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310" activeTab="1"/>
  </bookViews>
  <sheets>
    <sheet name="4.7.5. ED" sheetId="7" r:id="rId1"/>
    <sheet name="4.7.5 ED" sheetId="6" r:id="rId2"/>
  </sheets>
  <externalReferences>
    <externalReference r:id="rId3"/>
    <externalReference r:id="rId4"/>
    <externalReference r:id="rId5"/>
  </externalReferences>
  <definedNames>
    <definedName name="_xlnm.Print_Area" localSheetId="1">'4.7.5 ED'!$A$1:$V$459</definedName>
    <definedName name="_xlnm.Print_Area" localSheetId="0">'4.7.5. ED'!$A$1:$T$435</definedName>
    <definedName name="_xlnm.Print_Titles" localSheetId="1">'4.7.5 ED'!$1:$6</definedName>
    <definedName name="_xlnm.Print_Titles" localSheetId="0">'4.7.5. ED'!$1:$4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56" i="6" l="1"/>
  <c r="N250" i="6" l="1"/>
  <c r="O250" i="6"/>
  <c r="P250" i="6"/>
  <c r="O217" i="6"/>
  <c r="P217" i="6"/>
  <c r="N217" i="6"/>
  <c r="M217" i="6"/>
  <c r="P155" i="6" l="1"/>
  <c r="N251" i="6" l="1"/>
  <c r="I250" i="6" l="1"/>
  <c r="J250" i="6"/>
  <c r="H250" i="6"/>
  <c r="H429" i="6" s="1"/>
  <c r="L250" i="6"/>
  <c r="M250" i="6"/>
  <c r="M155" i="6"/>
  <c r="K259" i="6"/>
  <c r="L259" i="6"/>
  <c r="L260" i="6"/>
  <c r="K263" i="6"/>
  <c r="L263" i="6"/>
  <c r="L264" i="6"/>
  <c r="K267" i="6"/>
  <c r="K271" i="6"/>
  <c r="K275" i="6"/>
  <c r="K279" i="6"/>
  <c r="L279" i="6"/>
  <c r="L280" i="6"/>
  <c r="K295" i="6"/>
  <c r="K299" i="6"/>
  <c r="K303" i="6"/>
  <c r="K307" i="6"/>
  <c r="K311" i="6"/>
  <c r="K315" i="6"/>
  <c r="K319" i="6"/>
  <c r="F429" i="6"/>
  <c r="G429" i="6"/>
  <c r="I429" i="6"/>
  <c r="J429" i="6"/>
  <c r="M251" i="6"/>
  <c r="O251" i="6"/>
  <c r="P251" i="6"/>
  <c r="L251" i="6"/>
  <c r="L376" i="6" l="1"/>
  <c r="K250" i="6" l="1"/>
  <c r="K251" i="6"/>
  <c r="P429" i="7" l="1"/>
  <c r="O429" i="7"/>
  <c r="O433" i="7" s="1"/>
  <c r="N429" i="7"/>
  <c r="M429" i="7"/>
  <c r="L429" i="7"/>
  <c r="K429" i="7"/>
  <c r="K433" i="7" s="1"/>
  <c r="J429" i="7"/>
  <c r="I429" i="7"/>
  <c r="H429" i="7"/>
  <c r="G429" i="7"/>
  <c r="F429" i="7"/>
  <c r="E429" i="7"/>
  <c r="P428" i="7"/>
  <c r="O428" i="7"/>
  <c r="N428" i="7"/>
  <c r="M428" i="7"/>
  <c r="L428" i="7"/>
  <c r="K428" i="7"/>
  <c r="J428" i="7"/>
  <c r="I428" i="7"/>
  <c r="H428" i="7"/>
  <c r="G428" i="7"/>
  <c r="F428" i="7"/>
  <c r="E428" i="7"/>
  <c r="P427" i="7"/>
  <c r="O427" i="7"/>
  <c r="N427" i="7"/>
  <c r="M427" i="7"/>
  <c r="M66" i="7" s="1"/>
  <c r="L427" i="7"/>
  <c r="K427" i="7"/>
  <c r="J427" i="7"/>
  <c r="I427" i="7"/>
  <c r="I66" i="7" s="1"/>
  <c r="H427" i="7"/>
  <c r="G427" i="7"/>
  <c r="F427" i="7"/>
  <c r="E427" i="7"/>
  <c r="E66" i="7" s="1"/>
  <c r="P426" i="7"/>
  <c r="O426" i="7"/>
  <c r="N426" i="7"/>
  <c r="M426" i="7"/>
  <c r="L426" i="7"/>
  <c r="K426" i="7"/>
  <c r="J426" i="7"/>
  <c r="I426" i="7"/>
  <c r="H426" i="7"/>
  <c r="G426" i="7"/>
  <c r="F426" i="7"/>
  <c r="E426" i="7"/>
  <c r="R425" i="7"/>
  <c r="S424" i="7"/>
  <c r="R424" i="7"/>
  <c r="R423" i="7"/>
  <c r="R422" i="7"/>
  <c r="R421" i="7"/>
  <c r="T420" i="7" s="1"/>
  <c r="R420" i="7"/>
  <c r="S420" i="7" s="1"/>
  <c r="R419" i="7"/>
  <c r="R418" i="7"/>
  <c r="R417" i="7"/>
  <c r="S416" i="7"/>
  <c r="R416" i="7"/>
  <c r="R415" i="7"/>
  <c r="R414" i="7"/>
  <c r="R413" i="7"/>
  <c r="T412" i="7" s="1"/>
  <c r="R412" i="7"/>
  <c r="S412" i="7" s="1"/>
  <c r="R411" i="7"/>
  <c r="R410" i="7"/>
  <c r="R409" i="7"/>
  <c r="S408" i="7"/>
  <c r="R408" i="7"/>
  <c r="R407" i="7"/>
  <c r="R406" i="7"/>
  <c r="R405" i="7"/>
  <c r="T404" i="7" s="1"/>
  <c r="R404" i="7"/>
  <c r="S404" i="7" s="1"/>
  <c r="R403" i="7"/>
  <c r="R402" i="7"/>
  <c r="R401" i="7"/>
  <c r="S400" i="7"/>
  <c r="R400" i="7"/>
  <c r="R399" i="7"/>
  <c r="R398" i="7"/>
  <c r="R397" i="7"/>
  <c r="R396" i="7"/>
  <c r="R395" i="7"/>
  <c r="R394" i="7"/>
  <c r="R393" i="7"/>
  <c r="R391" i="7"/>
  <c r="R390" i="7"/>
  <c r="S392" i="7" s="1"/>
  <c r="R389" i="7"/>
  <c r="S388" i="7"/>
  <c r="R388" i="7"/>
  <c r="R387" i="7"/>
  <c r="T392" i="7" s="1"/>
  <c r="R386" i="7"/>
  <c r="F385" i="7"/>
  <c r="P375" i="7"/>
  <c r="O375" i="7"/>
  <c r="N375" i="7"/>
  <c r="M375" i="7"/>
  <c r="L375" i="7"/>
  <c r="K375" i="7"/>
  <c r="J375" i="7"/>
  <c r="I375" i="7"/>
  <c r="H375" i="7"/>
  <c r="G375" i="7"/>
  <c r="F375" i="7"/>
  <c r="E375" i="7"/>
  <c r="P374" i="7"/>
  <c r="O374" i="7"/>
  <c r="N374" i="7"/>
  <c r="M374" i="7"/>
  <c r="L374" i="7"/>
  <c r="K374" i="7"/>
  <c r="J374" i="7"/>
  <c r="I374" i="7"/>
  <c r="H374" i="7"/>
  <c r="G374" i="7"/>
  <c r="F374" i="7"/>
  <c r="E374" i="7"/>
  <c r="Q374" i="7" s="1"/>
  <c r="P373" i="7"/>
  <c r="O373" i="7"/>
  <c r="O64" i="7" s="1"/>
  <c r="N373" i="7"/>
  <c r="M373" i="7"/>
  <c r="M64" i="7" s="1"/>
  <c r="L373" i="7"/>
  <c r="K373" i="7"/>
  <c r="K64" i="7" s="1"/>
  <c r="J373" i="7"/>
  <c r="I373" i="7"/>
  <c r="H373" i="7"/>
  <c r="G373" i="7"/>
  <c r="G64" i="7" s="1"/>
  <c r="F373" i="7"/>
  <c r="E373" i="7"/>
  <c r="E64" i="7" s="1"/>
  <c r="P372" i="7"/>
  <c r="O372" i="7"/>
  <c r="N372" i="7"/>
  <c r="M372" i="7"/>
  <c r="L372" i="7"/>
  <c r="K372" i="7"/>
  <c r="J372" i="7"/>
  <c r="I372" i="7"/>
  <c r="H372" i="7"/>
  <c r="G372" i="7"/>
  <c r="F372" i="7"/>
  <c r="F384" i="7" s="1"/>
  <c r="E372" i="7"/>
  <c r="Q372" i="7" s="1"/>
  <c r="R371" i="7"/>
  <c r="D371" i="7"/>
  <c r="R370" i="7"/>
  <c r="S370" i="7" s="1"/>
  <c r="D370" i="7"/>
  <c r="R369" i="7"/>
  <c r="T370" i="7" s="1"/>
  <c r="R368" i="7"/>
  <c r="R367" i="7"/>
  <c r="D367" i="7"/>
  <c r="T366" i="7"/>
  <c r="R366" i="7"/>
  <c r="D366" i="7"/>
  <c r="R365" i="7"/>
  <c r="R364" i="7"/>
  <c r="R363" i="7"/>
  <c r="D363" i="7"/>
  <c r="R362" i="7"/>
  <c r="S362" i="7" s="1"/>
  <c r="D362" i="7"/>
  <c r="R361" i="7"/>
  <c r="T362" i="7" s="1"/>
  <c r="R360" i="7"/>
  <c r="R359" i="7"/>
  <c r="D359" i="7"/>
  <c r="T358" i="7"/>
  <c r="R358" i="7"/>
  <c r="D358" i="7"/>
  <c r="R357" i="7"/>
  <c r="R356" i="7"/>
  <c r="R355" i="7"/>
  <c r="D355" i="7"/>
  <c r="R354" i="7"/>
  <c r="S354" i="7" s="1"/>
  <c r="D354" i="7"/>
  <c r="R353" i="7"/>
  <c r="T354" i="7" s="1"/>
  <c r="R352" i="7"/>
  <c r="R351" i="7"/>
  <c r="D351" i="7"/>
  <c r="T350" i="7"/>
  <c r="R350" i="7"/>
  <c r="D350" i="7"/>
  <c r="R349" i="7"/>
  <c r="R348" i="7"/>
  <c r="R347" i="7"/>
  <c r="D347" i="7"/>
  <c r="R346" i="7"/>
  <c r="S346" i="7" s="1"/>
  <c r="D346" i="7"/>
  <c r="R345" i="7"/>
  <c r="T346" i="7" s="1"/>
  <c r="R344" i="7"/>
  <c r="R343" i="7"/>
  <c r="T342" i="7" s="1"/>
  <c r="R342" i="7"/>
  <c r="S342" i="7" s="1"/>
  <c r="R341" i="7"/>
  <c r="R340" i="7"/>
  <c r="R339" i="7"/>
  <c r="D339" i="7"/>
  <c r="R338" i="7"/>
  <c r="D338" i="7"/>
  <c r="R337" i="7"/>
  <c r="T338" i="7" s="1"/>
  <c r="R336" i="7"/>
  <c r="R335" i="7"/>
  <c r="S334" i="7"/>
  <c r="R334" i="7"/>
  <c r="R333" i="7"/>
  <c r="T334" i="7" s="1"/>
  <c r="R332" i="7"/>
  <c r="R331" i="7"/>
  <c r="D331" i="7"/>
  <c r="R330" i="7"/>
  <c r="S330" i="7" s="1"/>
  <c r="D330" i="7"/>
  <c r="R329" i="7"/>
  <c r="R328" i="7"/>
  <c r="P316" i="7"/>
  <c r="O316" i="7"/>
  <c r="N316" i="7"/>
  <c r="M316" i="7"/>
  <c r="L316" i="7"/>
  <c r="K316" i="7"/>
  <c r="J316" i="7"/>
  <c r="I316" i="7"/>
  <c r="H316" i="7"/>
  <c r="G316" i="7"/>
  <c r="F316" i="7"/>
  <c r="E316" i="7"/>
  <c r="P315" i="7"/>
  <c r="O315" i="7"/>
  <c r="N315" i="7"/>
  <c r="M315" i="7"/>
  <c r="L315" i="7"/>
  <c r="K315" i="7"/>
  <c r="J315" i="7"/>
  <c r="I315" i="7"/>
  <c r="H315" i="7"/>
  <c r="G315" i="7"/>
  <c r="F315" i="7"/>
  <c r="E315" i="7"/>
  <c r="P314" i="7"/>
  <c r="O314" i="7"/>
  <c r="N314" i="7"/>
  <c r="M314" i="7"/>
  <c r="L314" i="7"/>
  <c r="K314" i="7"/>
  <c r="J314" i="7"/>
  <c r="I314" i="7"/>
  <c r="H314" i="7"/>
  <c r="G314" i="7"/>
  <c r="F314" i="7"/>
  <c r="E314" i="7"/>
  <c r="P313" i="7"/>
  <c r="O313" i="7"/>
  <c r="N313" i="7"/>
  <c r="M313" i="7"/>
  <c r="L313" i="7"/>
  <c r="K313" i="7"/>
  <c r="J313" i="7"/>
  <c r="I313" i="7"/>
  <c r="H313" i="7"/>
  <c r="G313" i="7"/>
  <c r="F313" i="7"/>
  <c r="E313" i="7"/>
  <c r="R312" i="7"/>
  <c r="T311" i="7" s="1"/>
  <c r="R311" i="7"/>
  <c r="S311" i="7" s="1"/>
  <c r="R310" i="7"/>
  <c r="R309" i="7"/>
  <c r="R308" i="7"/>
  <c r="S307" i="7"/>
  <c r="R307" i="7"/>
  <c r="R306" i="7"/>
  <c r="R305" i="7"/>
  <c r="R304" i="7"/>
  <c r="R303" i="7"/>
  <c r="S303" i="7" s="1"/>
  <c r="R302" i="7"/>
  <c r="R301" i="7"/>
  <c r="R300" i="7"/>
  <c r="R299" i="7"/>
  <c r="R298" i="7"/>
  <c r="R297" i="7"/>
  <c r="R296" i="7"/>
  <c r="S295" i="7"/>
  <c r="R295" i="7"/>
  <c r="R294" i="7"/>
  <c r="R293" i="7"/>
  <c r="R292" i="7"/>
  <c r="T291" i="7" s="1"/>
  <c r="R291" i="7"/>
  <c r="S291" i="7" s="1"/>
  <c r="R290" i="7"/>
  <c r="R289" i="7"/>
  <c r="R288" i="7"/>
  <c r="S287" i="7"/>
  <c r="R287" i="7"/>
  <c r="R286" i="7"/>
  <c r="T287" i="7" s="1"/>
  <c r="R285" i="7"/>
  <c r="R284" i="7"/>
  <c r="R283" i="7"/>
  <c r="R282" i="7"/>
  <c r="R281" i="7"/>
  <c r="R280" i="7"/>
  <c r="T279" i="7" s="1"/>
  <c r="R279" i="7"/>
  <c r="S279" i="7" s="1"/>
  <c r="R278" i="7"/>
  <c r="R277" i="7"/>
  <c r="R276" i="7"/>
  <c r="S275" i="7"/>
  <c r="R275" i="7"/>
  <c r="R274" i="7"/>
  <c r="R273" i="7"/>
  <c r="R272" i="7"/>
  <c r="R271" i="7"/>
  <c r="S271" i="7" s="1"/>
  <c r="R270" i="7"/>
  <c r="R269" i="7"/>
  <c r="R268" i="7"/>
  <c r="R267" i="7"/>
  <c r="R266" i="7"/>
  <c r="R265" i="7"/>
  <c r="R264" i="7"/>
  <c r="S263" i="7"/>
  <c r="R263" i="7"/>
  <c r="R262" i="7"/>
  <c r="R261" i="7"/>
  <c r="R260" i="7"/>
  <c r="T259" i="7" s="1"/>
  <c r="R259" i="7"/>
  <c r="S259" i="7" s="1"/>
  <c r="R258" i="7"/>
  <c r="R257" i="7"/>
  <c r="R256" i="7"/>
  <c r="S255" i="7"/>
  <c r="R255" i="7"/>
  <c r="R254" i="7"/>
  <c r="T255" i="7" s="1"/>
  <c r="R253" i="7"/>
  <c r="R252" i="7"/>
  <c r="R251" i="7"/>
  <c r="R250" i="7"/>
  <c r="R249" i="7"/>
  <c r="P238" i="7"/>
  <c r="O238" i="7"/>
  <c r="N238" i="7"/>
  <c r="M238" i="7"/>
  <c r="L238" i="7"/>
  <c r="K238" i="7"/>
  <c r="J238" i="7"/>
  <c r="I238" i="7"/>
  <c r="H238" i="7"/>
  <c r="G238" i="7"/>
  <c r="F238" i="7"/>
  <c r="E238" i="7"/>
  <c r="P237" i="7"/>
  <c r="O237" i="7"/>
  <c r="N237" i="7"/>
  <c r="M237" i="7"/>
  <c r="L237" i="7"/>
  <c r="K237" i="7"/>
  <c r="J237" i="7"/>
  <c r="I237" i="7"/>
  <c r="H237" i="7"/>
  <c r="G237" i="7"/>
  <c r="F237" i="7"/>
  <c r="E237" i="7"/>
  <c r="P236" i="7"/>
  <c r="O236" i="7"/>
  <c r="O58" i="7" s="1"/>
  <c r="N236" i="7"/>
  <c r="M236" i="7"/>
  <c r="M58" i="7" s="1"/>
  <c r="L236" i="7"/>
  <c r="K236" i="7"/>
  <c r="K58" i="7" s="1"/>
  <c r="J236" i="7"/>
  <c r="I236" i="7"/>
  <c r="H236" i="7"/>
  <c r="G236" i="7"/>
  <c r="G58" i="7" s="1"/>
  <c r="F236" i="7"/>
  <c r="E236" i="7"/>
  <c r="E58" i="7" s="1"/>
  <c r="P235" i="7"/>
  <c r="O235" i="7"/>
  <c r="N235" i="7"/>
  <c r="M235" i="7"/>
  <c r="L235" i="7"/>
  <c r="K235" i="7"/>
  <c r="J235" i="7"/>
  <c r="I235" i="7"/>
  <c r="H235" i="7"/>
  <c r="G235" i="7"/>
  <c r="F235" i="7"/>
  <c r="E235" i="7"/>
  <c r="R234" i="7"/>
  <c r="T233" i="7" s="1"/>
  <c r="R233" i="7"/>
  <c r="S233" i="7" s="1"/>
  <c r="R232" i="7"/>
  <c r="R231" i="7"/>
  <c r="R230" i="7"/>
  <c r="S229" i="7"/>
  <c r="R229" i="7"/>
  <c r="R228" i="7"/>
  <c r="R227" i="7"/>
  <c r="R226" i="7"/>
  <c r="R225" i="7"/>
  <c r="R224" i="7"/>
  <c r="R223" i="7"/>
  <c r="R222" i="7"/>
  <c r="T221" i="7" s="1"/>
  <c r="R221" i="7"/>
  <c r="S221" i="7" s="1"/>
  <c r="R220" i="7"/>
  <c r="R219" i="7"/>
  <c r="R218" i="7"/>
  <c r="S217" i="7"/>
  <c r="R217" i="7"/>
  <c r="R216" i="7"/>
  <c r="R215" i="7"/>
  <c r="R214" i="7"/>
  <c r="T213" i="7" s="1"/>
  <c r="R213" i="7"/>
  <c r="S213" i="7" s="1"/>
  <c r="R212" i="7"/>
  <c r="R211" i="7"/>
  <c r="P200" i="7"/>
  <c r="O200" i="7"/>
  <c r="N200" i="7"/>
  <c r="M200" i="7"/>
  <c r="L200" i="7"/>
  <c r="K200" i="7"/>
  <c r="J200" i="7"/>
  <c r="I200" i="7"/>
  <c r="H200" i="7"/>
  <c r="G200" i="7"/>
  <c r="F200" i="7"/>
  <c r="E200" i="7"/>
  <c r="P199" i="7"/>
  <c r="O199" i="7"/>
  <c r="N199" i="7"/>
  <c r="M199" i="7"/>
  <c r="L199" i="7"/>
  <c r="K199" i="7"/>
  <c r="J199" i="7"/>
  <c r="I199" i="7"/>
  <c r="H199" i="7"/>
  <c r="G199" i="7"/>
  <c r="F199" i="7"/>
  <c r="E199" i="7"/>
  <c r="Q199" i="7" s="1"/>
  <c r="P198" i="7"/>
  <c r="O198" i="7"/>
  <c r="O56" i="7" s="1"/>
  <c r="N198" i="7"/>
  <c r="M198" i="7"/>
  <c r="M56" i="7" s="1"/>
  <c r="L198" i="7"/>
  <c r="K198" i="7"/>
  <c r="J198" i="7"/>
  <c r="I198" i="7"/>
  <c r="I56" i="7" s="1"/>
  <c r="H198" i="7"/>
  <c r="G198" i="7"/>
  <c r="G56" i="7" s="1"/>
  <c r="F198" i="7"/>
  <c r="E198" i="7"/>
  <c r="Q198" i="7" s="1"/>
  <c r="P197" i="7"/>
  <c r="O197" i="7"/>
  <c r="N197" i="7"/>
  <c r="M197" i="7"/>
  <c r="L197" i="7"/>
  <c r="K197" i="7"/>
  <c r="J197" i="7"/>
  <c r="I197" i="7"/>
  <c r="H197" i="7"/>
  <c r="G197" i="7"/>
  <c r="F197" i="7"/>
  <c r="E197" i="7"/>
  <c r="Q197" i="7" s="1"/>
  <c r="R196" i="7"/>
  <c r="R195" i="7"/>
  <c r="R194" i="7"/>
  <c r="D194" i="7"/>
  <c r="R193" i="7"/>
  <c r="S195" i="7" s="1"/>
  <c r="D193" i="7"/>
  <c r="R192" i="7"/>
  <c r="T191" i="7" s="1"/>
  <c r="R191" i="7"/>
  <c r="S191" i="7" s="1"/>
  <c r="R190" i="7"/>
  <c r="R189" i="7"/>
  <c r="R188" i="7"/>
  <c r="R187" i="7"/>
  <c r="D187" i="7"/>
  <c r="R186" i="7"/>
  <c r="D186" i="7"/>
  <c r="R185" i="7"/>
  <c r="R184" i="7"/>
  <c r="S186" i="7" s="1"/>
  <c r="R183" i="7"/>
  <c r="D183" i="7"/>
  <c r="R182" i="7"/>
  <c r="S182" i="7" s="1"/>
  <c r="D182" i="7"/>
  <c r="R181" i="7"/>
  <c r="R180" i="7"/>
  <c r="R179" i="7"/>
  <c r="T178" i="7" s="1"/>
  <c r="D179" i="7"/>
  <c r="R178" i="7"/>
  <c r="D178" i="7"/>
  <c r="R177" i="7"/>
  <c r="R176" i="7"/>
  <c r="S178" i="7" s="1"/>
  <c r="R175" i="7"/>
  <c r="R174" i="7"/>
  <c r="R173" i="7"/>
  <c r="T174" i="7" s="1"/>
  <c r="R172" i="7"/>
  <c r="R171" i="7"/>
  <c r="T170" i="7" s="1"/>
  <c r="R170" i="7"/>
  <c r="R169" i="7"/>
  <c r="R168" i="7"/>
  <c r="D168" i="7"/>
  <c r="R167" i="7"/>
  <c r="T166" i="7" s="1"/>
  <c r="R166" i="7"/>
  <c r="D166" i="7"/>
  <c r="R165" i="7"/>
  <c r="R164" i="7"/>
  <c r="S166" i="7" s="1"/>
  <c r="R163" i="7"/>
  <c r="R162" i="7"/>
  <c r="R161" i="7"/>
  <c r="R160" i="7"/>
  <c r="D160" i="7"/>
  <c r="D162" i="7" s="1"/>
  <c r="R159" i="7"/>
  <c r="R158" i="7"/>
  <c r="R157" i="7"/>
  <c r="R156" i="7"/>
  <c r="D156" i="7"/>
  <c r="D158" i="7" s="1"/>
  <c r="R155" i="7"/>
  <c r="D155" i="7"/>
  <c r="R154" i="7"/>
  <c r="R153" i="7"/>
  <c r="R152" i="7"/>
  <c r="S154" i="7" s="1"/>
  <c r="D152" i="7"/>
  <c r="D154" i="7" s="1"/>
  <c r="R151" i="7"/>
  <c r="D151" i="7"/>
  <c r="R150" i="7"/>
  <c r="R149" i="7"/>
  <c r="R148" i="7"/>
  <c r="D148" i="7"/>
  <c r="D150" i="7" s="1"/>
  <c r="R147" i="7"/>
  <c r="T146" i="7" s="1"/>
  <c r="D147" i="7"/>
  <c r="R146" i="7"/>
  <c r="D146" i="7"/>
  <c r="R145" i="7"/>
  <c r="R144" i="7"/>
  <c r="S146" i="7" s="1"/>
  <c r="P133" i="7"/>
  <c r="O133" i="7"/>
  <c r="N133" i="7"/>
  <c r="M133" i="7"/>
  <c r="L133" i="7"/>
  <c r="K133" i="7"/>
  <c r="J133" i="7"/>
  <c r="I133" i="7"/>
  <c r="H133" i="7"/>
  <c r="G133" i="7"/>
  <c r="F133" i="7"/>
  <c r="E133" i="7"/>
  <c r="Q133" i="7" s="1"/>
  <c r="P132" i="7"/>
  <c r="O132" i="7"/>
  <c r="N132" i="7"/>
  <c r="M132" i="7"/>
  <c r="L132" i="7"/>
  <c r="K132" i="7"/>
  <c r="J132" i="7"/>
  <c r="I132" i="7"/>
  <c r="H132" i="7"/>
  <c r="G132" i="7"/>
  <c r="F132" i="7"/>
  <c r="E132" i="7"/>
  <c r="Q132" i="7" s="1"/>
  <c r="P131" i="7"/>
  <c r="P54" i="7" s="1"/>
  <c r="O131" i="7"/>
  <c r="N131" i="7"/>
  <c r="M131" i="7"/>
  <c r="L131" i="7"/>
  <c r="L54" i="7" s="1"/>
  <c r="K131" i="7"/>
  <c r="J131" i="7"/>
  <c r="J54" i="7" s="1"/>
  <c r="I131" i="7"/>
  <c r="H131" i="7"/>
  <c r="H54" i="7" s="1"/>
  <c r="G131" i="7"/>
  <c r="F131" i="7"/>
  <c r="E131" i="7"/>
  <c r="Q131" i="7" s="1"/>
  <c r="P130" i="7"/>
  <c r="O130" i="7"/>
  <c r="N130" i="7"/>
  <c r="M130" i="7"/>
  <c r="L130" i="7"/>
  <c r="K130" i="7"/>
  <c r="J130" i="7"/>
  <c r="I130" i="7"/>
  <c r="H130" i="7"/>
  <c r="G130" i="7"/>
  <c r="F130" i="7"/>
  <c r="E130" i="7"/>
  <c r="Q130" i="7" s="1"/>
  <c r="R129" i="7"/>
  <c r="D129" i="7"/>
  <c r="R128" i="7"/>
  <c r="D128" i="7"/>
  <c r="R127" i="7"/>
  <c r="R126" i="7"/>
  <c r="S128" i="7" s="1"/>
  <c r="R125" i="7"/>
  <c r="D125" i="7"/>
  <c r="R124" i="7"/>
  <c r="D124" i="7"/>
  <c r="R123" i="7"/>
  <c r="R122" i="7"/>
  <c r="S124" i="7" s="1"/>
  <c r="R121" i="7"/>
  <c r="D121" i="7"/>
  <c r="R120" i="7"/>
  <c r="D120" i="7"/>
  <c r="R119" i="7"/>
  <c r="R118" i="7"/>
  <c r="S120" i="7" s="1"/>
  <c r="R117" i="7"/>
  <c r="D117" i="7"/>
  <c r="R116" i="7"/>
  <c r="D116" i="7"/>
  <c r="R115" i="7"/>
  <c r="R114" i="7"/>
  <c r="S116" i="7" s="1"/>
  <c r="R113" i="7"/>
  <c r="D113" i="7"/>
  <c r="R112" i="7"/>
  <c r="D112" i="7"/>
  <c r="R111" i="7"/>
  <c r="R110" i="7"/>
  <c r="S112" i="7" s="1"/>
  <c r="R109" i="7"/>
  <c r="D109" i="7"/>
  <c r="R108" i="7"/>
  <c r="D108" i="7"/>
  <c r="R107" i="7"/>
  <c r="R106" i="7"/>
  <c r="S108" i="7" s="1"/>
  <c r="R105" i="7"/>
  <c r="D105" i="7"/>
  <c r="R104" i="7"/>
  <c r="D104" i="7"/>
  <c r="R103" i="7"/>
  <c r="R102" i="7"/>
  <c r="S104" i="7" s="1"/>
  <c r="R101" i="7"/>
  <c r="D101" i="7"/>
  <c r="R100" i="7"/>
  <c r="D100" i="7"/>
  <c r="R99" i="7"/>
  <c r="R98" i="7"/>
  <c r="S100" i="7" s="1"/>
  <c r="R97" i="7"/>
  <c r="D97" i="7"/>
  <c r="R96" i="7"/>
  <c r="D96" i="7"/>
  <c r="R95" i="7"/>
  <c r="R94" i="7"/>
  <c r="S96" i="7" s="1"/>
  <c r="R93" i="7"/>
  <c r="D93" i="7"/>
  <c r="R92" i="7"/>
  <c r="D92" i="7"/>
  <c r="R91" i="7"/>
  <c r="R90" i="7"/>
  <c r="S92" i="7" s="1"/>
  <c r="R89" i="7"/>
  <c r="D89" i="7"/>
  <c r="R88" i="7"/>
  <c r="D88" i="7"/>
  <c r="R87" i="7"/>
  <c r="R86" i="7"/>
  <c r="S88" i="7" s="1"/>
  <c r="Q73" i="7"/>
  <c r="S73" i="7" s="1"/>
  <c r="D73" i="7"/>
  <c r="S71" i="7"/>
  <c r="Q71" i="7"/>
  <c r="D71" i="7"/>
  <c r="P66" i="7"/>
  <c r="O66" i="7"/>
  <c r="N66" i="7"/>
  <c r="L66" i="7"/>
  <c r="J66" i="7"/>
  <c r="H66" i="7"/>
  <c r="G66" i="7"/>
  <c r="F66" i="7"/>
  <c r="P64" i="7"/>
  <c r="N64" i="7"/>
  <c r="L64" i="7"/>
  <c r="J64" i="7"/>
  <c r="I64" i="7"/>
  <c r="H64" i="7"/>
  <c r="F64" i="7"/>
  <c r="D64" i="7"/>
  <c r="P61" i="7"/>
  <c r="O61" i="7"/>
  <c r="N61" i="7"/>
  <c r="M61" i="7"/>
  <c r="L61" i="7"/>
  <c r="K61" i="7"/>
  <c r="J61" i="7"/>
  <c r="I61" i="7"/>
  <c r="H61" i="7"/>
  <c r="G61" i="7"/>
  <c r="F61" i="7"/>
  <c r="E61" i="7"/>
  <c r="Q61" i="7" s="1"/>
  <c r="S61" i="7" s="1"/>
  <c r="Q59" i="7"/>
  <c r="P58" i="7"/>
  <c r="N58" i="7"/>
  <c r="L58" i="7"/>
  <c r="L68" i="7" s="1"/>
  <c r="J58" i="7"/>
  <c r="I58" i="7"/>
  <c r="H58" i="7"/>
  <c r="F58" i="7"/>
  <c r="P56" i="7"/>
  <c r="N56" i="7"/>
  <c r="L56" i="7"/>
  <c r="K56" i="7"/>
  <c r="J56" i="7"/>
  <c r="H56" i="7"/>
  <c r="F56" i="7"/>
  <c r="D56" i="7"/>
  <c r="O54" i="7"/>
  <c r="N54" i="7"/>
  <c r="M54" i="7"/>
  <c r="K54" i="7"/>
  <c r="I54" i="7"/>
  <c r="G54" i="7"/>
  <c r="F54" i="7"/>
  <c r="E54" i="7"/>
  <c r="S46" i="7"/>
  <c r="F46" i="7"/>
  <c r="S45" i="7"/>
  <c r="F45" i="7"/>
  <c r="S42" i="7"/>
  <c r="F42" i="7" s="1"/>
  <c r="S41" i="7"/>
  <c r="T41" i="7" s="1"/>
  <c r="S38" i="7" s="1"/>
  <c r="E34" i="7"/>
  <c r="B34" i="7"/>
  <c r="A34" i="7"/>
  <c r="E33" i="7"/>
  <c r="B33" i="7"/>
  <c r="A33" i="7"/>
  <c r="S30" i="7"/>
  <c r="F30" i="7"/>
  <c r="S29" i="7"/>
  <c r="F29" i="7" s="1"/>
  <c r="N68" i="7" l="1"/>
  <c r="T29" i="7"/>
  <c r="S26" i="7" s="1"/>
  <c r="J68" i="7"/>
  <c r="F68" i="7"/>
  <c r="G68" i="7"/>
  <c r="P68" i="7"/>
  <c r="T88" i="7"/>
  <c r="T92" i="7"/>
  <c r="T96" i="7"/>
  <c r="T100" i="7"/>
  <c r="T104" i="7"/>
  <c r="T108" i="7"/>
  <c r="T112" i="7"/>
  <c r="T116" i="7"/>
  <c r="T120" i="7"/>
  <c r="T124" i="7"/>
  <c r="T128" i="7"/>
  <c r="O68" i="7"/>
  <c r="S132" i="7"/>
  <c r="S150" i="7"/>
  <c r="T158" i="7"/>
  <c r="S162" i="7"/>
  <c r="S170" i="7"/>
  <c r="S199" i="7"/>
  <c r="Q200" i="7"/>
  <c r="T199" i="7" s="1"/>
  <c r="T225" i="7"/>
  <c r="T251" i="7"/>
  <c r="S267" i="7"/>
  <c r="T283" i="7"/>
  <c r="S299" i="7"/>
  <c r="T330" i="7"/>
  <c r="Q64" i="7"/>
  <c r="S64" i="7" s="1"/>
  <c r="I433" i="7"/>
  <c r="E430" i="7"/>
  <c r="G430" i="7"/>
  <c r="I430" i="7"/>
  <c r="K430" i="7"/>
  <c r="M430" i="7"/>
  <c r="O430" i="7"/>
  <c r="K431" i="7"/>
  <c r="E432" i="7"/>
  <c r="G432" i="7"/>
  <c r="I432" i="7"/>
  <c r="K432" i="7"/>
  <c r="M432" i="7"/>
  <c r="O432" i="7"/>
  <c r="E433" i="7"/>
  <c r="G433" i="7"/>
  <c r="M433" i="7"/>
  <c r="Q54" i="7"/>
  <c r="S54" i="7" s="1"/>
  <c r="T150" i="7"/>
  <c r="T154" i="7"/>
  <c r="S158" i="7"/>
  <c r="T162" i="7"/>
  <c r="S174" i="7"/>
  <c r="T182" i="7"/>
  <c r="T186" i="7"/>
  <c r="T195" i="7"/>
  <c r="T217" i="7"/>
  <c r="S225" i="7"/>
  <c r="T229" i="7"/>
  <c r="Q235" i="7"/>
  <c r="Q58" i="7"/>
  <c r="Q237" i="7"/>
  <c r="Q238" i="7"/>
  <c r="S251" i="7"/>
  <c r="T263" i="7"/>
  <c r="T267" i="7"/>
  <c r="T271" i="7"/>
  <c r="T275" i="7"/>
  <c r="S283" i="7"/>
  <c r="T295" i="7"/>
  <c r="T299" i="7"/>
  <c r="T303" i="7"/>
  <c r="T307" i="7"/>
  <c r="Q313" i="7"/>
  <c r="Q314" i="7"/>
  <c r="Q315" i="7"/>
  <c r="Q316" i="7"/>
  <c r="T315" i="7" s="1"/>
  <c r="S338" i="7"/>
  <c r="S350" i="7"/>
  <c r="S358" i="7"/>
  <c r="S366" i="7"/>
  <c r="J430" i="7"/>
  <c r="L430" i="7"/>
  <c r="H432" i="7"/>
  <c r="J432" i="7"/>
  <c r="P432" i="7"/>
  <c r="T388" i="7"/>
  <c r="S396" i="7"/>
  <c r="T400" i="7"/>
  <c r="T408" i="7"/>
  <c r="T416" i="7"/>
  <c r="T424" i="7"/>
  <c r="F430" i="7"/>
  <c r="H430" i="7"/>
  <c r="N430" i="7"/>
  <c r="P430" i="7"/>
  <c r="F431" i="7"/>
  <c r="H431" i="7"/>
  <c r="J431" i="7"/>
  <c r="L431" i="7"/>
  <c r="N431" i="7"/>
  <c r="P431" i="7"/>
  <c r="F432" i="7"/>
  <c r="L432" i="7"/>
  <c r="N432" i="7"/>
  <c r="F433" i="7"/>
  <c r="H433" i="7"/>
  <c r="J433" i="7"/>
  <c r="Q433" i="7" s="1"/>
  <c r="L433" i="7"/>
  <c r="N433" i="7"/>
  <c r="P433" i="7"/>
  <c r="H68" i="7"/>
  <c r="S58" i="7"/>
  <c r="T132" i="7"/>
  <c r="M68" i="7"/>
  <c r="S237" i="7"/>
  <c r="S374" i="7"/>
  <c r="I68" i="7"/>
  <c r="S315" i="7"/>
  <c r="Q375" i="7"/>
  <c r="E431" i="7"/>
  <c r="M431" i="7"/>
  <c r="F41" i="7"/>
  <c r="E56" i="7"/>
  <c r="Q56" i="7" s="1"/>
  <c r="S56" i="7" s="1"/>
  <c r="K66" i="7"/>
  <c r="K68" i="7" s="1"/>
  <c r="Q426" i="7"/>
  <c r="Q429" i="7"/>
  <c r="G431" i="7"/>
  <c r="Q428" i="7"/>
  <c r="Q236" i="7"/>
  <c r="T237" i="7" s="1"/>
  <c r="Q373" i="7"/>
  <c r="I431" i="7"/>
  <c r="O431" i="7"/>
  <c r="Q427" i="7"/>
  <c r="T374" i="7" l="1"/>
  <c r="E68" i="7"/>
  <c r="Q68" i="7" s="1"/>
  <c r="V68" i="7" s="1"/>
  <c r="Q430" i="7"/>
  <c r="S428" i="7"/>
  <c r="T428" i="7"/>
  <c r="Q66" i="7"/>
  <c r="S66" i="7" s="1"/>
  <c r="Q432" i="7"/>
  <c r="S432" i="7" s="1"/>
  <c r="Q431" i="7"/>
  <c r="D10" i="7"/>
  <c r="S68" i="7"/>
  <c r="T432" i="7"/>
  <c r="I377" i="6" l="1"/>
  <c r="H377" i="6"/>
  <c r="J156" i="6" l="1"/>
  <c r="I156" i="6"/>
  <c r="G323" i="6" l="1"/>
  <c r="F323" i="6"/>
  <c r="E323" i="6"/>
  <c r="H425" i="6" l="1"/>
  <c r="I425" i="6"/>
  <c r="E425" i="6"/>
  <c r="G251" i="6" l="1"/>
  <c r="H251" i="6"/>
  <c r="I251" i="6"/>
  <c r="J251" i="6"/>
  <c r="F251" i="6"/>
  <c r="E251" i="6"/>
  <c r="I215" i="6" l="1"/>
  <c r="H215" i="6"/>
  <c r="V36" i="6" l="1"/>
  <c r="E101" i="6" l="1"/>
  <c r="E322" i="6" l="1"/>
  <c r="F218" i="6"/>
  <c r="G218" i="6"/>
  <c r="U50" i="6"/>
  <c r="H50" i="6" s="1"/>
  <c r="U49" i="6"/>
  <c r="H49" i="6" s="1"/>
  <c r="E442" i="6" l="1"/>
  <c r="G322" i="6" l="1"/>
  <c r="G442" i="6" s="1"/>
  <c r="E321" i="6"/>
  <c r="F217" i="6"/>
  <c r="E102" i="6" l="1"/>
  <c r="F102" i="6"/>
  <c r="G102" i="6"/>
  <c r="H102" i="6"/>
  <c r="F101" i="6"/>
  <c r="G101" i="6"/>
  <c r="H101" i="6"/>
  <c r="I101" i="6"/>
  <c r="J101" i="6"/>
  <c r="K101" i="6"/>
  <c r="L101" i="6"/>
  <c r="M101" i="6"/>
  <c r="N101" i="6"/>
  <c r="O101" i="6"/>
  <c r="P101" i="6"/>
  <c r="I102" i="6"/>
  <c r="J102" i="6"/>
  <c r="K102" i="6"/>
  <c r="L102" i="6"/>
  <c r="M102" i="6"/>
  <c r="N102" i="6"/>
  <c r="O102" i="6"/>
  <c r="P102" i="6"/>
  <c r="R100" i="6" l="1"/>
  <c r="R99" i="6"/>
  <c r="R98" i="6"/>
  <c r="R97" i="6"/>
  <c r="R96" i="6"/>
  <c r="R95" i="6"/>
  <c r="R94" i="6"/>
  <c r="R93" i="6"/>
  <c r="R92" i="6"/>
  <c r="R91" i="6"/>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S97" i="6" l="1"/>
  <c r="S99" i="6"/>
  <c r="S93" i="6"/>
  <c r="S77" i="6"/>
  <c r="S85" i="6"/>
  <c r="S75" i="6"/>
  <c r="S59" i="6"/>
  <c r="S79" i="6"/>
  <c r="Q101" i="6"/>
  <c r="S67" i="6"/>
  <c r="S55" i="6"/>
  <c r="Q102" i="6"/>
  <c r="S101" i="6" s="1"/>
  <c r="S63" i="6"/>
  <c r="S91" i="6"/>
  <c r="S95" i="6"/>
  <c r="S89" i="6"/>
  <c r="S87" i="6"/>
  <c r="S83" i="6"/>
  <c r="S81" i="6"/>
  <c r="S73" i="6"/>
  <c r="S71" i="6"/>
  <c r="S69" i="6"/>
  <c r="S65" i="6"/>
  <c r="S61" i="6"/>
  <c r="S57" i="6"/>
  <c r="E249" i="6" l="1"/>
  <c r="F250" i="6"/>
  <c r="G250" i="6"/>
  <c r="E250" i="6"/>
  <c r="E215" i="6" l="1"/>
  <c r="R204" i="6"/>
  <c r="R164" i="6"/>
  <c r="P216" i="6"/>
  <c r="P437" i="6" s="1"/>
  <c r="O216" i="6"/>
  <c r="O437" i="6" s="1"/>
  <c r="N216" i="6"/>
  <c r="N437" i="6" s="1"/>
  <c r="M216" i="6"/>
  <c r="L216" i="6"/>
  <c r="L437" i="6" s="1"/>
  <c r="K216" i="6"/>
  <c r="K437" i="6" s="1"/>
  <c r="J216" i="6"/>
  <c r="J437" i="6" s="1"/>
  <c r="I216" i="6"/>
  <c r="I437" i="6" s="1"/>
  <c r="H216" i="6"/>
  <c r="H437" i="6" s="1"/>
  <c r="G216" i="6"/>
  <c r="G437" i="6" s="1"/>
  <c r="F216" i="6"/>
  <c r="F437" i="6" s="1"/>
  <c r="E216" i="6"/>
  <c r="E437" i="6" s="1"/>
  <c r="G438" i="6"/>
  <c r="G215" i="6"/>
  <c r="F438" i="6"/>
  <c r="F215" i="6"/>
  <c r="E218" i="6"/>
  <c r="E438" i="6" s="1"/>
  <c r="R165" i="6"/>
  <c r="R166" i="6"/>
  <c r="R163" i="6"/>
  <c r="U163" i="6" l="1"/>
  <c r="S163" i="6"/>
  <c r="Q216" i="6"/>
  <c r="M437" i="6"/>
  <c r="Q437" i="6" s="1"/>
  <c r="G156" i="6" l="1"/>
  <c r="G155" i="6"/>
  <c r="G154" i="6"/>
  <c r="G153" i="6"/>
  <c r="F156" i="6"/>
  <c r="F155" i="6"/>
  <c r="F154" i="6"/>
  <c r="F153" i="6"/>
  <c r="E156" i="6"/>
  <c r="E155" i="6"/>
  <c r="E154" i="6"/>
  <c r="E435" i="6" s="1"/>
  <c r="E153" i="6"/>
  <c r="R110" i="6"/>
  <c r="R109" i="6"/>
  <c r="G435" i="6" l="1"/>
  <c r="G436" i="6"/>
  <c r="E436" i="6"/>
  <c r="F435" i="6"/>
  <c r="F436" i="6"/>
  <c r="H155" i="6"/>
  <c r="I155" i="6"/>
  <c r="J155" i="6"/>
  <c r="K155" i="6"/>
  <c r="L155" i="6"/>
  <c r="N155" i="6"/>
  <c r="O155" i="6"/>
  <c r="H156" i="6"/>
  <c r="K156" i="6"/>
  <c r="L156" i="6"/>
  <c r="M156" i="6"/>
  <c r="N156" i="6"/>
  <c r="P156" i="6"/>
  <c r="O436" i="6" l="1"/>
  <c r="P436" i="6"/>
  <c r="L436" i="6"/>
  <c r="K436" i="6"/>
  <c r="I436" i="6"/>
  <c r="H436" i="6"/>
  <c r="N436" i="6"/>
  <c r="Q156" i="6"/>
  <c r="M436" i="6"/>
  <c r="J436" i="6"/>
  <c r="P426" i="6"/>
  <c r="P448" i="6" s="1"/>
  <c r="O426" i="6"/>
  <c r="O448" i="6" s="1"/>
  <c r="N426" i="6"/>
  <c r="N448" i="6" s="1"/>
  <c r="M426" i="6"/>
  <c r="M448" i="6" s="1"/>
  <c r="L426" i="6"/>
  <c r="L448" i="6" s="1"/>
  <c r="K426" i="6"/>
  <c r="K448" i="6" s="1"/>
  <c r="J426" i="6"/>
  <c r="J448" i="6" s="1"/>
  <c r="I426" i="6"/>
  <c r="I448" i="6" s="1"/>
  <c r="H426" i="6"/>
  <c r="H448" i="6" s="1"/>
  <c r="G426" i="6"/>
  <c r="G448" i="6" s="1"/>
  <c r="F426" i="6"/>
  <c r="F448" i="6" s="1"/>
  <c r="E426" i="6"/>
  <c r="E448" i="6" s="1"/>
  <c r="P425" i="6"/>
  <c r="O425" i="6"/>
  <c r="N425" i="6"/>
  <c r="M425" i="6"/>
  <c r="L425" i="6"/>
  <c r="K425" i="6"/>
  <c r="J425" i="6"/>
  <c r="G425" i="6"/>
  <c r="F425" i="6"/>
  <c r="P424" i="6"/>
  <c r="P447" i="6" s="1"/>
  <c r="O424" i="6"/>
  <c r="O447" i="6" s="1"/>
  <c r="N424" i="6"/>
  <c r="N447" i="6" s="1"/>
  <c r="M424" i="6"/>
  <c r="M447" i="6" s="1"/>
  <c r="L424" i="6"/>
  <c r="L447" i="6" s="1"/>
  <c r="K424" i="6"/>
  <c r="K447" i="6" s="1"/>
  <c r="J424" i="6"/>
  <c r="J447" i="6" s="1"/>
  <c r="I424" i="6"/>
  <c r="I447" i="6" s="1"/>
  <c r="H424" i="6"/>
  <c r="H447" i="6" s="1"/>
  <c r="G424" i="6"/>
  <c r="G447" i="6" s="1"/>
  <c r="F424" i="6"/>
  <c r="F447" i="6" s="1"/>
  <c r="E424" i="6"/>
  <c r="E447" i="6" s="1"/>
  <c r="P423" i="6"/>
  <c r="O423" i="6"/>
  <c r="N423" i="6"/>
  <c r="M423" i="6"/>
  <c r="L423" i="6"/>
  <c r="K423" i="6"/>
  <c r="J423" i="6"/>
  <c r="I423" i="6"/>
  <c r="H423" i="6"/>
  <c r="G423" i="6"/>
  <c r="F423" i="6"/>
  <c r="E423" i="6"/>
  <c r="R422" i="6"/>
  <c r="R421" i="6"/>
  <c r="R420" i="6"/>
  <c r="R419" i="6"/>
  <c r="R418" i="6"/>
  <c r="R417" i="6"/>
  <c r="R416" i="6"/>
  <c r="R415" i="6"/>
  <c r="R414" i="6"/>
  <c r="R413" i="6"/>
  <c r="R412" i="6"/>
  <c r="R411" i="6"/>
  <c r="R410" i="6"/>
  <c r="R409" i="6"/>
  <c r="R408" i="6"/>
  <c r="R407" i="6"/>
  <c r="R406" i="6"/>
  <c r="R405" i="6"/>
  <c r="R404" i="6"/>
  <c r="R403" i="6"/>
  <c r="R402" i="6"/>
  <c r="R401" i="6"/>
  <c r="R400" i="6"/>
  <c r="R399" i="6"/>
  <c r="R398" i="6"/>
  <c r="R397" i="6"/>
  <c r="R396" i="6"/>
  <c r="R395" i="6"/>
  <c r="R394" i="6"/>
  <c r="R393" i="6"/>
  <c r="R392" i="6"/>
  <c r="R391" i="6"/>
  <c r="R390" i="6"/>
  <c r="R388" i="6"/>
  <c r="R387" i="6"/>
  <c r="S387" i="6" s="1"/>
  <c r="R386" i="6"/>
  <c r="R385" i="6"/>
  <c r="R384" i="6"/>
  <c r="R383" i="6"/>
  <c r="P377" i="6"/>
  <c r="P446" i="6" s="1"/>
  <c r="O377" i="6"/>
  <c r="O446" i="6" s="1"/>
  <c r="N377" i="6"/>
  <c r="N446" i="6" s="1"/>
  <c r="M377" i="6"/>
  <c r="M446" i="6" s="1"/>
  <c r="L377" i="6"/>
  <c r="L446" i="6" s="1"/>
  <c r="K377" i="6"/>
  <c r="K446" i="6" s="1"/>
  <c r="J377" i="6"/>
  <c r="J446" i="6" s="1"/>
  <c r="I446" i="6"/>
  <c r="H446" i="6"/>
  <c r="G377" i="6"/>
  <c r="G446" i="6" s="1"/>
  <c r="F377" i="6"/>
  <c r="F446" i="6" s="1"/>
  <c r="E377" i="6"/>
  <c r="E446" i="6" s="1"/>
  <c r="P376" i="6"/>
  <c r="O376" i="6"/>
  <c r="N376" i="6"/>
  <c r="M376" i="6"/>
  <c r="K376" i="6"/>
  <c r="J376" i="6"/>
  <c r="I376" i="6"/>
  <c r="H376" i="6"/>
  <c r="G376" i="6"/>
  <c r="F376" i="6"/>
  <c r="E376" i="6"/>
  <c r="P375" i="6"/>
  <c r="P445" i="6" s="1"/>
  <c r="O375" i="6"/>
  <c r="O445" i="6" s="1"/>
  <c r="N375" i="6"/>
  <c r="N445" i="6" s="1"/>
  <c r="M375" i="6"/>
  <c r="M445" i="6" s="1"/>
  <c r="L375" i="6"/>
  <c r="L445" i="6" s="1"/>
  <c r="K375" i="6"/>
  <c r="K445" i="6" s="1"/>
  <c r="J375" i="6"/>
  <c r="J445" i="6" s="1"/>
  <c r="I375" i="6"/>
  <c r="I445" i="6" s="1"/>
  <c r="H375" i="6"/>
  <c r="H445" i="6" s="1"/>
  <c r="G375" i="6"/>
  <c r="G445" i="6" s="1"/>
  <c r="F375" i="6"/>
  <c r="F445" i="6" s="1"/>
  <c r="E375" i="6"/>
  <c r="E445" i="6" s="1"/>
  <c r="P374" i="6"/>
  <c r="O374" i="6"/>
  <c r="N374" i="6"/>
  <c r="M374" i="6"/>
  <c r="L374" i="6"/>
  <c r="K374" i="6"/>
  <c r="J374" i="6"/>
  <c r="I374" i="6"/>
  <c r="H374" i="6"/>
  <c r="G374" i="6"/>
  <c r="F374" i="6"/>
  <c r="E374" i="6"/>
  <c r="R373" i="6"/>
  <c r="R372" i="6"/>
  <c r="R371" i="6"/>
  <c r="R370" i="6"/>
  <c r="R369" i="6"/>
  <c r="R368" i="6"/>
  <c r="R367" i="6"/>
  <c r="R366" i="6"/>
  <c r="R365" i="6"/>
  <c r="R364" i="6"/>
  <c r="R363" i="6"/>
  <c r="R362" i="6"/>
  <c r="R361" i="6"/>
  <c r="R360" i="6"/>
  <c r="R359" i="6"/>
  <c r="R358" i="6"/>
  <c r="R357" i="6"/>
  <c r="R356" i="6"/>
  <c r="R355" i="6"/>
  <c r="R354" i="6"/>
  <c r="R353" i="6"/>
  <c r="R352" i="6"/>
  <c r="R351" i="6"/>
  <c r="R350" i="6"/>
  <c r="R349" i="6"/>
  <c r="R348" i="6"/>
  <c r="R347" i="6"/>
  <c r="R346" i="6"/>
  <c r="R345" i="6"/>
  <c r="R344" i="6"/>
  <c r="R343" i="6"/>
  <c r="R342" i="6"/>
  <c r="R341" i="6"/>
  <c r="R340" i="6"/>
  <c r="R339" i="6"/>
  <c r="R338" i="6"/>
  <c r="R337" i="6"/>
  <c r="R336" i="6"/>
  <c r="R335" i="6"/>
  <c r="R334" i="6"/>
  <c r="R333" i="6"/>
  <c r="R332" i="6"/>
  <c r="R331" i="6"/>
  <c r="R330" i="6"/>
  <c r="P324" i="6"/>
  <c r="P443" i="6" s="1"/>
  <c r="O324" i="6"/>
  <c r="O443" i="6" s="1"/>
  <c r="N324" i="6"/>
  <c r="N443" i="6" s="1"/>
  <c r="M324" i="6"/>
  <c r="M443" i="6" s="1"/>
  <c r="L324" i="6"/>
  <c r="L443" i="6" s="1"/>
  <c r="K324" i="6"/>
  <c r="K443" i="6" s="1"/>
  <c r="J324" i="6"/>
  <c r="J443" i="6" s="1"/>
  <c r="I324" i="6"/>
  <c r="I443" i="6" s="1"/>
  <c r="H324" i="6"/>
  <c r="H443" i="6" s="1"/>
  <c r="G324" i="6"/>
  <c r="F324" i="6"/>
  <c r="E324" i="6"/>
  <c r="P323" i="6"/>
  <c r="O323" i="6"/>
  <c r="N323" i="6"/>
  <c r="M323" i="6"/>
  <c r="L323" i="6"/>
  <c r="K323" i="6"/>
  <c r="J323" i="6"/>
  <c r="I323" i="6"/>
  <c r="H323" i="6"/>
  <c r="P322" i="6"/>
  <c r="P442" i="6" s="1"/>
  <c r="O322" i="6"/>
  <c r="O442" i="6" s="1"/>
  <c r="N322" i="6"/>
  <c r="N442" i="6" s="1"/>
  <c r="M322" i="6"/>
  <c r="M442" i="6" s="1"/>
  <c r="L322" i="6"/>
  <c r="L442" i="6" s="1"/>
  <c r="K322" i="6"/>
  <c r="K442" i="6" s="1"/>
  <c r="J322" i="6"/>
  <c r="J442" i="6" s="1"/>
  <c r="I322" i="6"/>
  <c r="I442" i="6" s="1"/>
  <c r="H322" i="6"/>
  <c r="H442" i="6" s="1"/>
  <c r="F322" i="6"/>
  <c r="P321" i="6"/>
  <c r="O321" i="6"/>
  <c r="N321" i="6"/>
  <c r="M321" i="6"/>
  <c r="L321" i="6"/>
  <c r="K321" i="6"/>
  <c r="J321" i="6"/>
  <c r="I321" i="6"/>
  <c r="H321" i="6"/>
  <c r="G321" i="6"/>
  <c r="F321" i="6"/>
  <c r="R320" i="6"/>
  <c r="R319" i="6"/>
  <c r="R318" i="6"/>
  <c r="R317" i="6"/>
  <c r="R316" i="6"/>
  <c r="R315" i="6"/>
  <c r="R314" i="6"/>
  <c r="R313" i="6"/>
  <c r="R312" i="6"/>
  <c r="R311" i="6"/>
  <c r="R310" i="6"/>
  <c r="R309" i="6"/>
  <c r="R308" i="6"/>
  <c r="R307" i="6"/>
  <c r="R306" i="6"/>
  <c r="R305" i="6"/>
  <c r="R304" i="6"/>
  <c r="R303" i="6"/>
  <c r="R302" i="6"/>
  <c r="R301" i="6"/>
  <c r="R300" i="6"/>
  <c r="R299" i="6"/>
  <c r="R298" i="6"/>
  <c r="R297" i="6"/>
  <c r="R296" i="6"/>
  <c r="R295" i="6"/>
  <c r="R294" i="6"/>
  <c r="R293" i="6"/>
  <c r="R292" i="6"/>
  <c r="R291" i="6"/>
  <c r="R290" i="6"/>
  <c r="R289" i="6"/>
  <c r="R288" i="6"/>
  <c r="R287" i="6"/>
  <c r="R286" i="6"/>
  <c r="R285" i="6"/>
  <c r="R284" i="6"/>
  <c r="R283" i="6"/>
  <c r="R282" i="6"/>
  <c r="R281" i="6"/>
  <c r="R280" i="6"/>
  <c r="R279" i="6"/>
  <c r="R278" i="6"/>
  <c r="R277" i="6"/>
  <c r="R276" i="6"/>
  <c r="R275" i="6"/>
  <c r="R274" i="6"/>
  <c r="R273" i="6"/>
  <c r="R272" i="6"/>
  <c r="R271" i="6"/>
  <c r="R270" i="6"/>
  <c r="R269" i="6"/>
  <c r="R268" i="6"/>
  <c r="R267" i="6"/>
  <c r="R266" i="6"/>
  <c r="R265" i="6"/>
  <c r="R264" i="6"/>
  <c r="R263" i="6"/>
  <c r="R262" i="6"/>
  <c r="R261" i="6"/>
  <c r="R260" i="6"/>
  <c r="R259" i="6"/>
  <c r="R258" i="6"/>
  <c r="R257" i="6"/>
  <c r="P440" i="6"/>
  <c r="O440" i="6"/>
  <c r="N440" i="6"/>
  <c r="M440" i="6"/>
  <c r="L440" i="6"/>
  <c r="J440" i="6"/>
  <c r="I440" i="6"/>
  <c r="P249" i="6"/>
  <c r="P439" i="6" s="1"/>
  <c r="O249" i="6"/>
  <c r="O439" i="6" s="1"/>
  <c r="N249" i="6"/>
  <c r="N439" i="6" s="1"/>
  <c r="M249" i="6"/>
  <c r="M439" i="6" s="1"/>
  <c r="L249" i="6"/>
  <c r="L439" i="6" s="1"/>
  <c r="K249" i="6"/>
  <c r="K439" i="6" s="1"/>
  <c r="J249" i="6"/>
  <c r="J439" i="6" s="1"/>
  <c r="I249" i="6"/>
  <c r="I439" i="6" s="1"/>
  <c r="H249" i="6"/>
  <c r="G249" i="6"/>
  <c r="F249" i="6"/>
  <c r="P248" i="6"/>
  <c r="O248" i="6"/>
  <c r="N248" i="6"/>
  <c r="N427" i="6" s="1"/>
  <c r="M248" i="6"/>
  <c r="L248" i="6"/>
  <c r="K248" i="6"/>
  <c r="J248" i="6"/>
  <c r="I248" i="6"/>
  <c r="H248" i="6"/>
  <c r="G248" i="6"/>
  <c r="F248" i="6"/>
  <c r="E248" i="6"/>
  <c r="R247" i="6"/>
  <c r="R246" i="6"/>
  <c r="R245" i="6"/>
  <c r="R244" i="6"/>
  <c r="R243" i="6"/>
  <c r="R242" i="6"/>
  <c r="R241" i="6"/>
  <c r="R240" i="6"/>
  <c r="R239" i="6"/>
  <c r="R238" i="6"/>
  <c r="R237" i="6"/>
  <c r="R236" i="6"/>
  <c r="R235" i="6"/>
  <c r="R234" i="6"/>
  <c r="R233" i="6"/>
  <c r="R232" i="6"/>
  <c r="R231" i="6"/>
  <c r="R230" i="6"/>
  <c r="R229" i="6"/>
  <c r="R228" i="6"/>
  <c r="R227" i="6"/>
  <c r="R226" i="6"/>
  <c r="R225" i="6"/>
  <c r="R224" i="6"/>
  <c r="J215" i="6"/>
  <c r="K215" i="6"/>
  <c r="L215" i="6"/>
  <c r="M215" i="6"/>
  <c r="N215" i="6"/>
  <c r="O215" i="6"/>
  <c r="P215" i="6"/>
  <c r="H217" i="6"/>
  <c r="I217" i="6"/>
  <c r="J217" i="6"/>
  <c r="K217" i="6"/>
  <c r="L217" i="6"/>
  <c r="H218" i="6"/>
  <c r="I218" i="6"/>
  <c r="I438" i="6" s="1"/>
  <c r="J218" i="6"/>
  <c r="J438" i="6" s="1"/>
  <c r="K218" i="6"/>
  <c r="K438" i="6" s="1"/>
  <c r="L218" i="6"/>
  <c r="L438" i="6" s="1"/>
  <c r="M218" i="6"/>
  <c r="M438" i="6" s="1"/>
  <c r="N218" i="6"/>
  <c r="N438" i="6" s="1"/>
  <c r="O218" i="6"/>
  <c r="O438" i="6" s="1"/>
  <c r="P218" i="6"/>
  <c r="P438" i="6" s="1"/>
  <c r="R214" i="6"/>
  <c r="R213" i="6"/>
  <c r="R212" i="6"/>
  <c r="R211" i="6"/>
  <c r="R210" i="6"/>
  <c r="R209" i="6"/>
  <c r="R208" i="6"/>
  <c r="R207" i="6"/>
  <c r="R206" i="6"/>
  <c r="U203" i="6" s="1"/>
  <c r="R205" i="6"/>
  <c r="R203" i="6"/>
  <c r="R202" i="6"/>
  <c r="R201" i="6"/>
  <c r="R200" i="6"/>
  <c r="R199" i="6"/>
  <c r="R198" i="6"/>
  <c r="R196" i="6"/>
  <c r="R195" i="6"/>
  <c r="R194" i="6"/>
  <c r="R193" i="6"/>
  <c r="R192" i="6"/>
  <c r="R191" i="6"/>
  <c r="R190" i="6"/>
  <c r="R189" i="6"/>
  <c r="R188" i="6"/>
  <c r="R187" i="6"/>
  <c r="R186" i="6"/>
  <c r="R185" i="6"/>
  <c r="R184" i="6"/>
  <c r="R183" i="6"/>
  <c r="R182" i="6"/>
  <c r="R181" i="6"/>
  <c r="R180" i="6"/>
  <c r="R179" i="6"/>
  <c r="R178" i="6"/>
  <c r="R177" i="6"/>
  <c r="R176" i="6"/>
  <c r="R175" i="6"/>
  <c r="R174" i="6"/>
  <c r="R173" i="6"/>
  <c r="R172" i="6"/>
  <c r="R171" i="6"/>
  <c r="R170" i="6"/>
  <c r="R169" i="6"/>
  <c r="R168" i="6"/>
  <c r="R167" i="6"/>
  <c r="P154" i="6"/>
  <c r="O154" i="6"/>
  <c r="N154" i="6"/>
  <c r="M154" i="6"/>
  <c r="L154" i="6"/>
  <c r="K154" i="6"/>
  <c r="J154" i="6"/>
  <c r="I154" i="6"/>
  <c r="H154" i="6"/>
  <c r="P153" i="6"/>
  <c r="O153" i="6"/>
  <c r="N153" i="6"/>
  <c r="M153" i="6"/>
  <c r="L153" i="6"/>
  <c r="K153" i="6"/>
  <c r="J153" i="6"/>
  <c r="I153" i="6"/>
  <c r="H153" i="6"/>
  <c r="R152" i="6"/>
  <c r="R151" i="6"/>
  <c r="R150" i="6"/>
  <c r="R149" i="6"/>
  <c r="R148" i="6"/>
  <c r="R147" i="6"/>
  <c r="R146" i="6"/>
  <c r="R145" i="6"/>
  <c r="R144" i="6"/>
  <c r="R143" i="6"/>
  <c r="R142" i="6"/>
  <c r="R141" i="6"/>
  <c r="R140" i="6"/>
  <c r="R139" i="6"/>
  <c r="R138" i="6"/>
  <c r="R137" i="6"/>
  <c r="R136" i="6"/>
  <c r="R135" i="6"/>
  <c r="R134" i="6"/>
  <c r="R133" i="6"/>
  <c r="R132" i="6"/>
  <c r="R131" i="6"/>
  <c r="R130" i="6"/>
  <c r="R129" i="6"/>
  <c r="R128" i="6"/>
  <c r="R127" i="6"/>
  <c r="R126" i="6"/>
  <c r="R125" i="6"/>
  <c r="R124" i="6"/>
  <c r="R123" i="6"/>
  <c r="R122" i="6"/>
  <c r="R121" i="6"/>
  <c r="R120" i="6"/>
  <c r="R119" i="6"/>
  <c r="R118" i="6"/>
  <c r="R117" i="6"/>
  <c r="R114" i="6"/>
  <c r="R113" i="6"/>
  <c r="R111" i="6"/>
  <c r="S109" i="6" s="1"/>
  <c r="R112" i="6"/>
  <c r="U109" i="6" s="1"/>
  <c r="R115" i="6"/>
  <c r="R116" i="6"/>
  <c r="L429" i="6" l="1"/>
  <c r="K429" i="6"/>
  <c r="M429" i="6"/>
  <c r="Q425" i="6"/>
  <c r="K440" i="6"/>
  <c r="K450" i="6" s="1"/>
  <c r="Q251" i="6"/>
  <c r="H439" i="6"/>
  <c r="Q249" i="6"/>
  <c r="F443" i="6"/>
  <c r="F430" i="6"/>
  <c r="G443" i="6"/>
  <c r="G430" i="6"/>
  <c r="E443" i="6"/>
  <c r="E430" i="6"/>
  <c r="F442" i="6"/>
  <c r="Q442" i="6" s="1"/>
  <c r="Q322" i="6"/>
  <c r="H440" i="6"/>
  <c r="Q321" i="6"/>
  <c r="Q250" i="6"/>
  <c r="P429" i="6"/>
  <c r="S203" i="6"/>
  <c r="S224" i="6"/>
  <c r="S232" i="6"/>
  <c r="S240" i="6"/>
  <c r="S257" i="6"/>
  <c r="S265" i="6"/>
  <c r="S273" i="6"/>
  <c r="S281" i="6"/>
  <c r="S289" i="6"/>
  <c r="S297" i="6"/>
  <c r="S305" i="6"/>
  <c r="U228" i="6"/>
  <c r="U236" i="6"/>
  <c r="U244" i="6"/>
  <c r="U261" i="6"/>
  <c r="U269" i="6"/>
  <c r="U277" i="6"/>
  <c r="U285" i="6"/>
  <c r="U293" i="6"/>
  <c r="U301" i="6"/>
  <c r="U309" i="6"/>
  <c r="U317" i="6"/>
  <c r="U334" i="6"/>
  <c r="U342" i="6"/>
  <c r="U350" i="6"/>
  <c r="U358" i="6"/>
  <c r="U366" i="6"/>
  <c r="U383" i="6"/>
  <c r="F427" i="6"/>
  <c r="S117" i="6"/>
  <c r="S125" i="6"/>
  <c r="G427" i="6"/>
  <c r="S313" i="6"/>
  <c r="U167" i="6"/>
  <c r="U175" i="6"/>
  <c r="U183" i="6"/>
  <c r="U191" i="6"/>
  <c r="U199" i="6"/>
  <c r="Q153" i="6"/>
  <c r="S171" i="6"/>
  <c r="S179" i="6"/>
  <c r="S187" i="6"/>
  <c r="U211" i="6"/>
  <c r="U171" i="6"/>
  <c r="U179" i="6"/>
  <c r="U187" i="6"/>
  <c r="U195" i="6"/>
  <c r="S391" i="6"/>
  <c r="S399" i="6"/>
  <c r="S407" i="6"/>
  <c r="S415" i="6"/>
  <c r="O429" i="6"/>
  <c r="J450" i="6"/>
  <c r="S207" i="6"/>
  <c r="I427" i="6"/>
  <c r="S228" i="6"/>
  <c r="S236" i="6"/>
  <c r="S244" i="6"/>
  <c r="S261" i="6"/>
  <c r="S269" i="6"/>
  <c r="S277" i="6"/>
  <c r="S285" i="6"/>
  <c r="S293" i="6"/>
  <c r="S301" i="6"/>
  <c r="S309" i="6"/>
  <c r="S317" i="6"/>
  <c r="S334" i="6"/>
  <c r="S342" i="6"/>
  <c r="S350" i="6"/>
  <c r="S358" i="6"/>
  <c r="S366" i="6"/>
  <c r="S383" i="6"/>
  <c r="U391" i="6"/>
  <c r="U399" i="6"/>
  <c r="U407" i="6"/>
  <c r="U415" i="6"/>
  <c r="Q447" i="6"/>
  <c r="Q448" i="6"/>
  <c r="S145" i="6"/>
  <c r="N429" i="6"/>
  <c r="U113" i="6"/>
  <c r="S133" i="6"/>
  <c r="U257" i="6"/>
  <c r="U265" i="6"/>
  <c r="U273" i="6"/>
  <c r="U281" i="6"/>
  <c r="U289" i="6"/>
  <c r="U297" i="6"/>
  <c r="U305" i="6"/>
  <c r="U313" i="6"/>
  <c r="H428" i="6"/>
  <c r="H435" i="6"/>
  <c r="Q154" i="6"/>
  <c r="U153" i="6" s="1"/>
  <c r="P428" i="6"/>
  <c r="P435" i="6"/>
  <c r="P449" i="6" s="1"/>
  <c r="H438" i="6"/>
  <c r="Q438" i="6" s="1"/>
  <c r="S437" i="6" s="1"/>
  <c r="Q218" i="6"/>
  <c r="U215" i="6" s="1"/>
  <c r="J427" i="6"/>
  <c r="F439" i="6"/>
  <c r="F428" i="6"/>
  <c r="F440" i="6"/>
  <c r="L430" i="6"/>
  <c r="S129" i="6"/>
  <c r="G439" i="6"/>
  <c r="G449" i="6" s="1"/>
  <c r="G428" i="6"/>
  <c r="G440" i="6"/>
  <c r="O450" i="6"/>
  <c r="H430" i="6"/>
  <c r="L450" i="6"/>
  <c r="I428" i="6"/>
  <c r="I435" i="6"/>
  <c r="I449" i="6" s="1"/>
  <c r="U121" i="6"/>
  <c r="U129" i="6"/>
  <c r="U137" i="6"/>
  <c r="U145" i="6"/>
  <c r="J435" i="6"/>
  <c r="J449" i="6" s="1"/>
  <c r="J428" i="6"/>
  <c r="P427" i="6"/>
  <c r="Q436" i="6"/>
  <c r="K435" i="6"/>
  <c r="K449" i="6" s="1"/>
  <c r="K428" i="6"/>
  <c r="S167" i="6"/>
  <c r="S175" i="6"/>
  <c r="S183" i="6"/>
  <c r="S191" i="6"/>
  <c r="S199" i="6"/>
  <c r="U207" i="6"/>
  <c r="O427" i="6"/>
  <c r="Q248" i="6"/>
  <c r="E427" i="6"/>
  <c r="Q445" i="6"/>
  <c r="Q446" i="6"/>
  <c r="M430" i="6"/>
  <c r="I430" i="6"/>
  <c r="L435" i="6"/>
  <c r="L449" i="6" s="1"/>
  <c r="L428" i="6"/>
  <c r="S395" i="6"/>
  <c r="S403" i="6"/>
  <c r="S411" i="6"/>
  <c r="S419" i="6"/>
  <c r="I450" i="6"/>
  <c r="S137" i="6"/>
  <c r="S141" i="6"/>
  <c r="S149" i="6"/>
  <c r="M435" i="6"/>
  <c r="M449" i="6" s="1"/>
  <c r="M428" i="6"/>
  <c r="M427" i="6"/>
  <c r="S330" i="6"/>
  <c r="S338" i="6"/>
  <c r="S346" i="6"/>
  <c r="S354" i="6"/>
  <c r="S362" i="6"/>
  <c r="S370" i="6"/>
  <c r="U387" i="6"/>
  <c r="U395" i="6"/>
  <c r="U403" i="6"/>
  <c r="U411" i="6"/>
  <c r="U419" i="6"/>
  <c r="O430" i="6"/>
  <c r="S121" i="6"/>
  <c r="S113" i="6"/>
  <c r="U117" i="6"/>
  <c r="U125" i="6"/>
  <c r="U133" i="6"/>
  <c r="U141" i="6"/>
  <c r="U149" i="6"/>
  <c r="N435" i="6"/>
  <c r="N449" i="6" s="1"/>
  <c r="N428" i="6"/>
  <c r="S211" i="6"/>
  <c r="L427" i="6"/>
  <c r="U224" i="6"/>
  <c r="U232" i="6"/>
  <c r="U240" i="6"/>
  <c r="U330" i="6"/>
  <c r="U338" i="6"/>
  <c r="U346" i="6"/>
  <c r="U354" i="6"/>
  <c r="U362" i="6"/>
  <c r="U370" i="6"/>
  <c r="Q423" i="6"/>
  <c r="N430" i="6"/>
  <c r="K430" i="6"/>
  <c r="P430" i="6"/>
  <c r="O428" i="6"/>
  <c r="O435" i="6"/>
  <c r="O449" i="6" s="1"/>
  <c r="K427" i="6"/>
  <c r="E439" i="6"/>
  <c r="E449" i="6" s="1"/>
  <c r="E428" i="6"/>
  <c r="E440" i="6"/>
  <c r="M450" i="6"/>
  <c r="J430" i="6"/>
  <c r="N450" i="6"/>
  <c r="P450" i="6"/>
  <c r="H427" i="6"/>
  <c r="Q215" i="6"/>
  <c r="Q424" i="6"/>
  <c r="Q324" i="6"/>
  <c r="Q374" i="6"/>
  <c r="Q376" i="6"/>
  <c r="Q323" i="6"/>
  <c r="Q377" i="6"/>
  <c r="Q426" i="6"/>
  <c r="Q375" i="6"/>
  <c r="Q155" i="6"/>
  <c r="S321" i="6" l="1"/>
  <c r="F450" i="6"/>
  <c r="F449" i="6"/>
  <c r="G450" i="6"/>
  <c r="S153" i="6"/>
  <c r="Q443" i="6"/>
  <c r="S442" i="6" s="1"/>
  <c r="S374" i="6"/>
  <c r="S423" i="6"/>
  <c r="U423" i="6"/>
  <c r="U374" i="6"/>
  <c r="U321" i="6"/>
  <c r="S248" i="6"/>
  <c r="U248" i="6"/>
  <c r="S447" i="6"/>
  <c r="Q430" i="6"/>
  <c r="H450" i="6"/>
  <c r="Q428" i="6"/>
  <c r="E450" i="6"/>
  <c r="Q440" i="6"/>
  <c r="H449" i="6"/>
  <c r="Q435" i="6"/>
  <c r="S435" i="6" s="1"/>
  <c r="Q427" i="6"/>
  <c r="Q439" i="6"/>
  <c r="S445" i="6"/>
  <c r="U46" i="6"/>
  <c r="H46" i="6" s="1"/>
  <c r="U45" i="6"/>
  <c r="H45" i="6" s="1"/>
  <c r="G38" i="6"/>
  <c r="D38" i="6"/>
  <c r="A38" i="6"/>
  <c r="G37" i="6"/>
  <c r="D37" i="6"/>
  <c r="A37" i="6"/>
  <c r="U34" i="6"/>
  <c r="H34" i="6" s="1"/>
  <c r="U33" i="6"/>
  <c r="H33" i="6" s="1"/>
  <c r="U427" i="6" l="1"/>
  <c r="Q450" i="6"/>
  <c r="Q449" i="6"/>
  <c r="S439" i="6"/>
  <c r="V48" i="6"/>
  <c r="V44" i="6"/>
  <c r="V32" i="6"/>
  <c r="V30" i="6" s="1"/>
  <c r="S449" i="6" l="1"/>
  <c r="E217" i="6" l="1"/>
  <c r="E429" i="6" s="1"/>
  <c r="R197" i="6"/>
  <c r="S195" i="6" s="1"/>
  <c r="G217" i="6"/>
  <c r="Q217" i="6" l="1"/>
  <c r="S215" i="6" s="1"/>
  <c r="Q429" i="6"/>
  <c r="S427" i="6" s="1"/>
</calcChain>
</file>

<file path=xl/comments1.xml><?xml version="1.0" encoding="utf-8"?>
<comments xmlns="http://schemas.openxmlformats.org/spreadsheetml/2006/main">
  <authors>
    <author>PRESUPUESTOS</author>
    <author>Eduardo Morales</author>
    <author>LETICIA</author>
  </authors>
  <commentList>
    <comment ref="F30" authorId="0">
      <text>
        <r>
          <rPr>
            <b/>
            <sz val="9"/>
            <color indexed="81"/>
            <rFont val="Tahoma"/>
            <family val="2"/>
          </rPr>
          <t>PRESUPUESTOS:</t>
        </r>
        <r>
          <rPr>
            <sz val="9"/>
            <color indexed="81"/>
            <rFont val="Tahoma"/>
            <family val="2"/>
          </rPr>
          <t xml:space="preserve">
ing. felix</t>
        </r>
      </text>
    </comment>
    <comment ref="J34" authorId="1">
      <text>
        <r>
          <rPr>
            <b/>
            <sz val="9"/>
            <color indexed="81"/>
            <rFont val="Tahoma"/>
            <family val="2"/>
          </rPr>
          <t>Eduardo Morales:</t>
        </r>
        <r>
          <rPr>
            <sz val="9"/>
            <color indexed="81"/>
            <rFont val="Tahoma"/>
            <family val="2"/>
          </rPr>
          <t xml:space="preserve">
Inge félix</t>
        </r>
      </text>
    </comment>
    <comment ref="J41" authorId="0">
      <text>
        <r>
          <rPr>
            <b/>
            <sz val="9"/>
            <color indexed="81"/>
            <rFont val="Tahoma"/>
            <family val="2"/>
          </rPr>
          <t>PRESUPUESTOS:</t>
        </r>
        <r>
          <rPr>
            <sz val="9"/>
            <color indexed="81"/>
            <rFont val="Tahoma"/>
            <family val="2"/>
          </rPr>
          <t xml:space="preserve">
dato: manuel ocapmpo
</t>
        </r>
      </text>
    </comment>
    <comment ref="J45" authorId="1">
      <text>
        <r>
          <rPr>
            <b/>
            <sz val="9"/>
            <color indexed="81"/>
            <rFont val="Tahoma"/>
            <family val="2"/>
          </rPr>
          <t>Eduardo Morales:</t>
        </r>
        <r>
          <rPr>
            <sz val="9"/>
            <color indexed="81"/>
            <rFont val="Tahoma"/>
            <family val="2"/>
          </rPr>
          <t xml:space="preserve">
Manuel Ocampo - Técnica
</t>
        </r>
      </text>
    </comment>
    <comment ref="Q168" authorId="1">
      <text>
        <r>
          <rPr>
            <b/>
            <sz val="9"/>
            <color indexed="81"/>
            <rFont val="Tahoma"/>
            <family val="2"/>
          </rPr>
          <t>Eduardo Morales:</t>
        </r>
        <r>
          <rPr>
            <sz val="9"/>
            <color indexed="81"/>
            <rFont val="Tahoma"/>
            <family val="2"/>
          </rPr>
          <t xml:space="preserve">
En virtud de que el área no entregó la información se va con el dato de agosto </t>
        </r>
      </text>
    </comment>
    <comment ref="Q170" authorId="1">
      <text>
        <r>
          <rPr>
            <b/>
            <sz val="9"/>
            <color indexed="81"/>
            <rFont val="Tahoma"/>
            <family val="2"/>
          </rPr>
          <t>Eduardo Morales:</t>
        </r>
        <r>
          <rPr>
            <sz val="9"/>
            <color indexed="81"/>
            <rFont val="Tahoma"/>
            <family val="2"/>
          </rPr>
          <t xml:space="preserve">
En virtud de que el área no entregó la información se va con el dato de agosto </t>
        </r>
      </text>
    </comment>
    <comment ref="Q180" authorId="1">
      <text>
        <r>
          <rPr>
            <b/>
            <sz val="9"/>
            <color indexed="81"/>
            <rFont val="Tahoma"/>
            <family val="2"/>
          </rPr>
          <t>Eduardo Morales:</t>
        </r>
        <r>
          <rPr>
            <sz val="9"/>
            <color indexed="81"/>
            <rFont val="Tahoma"/>
            <family val="2"/>
          </rPr>
          <t xml:space="preserve">
En virtud de que el área no entregó la información se va con el dato de agosto </t>
        </r>
      </text>
    </comment>
    <comment ref="Q182" authorId="1">
      <text>
        <r>
          <rPr>
            <b/>
            <sz val="9"/>
            <color indexed="81"/>
            <rFont val="Tahoma"/>
            <family val="2"/>
          </rPr>
          <t>Eduardo Morales:</t>
        </r>
        <r>
          <rPr>
            <sz val="9"/>
            <color indexed="81"/>
            <rFont val="Tahoma"/>
            <family val="2"/>
          </rPr>
          <t xml:space="preserve">
En virtud de que el área no entregó la información se va con el dato de agosto </t>
        </r>
      </text>
    </comment>
    <comment ref="K186" authorId="1">
      <text>
        <r>
          <rPr>
            <b/>
            <sz val="9"/>
            <color rgb="FF000000"/>
            <rFont val="Tahoma"/>
            <family val="2"/>
          </rPr>
          <t>Eduardo Morales:</t>
        </r>
        <r>
          <rPr>
            <sz val="9"/>
            <color rgb="FF000000"/>
            <rFont val="Tahoma"/>
            <family val="2"/>
          </rPr>
          <t xml:space="preserve">
JULIO: 339 + 33 de junio</t>
        </r>
      </text>
    </comment>
    <comment ref="K193" authorId="1">
      <text>
        <r>
          <rPr>
            <b/>
            <sz val="9"/>
            <color rgb="FF000000"/>
            <rFont val="Tahoma"/>
            <family val="2"/>
          </rPr>
          <t>Eduardo Morales:</t>
        </r>
        <r>
          <rPr>
            <sz val="9"/>
            <color rgb="FF000000"/>
            <rFont val="Tahoma"/>
            <family val="2"/>
          </rPr>
          <t xml:space="preserve">
JULIO: 339 + 33 de junio</t>
        </r>
      </text>
    </comment>
    <comment ref="H360" authorId="2">
      <text>
        <r>
          <rPr>
            <b/>
            <sz val="9"/>
            <color indexed="81"/>
            <rFont val="Tahoma"/>
            <family val="2"/>
          </rPr>
          <t>SE MODIFICO A 20</t>
        </r>
      </text>
    </comment>
  </commentList>
</comments>
</file>

<file path=xl/sharedStrings.xml><?xml version="1.0" encoding="utf-8"?>
<sst xmlns="http://schemas.openxmlformats.org/spreadsheetml/2006/main" count="2138" uniqueCount="458">
  <si>
    <t>Unidad Responsable del Programa</t>
  </si>
  <si>
    <t>Clasificación Funcional</t>
  </si>
  <si>
    <t>Finalidad</t>
  </si>
  <si>
    <t>Función</t>
  </si>
  <si>
    <t>Subfunción</t>
  </si>
  <si>
    <t>Actividad</t>
  </si>
  <si>
    <t>Desarrollo Social</t>
  </si>
  <si>
    <t>Vivienda y Servicios a la Comunidad</t>
  </si>
  <si>
    <t>Abastecimiento de Agua Potable</t>
  </si>
  <si>
    <t>Agua Potable y Alcantarillado</t>
  </si>
  <si>
    <t>Unidad de Medida</t>
  </si>
  <si>
    <t>Ene</t>
  </si>
  <si>
    <t>Feb</t>
  </si>
  <si>
    <t>Mar</t>
  </si>
  <si>
    <t>Abr</t>
  </si>
  <si>
    <t>May</t>
  </si>
  <si>
    <t>Jun</t>
  </si>
  <si>
    <t>Jul</t>
  </si>
  <si>
    <t>Ago</t>
  </si>
  <si>
    <t>Sep</t>
  </si>
  <si>
    <t>Oct</t>
  </si>
  <si>
    <t>Nov</t>
  </si>
  <si>
    <t>Dic</t>
  </si>
  <si>
    <t>Eficacia</t>
  </si>
  <si>
    <t>Realizado</t>
  </si>
  <si>
    <t>Proyecto de inversión a cargo de la Dirección General</t>
  </si>
  <si>
    <t>Proyecto de inversión a cargo de la Dirección Comercial</t>
  </si>
  <si>
    <t>Proyecto de inversión a cargo de la Dirección de Operación</t>
  </si>
  <si>
    <t>Proyecto de inversión a cargo de la Dirección Técnica</t>
  </si>
  <si>
    <t>Proyecto de inversión a cargo de la Dirección de Gestión Ciudadana</t>
  </si>
  <si>
    <t>Eje Rector Plan Municipal de Desarrollo Plan Municipal de Desarrollo</t>
  </si>
  <si>
    <t>Total</t>
  </si>
  <si>
    <t>PROYECTO</t>
  </si>
  <si>
    <t>DIRECCIÓN GENERAL</t>
  </si>
  <si>
    <t>DIRECCIÓN COMERCIAL</t>
  </si>
  <si>
    <t>DIRECCIÓN DE FINANZAS</t>
  </si>
  <si>
    <t>DIRECCIÓN DE GESTIÓN CIUDADANA</t>
  </si>
  <si>
    <t>DIRECCIÓN OPERATIVA</t>
  </si>
  <si>
    <t>COMPONENTE 3: SERVICIOS TÉCNICO OPERACIONALES</t>
  </si>
  <si>
    <t>DIRECCIÓN TÉCNICA</t>
  </si>
  <si>
    <t>COMPONENTE 1: SERVICIOS ADMINSITRATIVOS</t>
  </si>
  <si>
    <t>COMPONENTE 2: SERVICIOS COMERCIALES</t>
  </si>
  <si>
    <t>TOTAL :</t>
  </si>
  <si>
    <t>COMPONENTE 1 SERVICIOS ADMINISTRATIVOS. 1.1.- DIRIGIR, CONTROLAR, COMUNICAR, MODERNIZAR, TRANSPARENTAR Y NORMAR LAS ACCIONES INSTITUCIONALES DE CAPAMA.</t>
  </si>
  <si>
    <t>NO APLICA</t>
  </si>
  <si>
    <t>Unidad responsable</t>
  </si>
  <si>
    <t>Clave Presupuestal</t>
  </si>
  <si>
    <t>51013-1-2.1-DG-E-2.2.3-1.14</t>
  </si>
  <si>
    <t>Género Contable desagregado hasta el nivel de cuenta contable</t>
  </si>
  <si>
    <t>50000-51013-000-000-000</t>
  </si>
  <si>
    <t>Costo Total del Programa</t>
  </si>
  <si>
    <t>Costo Total modificado</t>
  </si>
  <si>
    <t xml:space="preserve">Costo Total ejercido </t>
  </si>
  <si>
    <t>Alineación al Plan de Desarrollo Estatal</t>
  </si>
  <si>
    <t>Alineación al Plan Municipal de Desarrollo</t>
  </si>
  <si>
    <t>Resumen Narrativo (FIN)</t>
  </si>
  <si>
    <t>Contribuir en brindar a la población un servicio integral y de calidad en agua y saneamiento de acuerdo a las normas establecidas en la materia.</t>
  </si>
  <si>
    <t>Método de Cálculo</t>
  </si>
  <si>
    <t>Nombre del indicador</t>
  </si>
  <si>
    <t>Dimensión</t>
  </si>
  <si>
    <t>Tipo de indicador</t>
  </si>
  <si>
    <t>Frecuencia de medición</t>
  </si>
  <si>
    <t>Meta</t>
  </si>
  <si>
    <t>Porcentaje de variación en la cobertura general de servicios</t>
  </si>
  <si>
    <t>Porcentaje</t>
  </si>
  <si>
    <t>Estratégico</t>
  </si>
  <si>
    <t>Mensual</t>
  </si>
  <si>
    <t>Programado</t>
  </si>
  <si>
    <t>Variables</t>
  </si>
  <si>
    <t>Nombre</t>
  </si>
  <si>
    <t>Oct.</t>
  </si>
  <si>
    <t>Total
(prom)</t>
  </si>
  <si>
    <t>CS2024</t>
  </si>
  <si>
    <t>Cobertura de servicio 2024</t>
  </si>
  <si>
    <t>Resumen Narrativo (PROPÓSITO)</t>
  </si>
  <si>
    <t>Población con mejor calidad de vida mediante la atención de la demanda de los servicios de agua potable y alcantarillado sanitario.</t>
  </si>
  <si>
    <t>(PADS/PPDS)  * 100</t>
  </si>
  <si>
    <t>Porcentaje de población atendida en la demanda de los servicios.</t>
  </si>
  <si>
    <t>Habitantes</t>
  </si>
  <si>
    <t>Gestion</t>
  </si>
  <si>
    <t>PADS</t>
  </si>
  <si>
    <t>Población atendida en la demanda de los servicios</t>
  </si>
  <si>
    <t>PPDS</t>
  </si>
  <si>
    <t>Población proyectada en la demanda de los servicios</t>
  </si>
  <si>
    <t>386
MUJERES</t>
  </si>
  <si>
    <t>1367
HOMBRES</t>
  </si>
  <si>
    <t xml:space="preserve">REPORTE DEL AVANCE DEL PROGRAMA OPERATIVO ANUAL </t>
  </si>
  <si>
    <t>Actividad realizada</t>
  </si>
  <si>
    <t>ACTIVIDADES</t>
  </si>
  <si>
    <t>Importe programado</t>
  </si>
  <si>
    <t>Actividad programada</t>
  </si>
  <si>
    <t>Porcentaje de avance</t>
  </si>
  <si>
    <t>AVANCE FINANCIERO</t>
  </si>
  <si>
    <t>Importe ejecutado</t>
  </si>
  <si>
    <t>OBRAS, ACCIONES Y ACTIVIDADES DEL PROGRAMA PRESUPUESTARIO: ABASTECIMIENTO DE LOS SERVICIOS DE AGUA POTABLE, ALCANTARILLADO SANITARIO Y SANEAMIENTO PARA EL MUNICIPIO DE ACAPULCO</t>
  </si>
  <si>
    <t>ENTIDAD FISCALIZABLE: COMISIÓN DE AGUA POTABLE Y ALCANTARILLADO DEL MUNICIPIO DE ACAPULCO</t>
  </si>
  <si>
    <t>Eje Temático: Desarrollo Ambiental</t>
  </si>
  <si>
    <t>(CS2025) / CS2024 - 1)*100</t>
  </si>
  <si>
    <t>CS2025</t>
  </si>
  <si>
    <t>Cobertura de servicio 2025</t>
  </si>
  <si>
    <t>LÍNEAS DE ACCION</t>
  </si>
  <si>
    <t>Beneficiarios</t>
  </si>
  <si>
    <r>
      <rPr>
        <b/>
        <sz val="26"/>
        <color theme="1"/>
        <rFont val="Calibri"/>
        <family val="2"/>
        <scheme val="minor"/>
      </rPr>
      <t>UNIDAD: DIRECCIÓN GENERAL
C1. P1.1. A1.</t>
    </r>
    <r>
      <rPr>
        <sz val="26"/>
        <color theme="1"/>
        <rFont val="Calibri"/>
        <family val="2"/>
        <scheme val="minor"/>
      </rPr>
      <t>Dirección eficaz de los proyectos para mejorar los servicios que brinda la CAPAMA a la población.</t>
    </r>
  </si>
  <si>
    <t>Físico</t>
  </si>
  <si>
    <t>Financiero</t>
  </si>
  <si>
    <r>
      <rPr>
        <b/>
        <sz val="26"/>
        <color theme="1"/>
        <rFont val="Calibri"/>
        <family val="2"/>
        <scheme val="minor"/>
      </rPr>
      <t>UNIDAD: SUBDIRECCIÓN JURÍDICA</t>
    </r>
    <r>
      <rPr>
        <sz val="26"/>
        <color theme="1"/>
        <rFont val="Calibri"/>
        <family val="2"/>
        <scheme val="minor"/>
      </rPr>
      <t xml:space="preserve">
</t>
    </r>
    <r>
      <rPr>
        <b/>
        <sz val="26"/>
        <color theme="1"/>
        <rFont val="Calibri"/>
        <family val="2"/>
        <scheme val="minor"/>
      </rPr>
      <t>C1. P1.1. A5.</t>
    </r>
    <r>
      <rPr>
        <sz val="26"/>
        <color theme="1"/>
        <rFont val="Calibri"/>
        <family val="2"/>
        <scheme val="minor"/>
      </rPr>
      <t xml:space="preserve"> Representar legalmente al organismo ante autoridades federales, estatales, municipales, administrativas, jurisdiccionales y particulares, ya sea personas físicas o morales.</t>
    </r>
  </si>
  <si>
    <t>SUBTOTAL</t>
  </si>
  <si>
    <t>COMPONENTE 1 SERVICIOS ADMINISTRATIVOS. 1.2.- FINANZAS SANAS A TRAVÉS DE POLÍTICAS PÚBLICAS DIRECCIONADAS A LA GESTIÓN SOSTENIBLE DEL ORGANISMO</t>
  </si>
  <si>
    <t>Proyecto de inversión a cargo de la Dirección de Finanzas</t>
  </si>
  <si>
    <t>COMPONENTE 1 SERVICIOS ADMINSITRATIVOS. 1.3.- FORTALECIMIENTO A LA COMUNICACIÓN CON EL SERVICIO DE ATENCIÓN A LA CIUDADANIA</t>
  </si>
  <si>
    <t>2000
HOMBRES</t>
  </si>
  <si>
    <t>2000
MUJERES</t>
  </si>
  <si>
    <t>5000
HOMBRES</t>
  </si>
  <si>
    <t>5000
MUJERES</t>
  </si>
  <si>
    <t>15000
HOMBRES</t>
  </si>
  <si>
    <t>15000
MUJERES</t>
  </si>
  <si>
    <t>COMPONENTE 2 SERVICIOS COMERCIALES: 2.1.- ACCIONES ESTRATÉGICAS PARA LA EFICIENCIA COMERCIAL Y LA MEJORA DE LA PERCEPCIÓN DE LA CAPAMA</t>
  </si>
  <si>
    <t xml:space="preserve">1099 HOMBRES </t>
  </si>
  <si>
    <t xml:space="preserve">2511 MUJERES </t>
  </si>
  <si>
    <t xml:space="preserve">3620 HOMBRES </t>
  </si>
  <si>
    <t xml:space="preserve">6088 MUJERES </t>
  </si>
  <si>
    <t xml:space="preserve">3975 HOMBRES </t>
  </si>
  <si>
    <t xml:space="preserve">10217 MUJERES </t>
  </si>
  <si>
    <t>2450 HOMBRES</t>
  </si>
  <si>
    <t>3250 MUJERES</t>
  </si>
  <si>
    <t xml:space="preserve">4052 HOMBRES </t>
  </si>
  <si>
    <t xml:space="preserve">7528 MUJERES </t>
  </si>
  <si>
    <t xml:space="preserve">165000 HOMBRES </t>
  </si>
  <si>
    <t>985620 MUJERES</t>
  </si>
  <si>
    <t xml:space="preserve">42030 HOMBRES </t>
  </si>
  <si>
    <t xml:space="preserve">71442 MUJERES </t>
  </si>
  <si>
    <t xml:space="preserve">NO APLICA </t>
  </si>
  <si>
    <t xml:space="preserve">28940 HOMBRES </t>
  </si>
  <si>
    <t>55060 MUJERES</t>
  </si>
  <si>
    <t xml:space="preserve">17880 HOMBRES </t>
  </si>
  <si>
    <t>19500 MUJERES</t>
  </si>
  <si>
    <t xml:space="preserve">2480 HOMBRES </t>
  </si>
  <si>
    <t xml:space="preserve">4820 MUJERES </t>
  </si>
  <si>
    <t xml:space="preserve">22400 HOMBRES </t>
  </si>
  <si>
    <t xml:space="preserve">35100 HOMBRES </t>
  </si>
  <si>
    <t>38664 MUJERES</t>
  </si>
  <si>
    <t xml:space="preserve">19194 HOMBRES </t>
  </si>
  <si>
    <t>21030 MUJERES</t>
  </si>
  <si>
    <t>11210 HOMBRES</t>
  </si>
  <si>
    <t>12310 MUJERES</t>
  </si>
  <si>
    <r>
      <rPr>
        <b/>
        <sz val="26"/>
        <color theme="1"/>
        <rFont val="Calibri"/>
        <family val="2"/>
        <scheme val="minor"/>
      </rPr>
      <t>UNIDAD: SECRETARÍA PARTICULAR</t>
    </r>
    <r>
      <rPr>
        <sz val="26"/>
        <color theme="1"/>
        <rFont val="Calibri"/>
        <family val="2"/>
        <scheme val="minor"/>
      </rPr>
      <t xml:space="preserve">
</t>
    </r>
    <r>
      <rPr>
        <b/>
        <sz val="26"/>
        <color theme="1"/>
        <rFont val="Calibri"/>
        <family val="2"/>
        <scheme val="minor"/>
      </rPr>
      <t xml:space="preserve">C1. P1.1. A2. </t>
    </r>
    <r>
      <rPr>
        <sz val="26"/>
        <color theme="1"/>
        <rFont val="Calibri"/>
        <family val="2"/>
        <scheme val="minor"/>
      </rPr>
      <t>Coordinación y seguimiento de la agenda mensual entre las áreas operativas y administrativas; así como entes gubernamentales y privados.</t>
    </r>
  </si>
  <si>
    <r>
      <rPr>
        <b/>
        <sz val="26"/>
        <color theme="1"/>
        <rFont val="Calibri"/>
        <family val="2"/>
        <scheme val="minor"/>
      </rPr>
      <t xml:space="preserve">UNIDAD: CONTRALORÍA 
C1. P1.1. A3. </t>
    </r>
    <r>
      <rPr>
        <sz val="26"/>
        <color theme="1"/>
        <rFont val="Calibri"/>
        <family val="2"/>
        <scheme val="minor"/>
      </rPr>
      <t xml:space="preserve"> Atender de manera eficaz las quejas y procesos administrativos, supervisar los procesos de obras y efectuar revisiones preventivas a las diferentes unidades administrativas para que cumplan la normatividad aplicable. </t>
    </r>
  </si>
  <si>
    <t>COMPONENTE 3: SERVICIOS TÉCNICO OPERACIONALES. 3.1.- MEJORA INTEGRAL DE SERVICIOS HIDROSANITARIOS, POTABILIZACIÓN SANEAMIENTO Y REHABILITACIÓN DE LA INFRAESTRUCTURA</t>
  </si>
  <si>
    <t>242,520 HOMBRES</t>
  </si>
  <si>
    <t>265,456 MUJERES</t>
  </si>
  <si>
    <t>249,574 HOMBRES</t>
  </si>
  <si>
    <t>262,418 MUJERES</t>
  </si>
  <si>
    <t>239,425 HOMBRES</t>
  </si>
  <si>
    <t>232,580 MUJERES</t>
  </si>
  <si>
    <t>COMPONENTE 3: SERVICIOS TÉCNICO OPERACIONALES. 3.2.- PLANEACIÓN, CONTRATACIÓN, EJECUCIÓN Y SUPERVISIÓN DE OBRA PÚBLICA</t>
  </si>
  <si>
    <t>TOTAL</t>
  </si>
  <si>
    <r>
      <rPr>
        <b/>
        <sz val="26"/>
        <color theme="1"/>
        <rFont val="Calibri"/>
        <family val="2"/>
        <scheme val="minor"/>
      </rPr>
      <t>UNIDAD: JURÍDICO 
C1. P1.1. A6.</t>
    </r>
    <r>
      <rPr>
        <sz val="26"/>
        <color theme="1"/>
        <rFont val="Calibri"/>
        <family val="2"/>
        <scheme val="minor"/>
      </rPr>
      <t xml:space="preserve"> Coordinar, vigilar y dar seguimiento a los procedimientos  administrativos del orden civil, mercantil, penal, fiscal, laboral y amparos. </t>
    </r>
  </si>
  <si>
    <r>
      <rPr>
        <b/>
        <sz val="26"/>
        <color theme="1"/>
        <rFont val="Calibri"/>
        <family val="2"/>
        <scheme val="minor"/>
      </rPr>
      <t xml:space="preserve">UNIDAD: EJECUCIÓN FISCAL
C1. P1.1. A7. </t>
    </r>
    <r>
      <rPr>
        <sz val="26"/>
        <color theme="1"/>
        <rFont val="Calibri"/>
        <family val="2"/>
        <scheme val="minor"/>
      </rPr>
      <t xml:space="preserve">Recuperar oportuna y legalmente los créditos fiscales mediante el procedimiento administrativo de ejecución. </t>
    </r>
  </si>
  <si>
    <r>
      <rPr>
        <b/>
        <sz val="26"/>
        <color theme="1"/>
        <rFont val="Calibri"/>
        <family val="2"/>
        <scheme val="minor"/>
      </rPr>
      <t xml:space="preserve">UNIDAD: DIRECCIÓN DE FINANZAS
C1. P1.2. A1. </t>
    </r>
    <r>
      <rPr>
        <sz val="26"/>
        <color theme="1"/>
        <rFont val="Calibri"/>
        <family val="2"/>
        <scheme val="minor"/>
      </rPr>
      <t>Establecer estrategias de finanzas sanas en la administración de los recursos para la gestión sostenible del Organismo,  aplicando para este efecto  evaluaciones  a los siete proyectos del  organismo en cuanto al manejo transparente  del gasto y desempeño de la gestión en función del Plan Anual de Evaluaciones</t>
    </r>
  </si>
  <si>
    <r>
      <rPr>
        <b/>
        <sz val="26"/>
        <color theme="1"/>
        <rFont val="Calibri"/>
        <family val="2"/>
        <scheme val="minor"/>
      </rPr>
      <t xml:space="preserve">UNIDAD: SUBDIRECCIÓN ADMINISTRATIVA
C1. P1.2. A2. </t>
    </r>
    <r>
      <rPr>
        <sz val="26"/>
        <color theme="1"/>
        <rFont val="Calibri"/>
        <family val="2"/>
        <scheme val="minor"/>
      </rPr>
      <t>Coordinar y supervisar las actividades de los departamentos de Recursos Humanos, Adquisiciones, Servicios Generales, Control Patrimonial, Almacén General y Servicios Médicos.</t>
    </r>
  </si>
  <si>
    <r>
      <rPr>
        <b/>
        <sz val="26"/>
        <color theme="1"/>
        <rFont val="Calibri"/>
        <family val="2"/>
        <scheme val="minor"/>
      </rPr>
      <t xml:space="preserve">UNIDAD: TESORERÍA GENERAL
C1. P1.2. A3. </t>
    </r>
    <r>
      <rPr>
        <sz val="26"/>
        <color theme="1"/>
        <rFont val="Calibri"/>
        <family val="2"/>
        <scheme val="minor"/>
      </rPr>
      <t>Supervisar y vigilar el correcto cumplimiento de la normatividad en materia de ingresos, egresos, procesos contables, presupuestales, de planeación y evaluación al desempeño de la gestión en un marco de transparencia y rendición de cuentas.</t>
    </r>
  </si>
  <si>
    <r>
      <rPr>
        <b/>
        <sz val="26"/>
        <color theme="1"/>
        <rFont val="Calibri"/>
        <family val="2"/>
        <scheme val="minor"/>
      </rPr>
      <t>UNIDAD: INGRESOS
C1. P1.2. A4.</t>
    </r>
    <r>
      <rPr>
        <sz val="26"/>
        <color theme="1"/>
        <rFont val="Calibri"/>
        <family val="2"/>
        <scheme val="minor"/>
      </rPr>
      <t xml:space="preserve"> Supervisar y controlar los Ingresos del Organismo para la gestión de los recursos financieros en beneficio de la ciudadanía.</t>
    </r>
  </si>
  <si>
    <r>
      <rPr>
        <b/>
        <sz val="26"/>
        <color theme="1"/>
        <rFont val="Calibri"/>
        <family val="2"/>
        <scheme val="minor"/>
      </rPr>
      <t xml:space="preserve">UNIDAD: UNIDADES RECEPTORAS
C1. P1.2. A5.  </t>
    </r>
    <r>
      <rPr>
        <sz val="26"/>
        <color theme="1"/>
        <rFont val="Calibri"/>
        <family val="2"/>
        <scheme val="minor"/>
      </rPr>
      <t xml:space="preserve">Realizar recorridos a Módulos y Gerencias para control  de ingresos captados por cajeros de auto cobro y cajas recaudadoras del organismo </t>
    </r>
  </si>
  <si>
    <r>
      <rPr>
        <b/>
        <sz val="26"/>
        <color theme="1"/>
        <rFont val="Calibri"/>
        <family val="2"/>
        <scheme val="minor"/>
      </rPr>
      <t>UNIDAD: EGRESOS
C1. P1.2. A6.</t>
    </r>
    <r>
      <rPr>
        <sz val="26"/>
        <color theme="1"/>
        <rFont val="Calibri"/>
        <family val="2"/>
        <scheme val="minor"/>
      </rPr>
      <t xml:space="preserve">  Elaborar pólizas de cheques y transferencias para cubrir la operación del organismo.</t>
    </r>
  </si>
  <si>
    <r>
      <rPr>
        <b/>
        <sz val="26"/>
        <color theme="1"/>
        <rFont val="Calibri"/>
        <family val="2"/>
        <scheme val="minor"/>
      </rPr>
      <t>UNIDAD: CONTABILIDAD GENERAL
C1. P1.2. A7.</t>
    </r>
    <r>
      <rPr>
        <sz val="26"/>
        <color theme="1"/>
        <rFont val="Calibri"/>
        <family val="2"/>
        <scheme val="minor"/>
      </rPr>
      <t xml:space="preserve"> Realizar información financiera a través de acciones contables en apego a las normativas aplicables</t>
    </r>
  </si>
  <si>
    <r>
      <rPr>
        <b/>
        <sz val="26"/>
        <color theme="1"/>
        <rFont val="Calibri"/>
        <family val="2"/>
        <scheme val="minor"/>
      </rPr>
      <t>UNIDAD: CONTROL PRESUPUESTAL Y ANÁLISIS
C1. P1.2. A8.</t>
    </r>
    <r>
      <rPr>
        <sz val="26"/>
        <color theme="1"/>
        <rFont val="Calibri"/>
        <family val="2"/>
        <scheme val="minor"/>
      </rPr>
      <t xml:space="preserve"> Realizar acciones de control en materia de planeación, presupuestos y evaluación</t>
    </r>
  </si>
  <si>
    <r>
      <rPr>
        <b/>
        <sz val="26"/>
        <color theme="1"/>
        <rFont val="Calibri"/>
        <family val="2"/>
        <scheme val="minor"/>
      </rPr>
      <t xml:space="preserve">UNIDAD: RECURSOS HUMANOS
C1. P1.2. A9.  </t>
    </r>
    <r>
      <rPr>
        <sz val="26"/>
        <color theme="1"/>
        <rFont val="Calibri"/>
        <family val="2"/>
        <scheme val="minor"/>
      </rPr>
      <t>Realizar revisiones al recurso humano, percepciones, deducciones y nóminas.</t>
    </r>
  </si>
  <si>
    <r>
      <rPr>
        <b/>
        <sz val="26"/>
        <color theme="1"/>
        <rFont val="Calibri"/>
        <family val="2"/>
        <scheme val="minor"/>
      </rPr>
      <t>UNIDAD: SERVICIOS MÉDICOS
C1. P1.2. A10.</t>
    </r>
    <r>
      <rPr>
        <sz val="26"/>
        <color theme="1"/>
        <rFont val="Calibri"/>
        <family val="2"/>
        <scheme val="minor"/>
      </rPr>
      <t xml:space="preserve"> Otorgar Consultas Médicas, Psicológicas y Dentales para coadyuvar con la salud  de los empleados de CAPAMA.</t>
    </r>
  </si>
  <si>
    <r>
      <rPr>
        <b/>
        <sz val="26"/>
        <color theme="1"/>
        <rFont val="Calibri"/>
        <family val="2"/>
        <scheme val="minor"/>
      </rPr>
      <t xml:space="preserve">UNIDAD: SERVICIOS GENERALES
C1. P1.2. A11.  </t>
    </r>
    <r>
      <rPr>
        <sz val="26"/>
        <color theme="1"/>
        <rFont val="Calibri"/>
        <family val="2"/>
        <scheme val="minor"/>
      </rPr>
      <t>Atender con eficacia las actividades administrativas, reportes de mantenimiento de infraestructura en general, taller mecánico automotriz, seguridad, limpieza y control del patrimonio de los bienes muebles e inmuebles.</t>
    </r>
  </si>
  <si>
    <r>
      <rPr>
        <b/>
        <sz val="26"/>
        <color theme="1"/>
        <rFont val="Calibri"/>
        <family val="2"/>
        <scheme val="minor"/>
      </rPr>
      <t>UNIDAD: ADQUISICIONES
C1. P1.2. A12.</t>
    </r>
    <r>
      <rPr>
        <sz val="26"/>
        <color theme="1"/>
        <rFont val="Calibri"/>
        <family val="2"/>
        <scheme val="minor"/>
      </rPr>
      <t xml:space="preserve">  Controlar a través de registro las requisiciones atendidas para satisfacer las necesidades de las diversas áreas de este Organismo Operador.</t>
    </r>
  </si>
  <si>
    <r>
      <rPr>
        <b/>
        <sz val="26"/>
        <color theme="1"/>
        <rFont val="Calibri"/>
        <family val="2"/>
        <scheme val="minor"/>
      </rPr>
      <t>UNIDAD: DIRECCIÓN DE GESTIÓN CIUDADANA
C1. P1.3. A1.</t>
    </r>
    <r>
      <rPr>
        <sz val="26"/>
        <color theme="1"/>
        <rFont val="Calibri"/>
        <family val="2"/>
        <scheme val="minor"/>
      </rPr>
      <t xml:space="preserve"> Supervisar y coordinar acciones con los departamentos de la Dirección de Gestión  Ciudadana para mejorar la atención a la sociedad.</t>
    </r>
  </si>
  <si>
    <r>
      <rPr>
        <b/>
        <sz val="26"/>
        <color theme="1"/>
        <rFont val="Calibri"/>
        <family val="2"/>
        <scheme val="minor"/>
      </rPr>
      <t xml:space="preserve">UNIDAD: CULTURA DE AGUA 
C1. P1.3. A2. </t>
    </r>
    <r>
      <rPr>
        <sz val="26"/>
        <color theme="1"/>
        <rFont val="Calibri"/>
        <family val="2"/>
        <scheme val="minor"/>
      </rPr>
      <t>Fomentar actividades  para el uso sustentable del agua, con ciudadanía en general, escuelas, empresas, etc.</t>
    </r>
  </si>
  <si>
    <r>
      <rPr>
        <b/>
        <sz val="26"/>
        <color theme="1"/>
        <rFont val="Calibri"/>
        <family val="2"/>
        <scheme val="minor"/>
      </rPr>
      <t xml:space="preserve">UNIDAD: 073
C1. P1.3. A3. </t>
    </r>
    <r>
      <rPr>
        <sz val="26"/>
        <color theme="1"/>
        <rFont val="Calibri"/>
        <family val="2"/>
        <scheme val="minor"/>
      </rPr>
      <t>Atender la demanda Ciudadana a través del Centro de Atención Telefónica 073.</t>
    </r>
  </si>
  <si>
    <r>
      <rPr>
        <b/>
        <sz val="26"/>
        <color theme="1"/>
        <rFont val="Calibri"/>
        <family val="2"/>
        <scheme val="minor"/>
      </rPr>
      <t xml:space="preserve">UNIDAD: PROGRAMAS ALTERNATIVOS
C1. P1.3. A4. </t>
    </r>
    <r>
      <rPr>
        <sz val="26"/>
        <color theme="1"/>
        <rFont val="Calibri"/>
        <family val="2"/>
        <scheme val="minor"/>
      </rPr>
      <t>Suministrar agua en carro cisternas en áreas con problemas de desabasto en la red hidraúlica.</t>
    </r>
  </si>
  <si>
    <r>
      <rPr>
        <b/>
        <sz val="26"/>
        <color theme="1"/>
        <rFont val="Calibri"/>
        <family val="2"/>
        <scheme val="minor"/>
      </rPr>
      <t xml:space="preserve">GESTIÓN INTEGRAL 
C1. P1.3. A5. </t>
    </r>
    <r>
      <rPr>
        <sz val="26"/>
        <color theme="1"/>
        <rFont val="Calibri"/>
        <family val="2"/>
        <scheme val="minor"/>
      </rPr>
      <t xml:space="preserve"> Recepcionar, atender y dar seguimiento a la demanda ciudadana mediante mesas de trabajo y recorridos.</t>
    </r>
  </si>
  <si>
    <r>
      <rPr>
        <b/>
        <sz val="26"/>
        <color theme="1"/>
        <rFont val="Calibri"/>
        <family val="2"/>
        <scheme val="minor"/>
      </rPr>
      <t xml:space="preserve">UNIDAD: COMITÉ DE FUTUROS USUARIOS
C1. P1.3. A6. </t>
    </r>
    <r>
      <rPr>
        <sz val="26"/>
        <color theme="1"/>
        <rFont val="Calibri"/>
        <family val="2"/>
        <scheme val="minor"/>
      </rPr>
      <t>Recepcionar, atender y dar seguimiento a la demanda ciudadana a través  de los Comités Vecinales y Módulos de Atención Ciudadana.</t>
    </r>
  </si>
  <si>
    <r>
      <rPr>
        <b/>
        <sz val="26"/>
        <color theme="1"/>
        <rFont val="Calibri"/>
        <family val="2"/>
        <scheme val="minor"/>
      </rPr>
      <t>UNIDAD: SUBDIRECCIÓN DE INFORMÁTICA
C1. P1.1. A8.</t>
    </r>
    <r>
      <rPr>
        <sz val="26"/>
        <color theme="1"/>
        <rFont val="Calibri"/>
        <family val="2"/>
        <scheme val="minor"/>
      </rPr>
      <t xml:space="preserve"> Satisfacer las necesidades tecnológicas de información y comunicaciones, que incluye: soporte técnico, operación de sistemas, análisis y desarrollo de software. </t>
    </r>
  </si>
  <si>
    <r>
      <rPr>
        <b/>
        <sz val="26"/>
        <color theme="1"/>
        <rFont val="Calibri"/>
        <family val="2"/>
        <scheme val="minor"/>
      </rPr>
      <t>UNIDAD: OPERACIÓN DE SISTEMAS
C1. P1.1. A9.</t>
    </r>
    <r>
      <rPr>
        <sz val="26"/>
        <color theme="1"/>
        <rFont val="Calibri"/>
        <family val="2"/>
        <scheme val="minor"/>
      </rPr>
      <t xml:space="preserve"> Optimización, resguardo y puesta en línea de sistemas de información. </t>
    </r>
  </si>
  <si>
    <r>
      <rPr>
        <b/>
        <sz val="26"/>
        <color theme="1"/>
        <rFont val="Calibri"/>
        <family val="2"/>
        <scheme val="minor"/>
      </rPr>
      <t xml:space="preserve">UNIDAD: ANÁLISIS Y DESARROLLO 
C1. P1.1. A10. </t>
    </r>
    <r>
      <rPr>
        <sz val="26"/>
        <color theme="1"/>
        <rFont val="Calibri"/>
        <family val="2"/>
        <scheme val="minor"/>
      </rPr>
      <t xml:space="preserve">Mantenimiento, actualización y desarrollo de los sistemas informáticos   </t>
    </r>
  </si>
  <si>
    <r>
      <rPr>
        <b/>
        <sz val="26"/>
        <color theme="1"/>
        <rFont val="Calibri"/>
        <family val="2"/>
        <scheme val="minor"/>
      </rPr>
      <t xml:space="preserve">UNIDAD: SOPORTE TÉCNICO
C1. P1.1. A11. </t>
    </r>
    <r>
      <rPr>
        <sz val="26"/>
        <color theme="1"/>
        <rFont val="Calibri"/>
        <family val="2"/>
        <scheme val="minor"/>
      </rPr>
      <t xml:space="preserve"> Planear, programar y coordinar las acciones que coadyuven a mantener en óptimas condiciones los sistemas automatizados y equipos de cómputo.</t>
    </r>
  </si>
  <si>
    <r>
      <t xml:space="preserve">UNIDAD: DIRECCIÓN COMERCIAL
C2. P2.1. A1. </t>
    </r>
    <r>
      <rPr>
        <sz val="26"/>
        <color rgb="FF000000"/>
        <rFont val="Calibri"/>
        <family val="2"/>
        <scheme val="minor"/>
      </rPr>
      <t>Dirigir las estrategias implementadas para el cumplimiento del plan de acción en la comercialización de los servicios que brinda el Organismo Operador.</t>
    </r>
  </si>
  <si>
    <r>
      <t xml:space="preserve">UNIDAD: SUBDIRECCIÓN DE OPERACIÓN COMERCIAL 
C2. P2.1. A2. </t>
    </r>
    <r>
      <rPr>
        <sz val="26"/>
        <color rgb="FF000000"/>
        <rFont val="Calibri"/>
        <family val="2"/>
        <scheme val="minor"/>
      </rPr>
      <t>Coordinar las acciones que permitan:  incrementar el padrón general de usuarios; mejorar la micro medición; atender el clandestinaje; atender el 100% de las inspecciones domiciliarias solicitadas; y que se vaya logrando una mejor actualización en el padrón de usuarios.</t>
    </r>
  </si>
  <si>
    <r>
      <rPr>
        <b/>
        <sz val="26"/>
        <color rgb="FF000000"/>
        <rFont val="Calibri"/>
        <family val="2"/>
        <scheme val="minor"/>
      </rPr>
      <t>UNIDAD: CAPACITACIÓN Y CONTROL DE OPERACIÓN COMERCIAL
C2. P2.1. A3.</t>
    </r>
    <r>
      <rPr>
        <sz val="26"/>
        <color rgb="FF000000"/>
        <rFont val="Calibri"/>
        <family val="2"/>
        <scheme val="minor"/>
      </rPr>
      <t xml:space="preserve">  Recepcionar, vigilar, controlar y dar seguimiento a los  trámites legales en el ámbito comercial. </t>
    </r>
  </si>
  <si>
    <r>
      <rPr>
        <b/>
        <sz val="26"/>
        <color rgb="FF000000"/>
        <rFont val="Calibri"/>
        <family val="2"/>
        <scheme val="minor"/>
      </rPr>
      <t>UNIDAD: MICROMEDICIÓN 
C2. P2.1. A4</t>
    </r>
    <r>
      <rPr>
        <sz val="26"/>
        <color rgb="FF000000"/>
        <rFont val="Calibri"/>
        <family val="2"/>
        <scheme val="minor"/>
      </rPr>
      <t>.  Mejorar la micro medición mediante la instalación de medidores y bancos de prueba a los medidores.</t>
    </r>
  </si>
  <si>
    <r>
      <t>UNIDAD: MODERNIZACIÓN AL PADRÓN
C2. P2.1. A5.</t>
    </r>
    <r>
      <rPr>
        <sz val="26"/>
        <color rgb="FF000000"/>
        <rFont val="Calibri"/>
        <family val="2"/>
        <scheme val="minor"/>
      </rPr>
      <t xml:space="preserve"> Dar recorridos por Sector  para  la actualización de datos del  padrón de usuarios.</t>
    </r>
  </si>
  <si>
    <r>
      <t>UNIDAD: PRODUCTIVIDAD E ÍNDICES DE GESTIÓN 
C2. P2.1. A6.</t>
    </r>
    <r>
      <rPr>
        <sz val="26"/>
        <color rgb="FF000000"/>
        <rFont val="Calibri"/>
        <family val="2"/>
        <scheme val="minor"/>
      </rPr>
      <t xml:space="preserve"> Atender el 100% de las Inspecciones para identificar tomas clandestinas e inspecciones domiciliarias generadas por inconformidad de usuarios internos y externos.</t>
    </r>
  </si>
  <si>
    <r>
      <rPr>
        <b/>
        <sz val="26"/>
        <color rgb="FF000000"/>
        <rFont val="Calibri"/>
        <family val="2"/>
        <scheme val="minor"/>
      </rPr>
      <t>UNIDAD: SUBDIRECCIÓN DE RECAUDACIÓN 
C2. P2.1. A7.</t>
    </r>
    <r>
      <rPr>
        <sz val="26"/>
        <color rgb="FF000000"/>
        <rFont val="Calibri"/>
        <family val="2"/>
        <scheme val="minor"/>
      </rPr>
      <t xml:space="preserve"> Coordinar las actividades para un adecuado proceso de la facturación; optimizar la recaudación y ofrecer y vigilar una atención de calidad a los usuarios.</t>
    </r>
  </si>
  <si>
    <r>
      <t xml:space="preserve">UNIDAD: DETERMINACIÓN DE CONSUMOS
C2. P2.1. A8. </t>
    </r>
    <r>
      <rPr>
        <sz val="26"/>
        <rFont val="Calibri"/>
        <family val="2"/>
        <scheme val="minor"/>
      </rPr>
      <t>Atender las rutas de usuarios de la Oficina Central, el proceso de lectura, captura, análisis-corrección y entrega de recibos.</t>
    </r>
  </si>
  <si>
    <r>
      <rPr>
        <b/>
        <sz val="26"/>
        <color rgb="FF000000"/>
        <rFont val="Calibri"/>
        <family val="2"/>
        <scheme val="minor"/>
      </rPr>
      <t>UNIDAD: FACTURACIÓN</t>
    </r>
    <r>
      <rPr>
        <sz val="26"/>
        <color rgb="FF000000"/>
        <rFont val="Calibri"/>
        <family val="2"/>
        <scheme val="minor"/>
      </rPr>
      <t xml:space="preserve">
</t>
    </r>
    <r>
      <rPr>
        <b/>
        <sz val="26"/>
        <color rgb="FF000000"/>
        <rFont val="Calibri"/>
        <family val="2"/>
        <scheme val="minor"/>
      </rPr>
      <t>C2. P2.1. A9.</t>
    </r>
    <r>
      <rPr>
        <sz val="26"/>
        <color rgb="FF000000"/>
        <rFont val="Calibri"/>
        <family val="2"/>
        <scheme val="minor"/>
      </rPr>
      <t xml:space="preserve"> Atender las rutas de usuarios de la de las Gerencias Diamante, Renacimiento, Coloso y Pie de la Cuesta, el  proceso de lectura, captura, análisis-corrección y entrega de recibos. </t>
    </r>
  </si>
  <si>
    <r>
      <t xml:space="preserve">UNIDAD: PLANEACIÓN Y PROCEDIMIENTOS COMERCIALES
C2. P2.1. A10. </t>
    </r>
    <r>
      <rPr>
        <sz val="26"/>
        <color rgb="FF000000"/>
        <rFont val="Calibri"/>
        <family val="2"/>
        <scheme val="minor"/>
      </rPr>
      <t>Realizar visitas domiciliarias de Notificación de Adeudo y Corte de Servicio a usuarios morosos.</t>
    </r>
  </si>
  <si>
    <r>
      <t xml:space="preserve">UNIDAD: CAPACITACIÓN Y CONTROL DE RECAUDACIÓN
C2.  P2.1. A11. </t>
    </r>
    <r>
      <rPr>
        <sz val="26"/>
        <color rgb="FF000000"/>
        <rFont val="Calibri"/>
        <family val="2"/>
        <scheme val="minor"/>
      </rPr>
      <t>Atender adecuadamente los usuarios que presentan inconformidades en los módulos de atención integral y  se fomenta el pago.</t>
    </r>
  </si>
  <si>
    <r>
      <t xml:space="preserve">UNIDAD: GERENCIA CENTRO
C2.  P2.1. A12. </t>
    </r>
    <r>
      <rPr>
        <sz val="26"/>
        <color rgb="FF000000"/>
        <rFont val="Calibri"/>
        <family val="2"/>
        <scheme val="minor"/>
      </rPr>
      <t>Realizar actividades  en el ámbito comercial para eficientar la operatividad, lograr  la recaudación programada, y mejorar la imagen entre la ciudadanía  atendida en la Gerencia Centro.</t>
    </r>
  </si>
  <si>
    <r>
      <rPr>
        <b/>
        <sz val="26"/>
        <color rgb="FF000000"/>
        <rFont val="Calibri"/>
        <family val="2"/>
        <scheme val="minor"/>
      </rPr>
      <t xml:space="preserve">UNIDAD: GERENCIA DIAMANTE
2.  P2.1. A13. </t>
    </r>
    <r>
      <rPr>
        <sz val="26"/>
        <color rgb="FF000000"/>
        <rFont val="Calibri"/>
        <family val="2"/>
        <scheme val="minor"/>
      </rPr>
      <t>Realizar actividades  en el ámbito comercial para eficientar la operatividad, lograr  la recaudación programada, y mejorar la imagen entre la ciudadanía  atendida en la Gerencia Diamante.</t>
    </r>
  </si>
  <si>
    <r>
      <t xml:space="preserve">UNIDAD: GERENCIA RENACIMIENTO
C2.  P2.1. A14. </t>
    </r>
    <r>
      <rPr>
        <sz val="26"/>
        <color theme="1"/>
        <rFont val="Calibri"/>
        <family val="2"/>
        <scheme val="minor"/>
      </rPr>
      <t>Realizar actividades  en el ámbito comercial para eficientar la operatividad, lograr  la recaudación programada, y mejorar la imagen entre la ciudadanía  atendida en la Gerencia Renacimiento.</t>
    </r>
  </si>
  <si>
    <r>
      <t xml:space="preserve">UNIDAD: GERENCIA COLOSO
C2.  P2.1. A15. </t>
    </r>
    <r>
      <rPr>
        <sz val="26"/>
        <color theme="1"/>
        <rFont val="Calibri"/>
        <family val="2"/>
        <scheme val="minor"/>
      </rPr>
      <t>Realizar actividades  en el ámbito comercial para eficientar la operatividad, lograr  la recaudación programada, y mejorar la imagen entre la ciudadanía  atendida en la Gerencia Coloso.</t>
    </r>
  </si>
  <si>
    <r>
      <t xml:space="preserve">UNIDAD: GERENCIA PIE DE LA CUESTA
C2.  P2.1. A16. </t>
    </r>
    <r>
      <rPr>
        <sz val="26"/>
        <color theme="1"/>
        <rFont val="Calibri"/>
        <family val="2"/>
        <scheme val="minor"/>
      </rPr>
      <t>Realizar actividades  en el ámbito comercial para eficientar la operatividad, lograr  la recaudación programada, y mejorar la imagen entre la ciudadanía  atendida en la Gerencia Pie de la Cuesta.</t>
    </r>
  </si>
  <si>
    <r>
      <t xml:space="preserve">UNIDAD: DIRECCIÓN OPERATIVA
C3.  P3.1. A1. </t>
    </r>
    <r>
      <rPr>
        <sz val="28"/>
        <color theme="1"/>
        <rFont val="Calibri"/>
        <family val="2"/>
        <scheme val="minor"/>
      </rPr>
      <t>Realizar las reuniones de coordinación con las areas a cargo de la Dirección Operativa, logrando con esto un mejor servicio a la población.</t>
    </r>
  </si>
  <si>
    <r>
      <t xml:space="preserve">UNIDAD: SUBDIRECCIÓN DE AGUA POTABLE
C3.  P3.1. A2. </t>
    </r>
    <r>
      <rPr>
        <sz val="28"/>
        <color theme="1"/>
        <rFont val="Calibri"/>
        <family val="2"/>
        <scheme val="minor"/>
      </rPr>
      <t>Preparar las reuniones necesarias para mejorar el servicio que se brinda a la ciudadania de acuerdo al marco operativo del Organismo.</t>
    </r>
  </si>
  <si>
    <r>
      <t xml:space="preserve">UNIDAD: CAPTACIONES
C3.  P3.1.  A3. </t>
    </r>
    <r>
      <rPr>
        <sz val="28"/>
        <color theme="1"/>
        <rFont val="Calibri"/>
        <family val="2"/>
        <scheme val="minor"/>
      </rPr>
      <t xml:space="preserve">Reparar los acueductos para brindar una mayor dotación de agua a la población. </t>
    </r>
  </si>
  <si>
    <r>
      <t xml:space="preserve">UNIDAD: OPERACIÓN HIDRAÚLICA 
C3.  P3.1.  A4. </t>
    </r>
    <r>
      <rPr>
        <sz val="28"/>
        <color theme="1"/>
        <rFont val="Calibri"/>
        <family val="2"/>
        <scheme val="minor"/>
      </rPr>
      <t xml:space="preserve">Atender los reportes de reparación de fugas de agua potable para coadyuvar a la operatividad del sistema municipal. </t>
    </r>
  </si>
  <si>
    <r>
      <t xml:space="preserve">UNIDAD: PLANTA POTABILIZADORA
C3.  P3.1. A5. </t>
    </r>
    <r>
      <rPr>
        <sz val="28"/>
        <color theme="1"/>
        <rFont val="Calibri"/>
        <family val="2"/>
        <scheme val="minor"/>
      </rPr>
      <t>Monitorear el proceso, redes de distribución y tanques de almacenamiento para asegurar la calidad del agua suministrada a la población de acuerdo a la NOM-SSA1-1994.</t>
    </r>
  </si>
  <si>
    <r>
      <t xml:space="preserve">UNIDAD: ALCANTARILLADO SANITARIO 
C3.  P3.1.  A8. </t>
    </r>
    <r>
      <rPr>
        <sz val="28"/>
        <color theme="1"/>
        <rFont val="Calibri"/>
        <family val="2"/>
        <scheme val="minor"/>
      </rPr>
      <t xml:space="preserve">Cumplir con las actividades que coadyuven a la operatividad de los sistemas sanitarios, tanto en colectores, redes y carcamos de aguas negras. </t>
    </r>
  </si>
  <si>
    <r>
      <t xml:space="preserve">UNIDAD: SUBDIRECCIÓN DE SANEAMIENTO 
C3.  P3.1.  A9. </t>
    </r>
    <r>
      <rPr>
        <sz val="28"/>
        <color theme="1"/>
        <rFont val="Calibri"/>
        <family val="2"/>
        <scheme val="minor"/>
      </rPr>
      <t xml:space="preserve">Preparar recorridos y visitas de inspección en coordinación con las áreas a cargo de la Subdirección de Saneamiento. </t>
    </r>
  </si>
  <si>
    <r>
      <t xml:space="preserve">UNIDAD: PLANTAS DE TRATAMIENTO
C3.  P3.1. A10. </t>
    </r>
    <r>
      <rPr>
        <sz val="28"/>
        <color theme="1"/>
        <rFont val="Calibri"/>
        <family val="2"/>
        <scheme val="minor"/>
      </rPr>
      <t xml:space="preserve">Coordinar las actividades necesarias para la conservación y mantenimiento de las Plantas de Tratamiento de Aguas Resiaduales. </t>
    </r>
  </si>
  <si>
    <r>
      <t xml:space="preserve">UNIDAD: MECÁNICO 
C3.  P3.1. A6. </t>
    </r>
    <r>
      <rPr>
        <sz val="28"/>
        <color theme="1"/>
        <rFont val="Calibri"/>
        <family val="2"/>
        <scheme val="minor"/>
      </rPr>
      <t xml:space="preserve">Realizar y coordinar el programa de mantenimiento preventivo-correctivo de los equipos electromecánicos en el rubro mecánico. </t>
    </r>
  </si>
  <si>
    <r>
      <t xml:space="preserve">UNIDAD: MANTENIMIENTO ELECTROMECÁNICO  
C3.  P3.1. A7. </t>
    </r>
    <r>
      <rPr>
        <sz val="28"/>
        <color theme="1"/>
        <rFont val="Calibri"/>
        <family val="2"/>
        <scheme val="minor"/>
      </rPr>
      <t>Cumplir con el programa de mantenimiento preventivo correctivo de los equipos electrómecánicos.</t>
    </r>
  </si>
  <si>
    <r>
      <t>UNIDAD: DIRECCIÓN TÉCNICA
C3. P3.2. A1.</t>
    </r>
    <r>
      <rPr>
        <sz val="28"/>
        <color theme="1"/>
        <rFont val="Calibri"/>
        <family val="2"/>
        <scheme val="minor"/>
      </rPr>
      <t xml:space="preserve"> Coordinar y dar seguimiento a las actividades de proyectos y obras, gestión de recursos a través de las diferentes fuentes, así como la organización y programacion de las subdirecciones de planeación y construcción.</t>
    </r>
  </si>
  <si>
    <r>
      <t xml:space="preserve">UNIDAD: ESTUDIOS Y PROYECTOS EJECUTIVOS
C3.  P3.2.  A2. </t>
    </r>
    <r>
      <rPr>
        <sz val="28"/>
        <color theme="1"/>
        <rFont val="Calibri"/>
        <family val="2"/>
        <scheme val="minor"/>
      </rPr>
      <t>Elaborar Proyectos para atender la demanda de servicios en Agua Potable, Alcantarillado y Saneamiento.</t>
    </r>
  </si>
  <si>
    <r>
      <t xml:space="preserve">UNIDAD: PRECIOS UNITARIOS
C3. P3.2.  A3. </t>
    </r>
    <r>
      <rPr>
        <sz val="28"/>
        <color theme="1"/>
        <rFont val="Calibri"/>
        <family val="2"/>
        <scheme val="minor"/>
      </rPr>
      <t>Elaborar Presupuestos de obra de los Proyectos de Agua Potable, Alcantarillado y Saneamiento.</t>
    </r>
  </si>
  <si>
    <r>
      <t xml:space="preserve">UNIDAD: SUPERVISIÓN Y CONTROL DE OBRAS
C3. P3.2.  A4. </t>
    </r>
    <r>
      <rPr>
        <sz val="28"/>
        <color theme="1"/>
        <rFont val="Calibri"/>
        <family val="2"/>
        <scheme val="minor"/>
      </rPr>
      <t>Supervisar y evaluar físicamente las obras públicas o actividades derivadas de la demanda social.</t>
    </r>
  </si>
  <si>
    <r>
      <t xml:space="preserve">UNIDAD: CONCURSOS Y CONTRATOS 
C3. P3.2.  A5. </t>
    </r>
    <r>
      <rPr>
        <sz val="28"/>
        <color theme="1"/>
        <rFont val="Calibri"/>
        <family val="2"/>
        <scheme val="minor"/>
      </rPr>
      <t>Realizar acciones de licitación y contratación de obras y servicios, con los diferentes programas de inversión que ejecuta el organismo.</t>
    </r>
  </si>
  <si>
    <r>
      <t xml:space="preserve">UNIDAD: SUBDIRECCIÓN DE CONSTRUCCIÓN 
C3. P3.2.  A6. </t>
    </r>
    <r>
      <rPr>
        <sz val="28"/>
        <color theme="1"/>
        <rFont val="Calibri"/>
        <family val="2"/>
        <scheme val="minor"/>
      </rPr>
      <t>Coordinar las acciones de contratación, licitación y supervisión de obras, rehabilitación de la infraestructura hidráulica, así como de atención a la demanda ciudadana.</t>
    </r>
  </si>
  <si>
    <r>
      <t xml:space="preserve">UNIDAD: SUBDIRECCIÓN DE PLANEACIÓN 
C3. P3.2.  A7. </t>
    </r>
    <r>
      <rPr>
        <sz val="28"/>
        <color theme="1"/>
        <rFont val="Calibri"/>
        <family val="2"/>
        <scheme val="minor"/>
      </rPr>
      <t>Coordinar acciones derivadas de proyectos, trámites de factibilidades, reuniones, recorridos técnicos y mesas de trabajo, así como la elaboración y seguimiento del programa anual de obras.</t>
    </r>
  </si>
  <si>
    <r>
      <t>UNIDAD: CONTRUCCIÓN Y REHABILITACIÓN DE INFRAESTRUCTURA HIDRAÚLICA 
C3. P3.2.  A8.</t>
    </r>
    <r>
      <rPr>
        <sz val="28"/>
        <color theme="1"/>
        <rFont val="Calibri"/>
        <family val="2"/>
        <scheme val="minor"/>
      </rPr>
      <t xml:space="preserve"> Elaborar acciones de rehabilitación y mantenimiento básico de la infraestructura hidráulica del organismo.</t>
    </r>
  </si>
  <si>
    <r>
      <t xml:space="preserve">UNIDAD: CONTROL DE CONSECIÓNES Y AFORO SANITARIOS 
C3. P3.2.  A9. </t>
    </r>
    <r>
      <rPr>
        <sz val="28"/>
        <color theme="1"/>
        <rFont val="Calibri"/>
        <family val="2"/>
        <scheme val="minor"/>
      </rPr>
      <t>Tramitar y renovar títulos de concesión de captaciones y plantas de tratamiento.</t>
    </r>
  </si>
  <si>
    <r>
      <t>UNIDAD: CONTROL HIDRAÚLICO Y EFICIENCIA ENERGÉTICA 
C3. P3.2.  A10.</t>
    </r>
    <r>
      <rPr>
        <sz val="28"/>
        <color theme="1"/>
        <rFont val="Calibri"/>
        <family val="2"/>
        <scheme val="minor"/>
      </rPr>
      <t xml:space="preserve"> Elaborar balances hidráulicos del sistema de agua potable, mantenimiento preventivo de macromedidores y medición de eficiencia electromecanica de los bombeos.</t>
    </r>
  </si>
  <si>
    <r>
      <rPr>
        <b/>
        <sz val="26"/>
        <color theme="1"/>
        <rFont val="Calibri"/>
        <family val="2"/>
        <scheme val="minor"/>
      </rPr>
      <t xml:space="preserve">UNIDAD: ALMACÉN GENERAL
C1. P1.2. A13.  </t>
    </r>
    <r>
      <rPr>
        <sz val="26"/>
        <color theme="1"/>
        <rFont val="Calibri"/>
        <family val="2"/>
        <scheme val="minor"/>
      </rPr>
      <t>Controlar y supervisar todas las operaciones relacionadas con la gestión de materiales y equipos en los almacenes.</t>
    </r>
  </si>
  <si>
    <r>
      <rPr>
        <b/>
        <sz val="26"/>
        <color theme="1"/>
        <rFont val="Calibri"/>
        <family val="2"/>
        <scheme val="minor"/>
      </rPr>
      <t>UNIDAD: COMUNICACIÓN SOCIAL</t>
    </r>
    <r>
      <rPr>
        <sz val="26"/>
        <color theme="1"/>
        <rFont val="Calibri"/>
        <family val="2"/>
        <scheme val="minor"/>
      </rPr>
      <t xml:space="preserve">
</t>
    </r>
    <r>
      <rPr>
        <b/>
        <sz val="26"/>
        <color theme="1"/>
        <rFont val="Calibri"/>
        <family val="2"/>
        <scheme val="minor"/>
      </rPr>
      <t xml:space="preserve">C1. P1.1. A4. </t>
    </r>
    <r>
      <rPr>
        <sz val="26"/>
        <color theme="1"/>
        <rFont val="Calibri"/>
        <family val="2"/>
        <scheme val="minor"/>
      </rPr>
      <t xml:space="preserve"> Realizar acciones informativas que incluyen: monitoreo, seguimiento de información en medios, publicación de boletines y cobertura de actividades institucionales. </t>
    </r>
  </si>
  <si>
    <t>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t>
  </si>
  <si>
    <t>Objetivo general</t>
  </si>
  <si>
    <t>Objetivos específicos:</t>
  </si>
  <si>
    <r>
      <rPr>
        <b/>
        <sz val="26"/>
        <rFont val="Calibri"/>
        <family val="2"/>
        <scheme val="minor"/>
      </rPr>
      <t>1.</t>
    </r>
    <r>
      <rPr>
        <sz val="26"/>
        <rFont val="Calibri"/>
        <family val="2"/>
        <scheme val="minor"/>
      </rPr>
      <t xml:space="preserve"> Modernizar y mejorar la infraestructura del servicio de agua potable para abastecer de manera satisfactoria a la ciudadanía acapulqueña. 
</t>
    </r>
    <r>
      <rPr>
        <b/>
        <sz val="26"/>
        <rFont val="Calibri"/>
        <family val="2"/>
        <scheme val="minor"/>
      </rPr>
      <t xml:space="preserve">2. </t>
    </r>
    <r>
      <rPr>
        <sz val="26"/>
        <rFont val="Calibri"/>
        <family val="2"/>
        <scheme val="minor"/>
      </rPr>
      <t xml:space="preserve">Tener un servicio de drenaje, sin taponamientos y colapsos, además de evitar descargas a cauces naturales que van al mar.
</t>
    </r>
    <r>
      <rPr>
        <b/>
        <sz val="26"/>
        <rFont val="Calibri"/>
        <family val="2"/>
        <scheme val="minor"/>
      </rPr>
      <t>3.</t>
    </r>
    <r>
      <rPr>
        <sz val="26"/>
        <rFont val="Calibri"/>
        <family val="2"/>
        <scheme val="minor"/>
      </rPr>
      <t xml:space="preserve"> Tratar toda el agua recolectada por la red de atarjeas, cumpliendo con la normatividad de CONAGUA; y evaluar la factibilidad para comercializar el agua tratada.</t>
    </r>
  </si>
  <si>
    <r>
      <rPr>
        <b/>
        <sz val="26"/>
        <rFont val="Calibri"/>
        <family val="2"/>
        <scheme val="minor"/>
      </rPr>
      <t>Eje temático: Desarrollo Económico Sostenible</t>
    </r>
    <r>
      <rPr>
        <sz val="26"/>
        <rFont val="Calibri"/>
        <family val="2"/>
        <scheme val="minor"/>
      </rPr>
      <t xml:space="preserve">
Objetivo 2.13 Impulsar que las familias tengan acceso a los servicios básicos de agua potable, drenaje sanitario y saneamiento; en cantidad, calidad y disponibilidad.</t>
    </r>
  </si>
  <si>
    <r>
      <t xml:space="preserve">PLAN DE ACCIÓN 
</t>
    </r>
    <r>
      <rPr>
        <b/>
        <sz val="28"/>
        <color theme="0"/>
        <rFont val="Calibri"/>
        <family val="2"/>
        <scheme val="minor"/>
      </rPr>
      <t>PLAN MUNICIPAL DE DESARROLLO</t>
    </r>
  </si>
  <si>
    <t>INDICADOR</t>
  </si>
  <si>
    <t>INFORME MENSUAL</t>
  </si>
  <si>
    <t>7.5 Sustituir la red de distribución en la franja costera de la bahía de Santa Lucía: Red Icacos-Costa Azul-Condesa.</t>
  </si>
  <si>
    <t>7.6 Sustituir la red de distribución en la franja costera de la bahía de Santa Lucía: Red Magallanes-Centro-Las Playas.</t>
  </si>
  <si>
    <t>7.7 Sustituir la red de distribución en la franja costera de la bahía de Santa Lucía: Red Puerto Marqués.</t>
  </si>
  <si>
    <t>7.9 Modernizar la planta potabilizadora El Cayaco.</t>
  </si>
  <si>
    <t>7.10 Reubicar la captación en zona poniente.</t>
  </si>
  <si>
    <t>8.1 Rehabilitar y ampliación de colectores marginales a todos los cauces de arroyos que escurren a cuerpos receptores autorizados por la CONAGUA.</t>
  </si>
  <si>
    <t>8.3 Drenaje de zona Poza-Bonfil-Los Amates.</t>
  </si>
  <si>
    <t>8.4 Drenaje integral de la zona conurbada.</t>
  </si>
  <si>
    <t>9.1 Rehabilitar plantas de tratamiento existentes, con la reingeniería que permita cumplir con la normatividad vigente.</t>
  </si>
  <si>
    <t>9.2 Realizar un Proyecto de reglamentación del uso del agua residual para propiciar su uso de manera obligatoria.</t>
  </si>
  <si>
    <t>9.3 Realizar un Proyecto de Factibilidad para la venta de agua tratada, con el fin de hacer de este recurso una fuente sustentable.</t>
  </si>
  <si>
    <t>9.4 Monitorear la calidad del agua producida para reportes a la CONAGUA.</t>
  </si>
  <si>
    <t>PROGRAMADO</t>
  </si>
  <si>
    <t>REALIZADO</t>
  </si>
  <si>
    <t>Porcentaje de avance en la sustitución de equipos de bombeo</t>
  </si>
  <si>
    <t>Porcentaje de avance del proceso de proyecto</t>
  </si>
  <si>
    <t>Porcentaje de avance de las obras programadas</t>
  </si>
  <si>
    <t>Porcentaje de avance del proyecto</t>
  </si>
  <si>
    <t>7.11 Rehabilitar redes de agua potable en captación, conducción y distribución.</t>
  </si>
  <si>
    <t>Porcentaje de los proyectos concluidos.</t>
  </si>
  <si>
    <t>Porcentaje del número de kilómetros reparados</t>
  </si>
  <si>
    <t>Porcentaje de avance en: proyecto, licitación, construcción y supervisión de obra</t>
  </si>
  <si>
    <t>Porcentaje de avance en longitud de tubería desazolvada</t>
  </si>
  <si>
    <t>Porcentaje de caudal de agua tratada</t>
  </si>
  <si>
    <t>9.5 Atender proyectos de obras para el saneamiento de aguas residuales validados por las instancias correspondientes.</t>
  </si>
  <si>
    <t>520
HOMBRES</t>
  </si>
  <si>
    <t>320
MUJERES</t>
  </si>
  <si>
    <r>
      <t xml:space="preserve">UNIDAD: INFRAESTRUCTURA
C3.  P3.1. A11.
</t>
    </r>
    <r>
      <rPr>
        <sz val="28"/>
        <color theme="1"/>
        <rFont val="Calibri"/>
        <family val="2"/>
        <scheme val="minor"/>
      </rPr>
      <t>Atender reportes de alcantarillado sanitario, rehabilitación y/o construcción de insfraestructura civil que afecta la operativad de los sistemas hidrosanitarios municipales.</t>
    </r>
    <r>
      <rPr>
        <b/>
        <sz val="28"/>
        <color theme="1"/>
        <rFont val="Calibri"/>
        <family val="2"/>
        <scheme val="minor"/>
      </rPr>
      <t xml:space="preserve"> </t>
    </r>
  </si>
  <si>
    <t>385,812
HOMBRES</t>
  </si>
  <si>
    <t>424,857
MUJERES</t>
  </si>
  <si>
    <t>295,120
HOMBRES</t>
  </si>
  <si>
    <t>324,880
MUJERES</t>
  </si>
  <si>
    <t>214,200
HOMBRES</t>
  </si>
  <si>
    <t>235,800
MUJERES</t>
  </si>
  <si>
    <t>21,420
HOMBRES</t>
  </si>
  <si>
    <t>23,580
MUJERES</t>
  </si>
  <si>
    <t>57,120
HOMBRES</t>
  </si>
  <si>
    <t>62,880
MUJERES</t>
  </si>
  <si>
    <t>95,200
HOMBRES</t>
  </si>
  <si>
    <t>104,800
MUJERES</t>
  </si>
  <si>
    <t>333,200
HOMBRES</t>
  </si>
  <si>
    <t>366,800
MUJERES</t>
  </si>
  <si>
    <t>7.1 Elevar la eficiencia en la captación de agua. (un pozo de ene a dic, y los otros dos en 2026 y 2027)</t>
  </si>
  <si>
    <t>7.2 Modernizar los equipos de bombeo de los sistemas existentes. (10 equipos de ene a dic y los otros 20 en 2025 y 2026)</t>
  </si>
  <si>
    <r>
      <t>7.3</t>
    </r>
    <r>
      <rPr>
        <sz val="22"/>
        <rFont val="Calibri"/>
        <family val="2"/>
        <scheme val="minor"/>
      </rPr>
      <t xml:space="preserve"> Interconectar las líneas de agua potable en Macro túnel-Costera-Aguas Blancas. </t>
    </r>
    <r>
      <rPr>
        <sz val="26"/>
        <rFont val="Calibri"/>
        <family val="2"/>
        <scheme val="minor"/>
      </rPr>
      <t>C</t>
    </r>
    <r>
      <rPr>
        <sz val="22"/>
        <rFont val="Calibri"/>
        <family val="2"/>
        <scheme val="minor"/>
      </rPr>
      <t>onstrucción de conducciones (653 m acero de 24"Ø ,1279 m HD de 24"Ø), Cárcamo de bombeo con 4 bombas de 75 lps y Hb = 80 mca.</t>
    </r>
  </si>
  <si>
    <r>
      <t xml:space="preserve">7.4 </t>
    </r>
    <r>
      <rPr>
        <sz val="22"/>
        <rFont val="Calibri"/>
        <family val="2"/>
        <scheme val="minor"/>
      </rPr>
      <t>Interconectar de línea de agua potable en Costera-Aguas Blancas-Jardín.</t>
    </r>
    <r>
      <rPr>
        <sz val="26"/>
        <rFont val="Calibri"/>
        <family val="2"/>
        <scheme val="minor"/>
      </rPr>
      <t xml:space="preserve"> </t>
    </r>
    <r>
      <rPr>
        <sz val="22"/>
        <rFont val="Calibri"/>
        <family val="2"/>
        <scheme val="minor"/>
      </rPr>
      <t>Construcción de conducciones (2413 m HD de 20"Ø ,780 m HD de 16"Ø y 732 m HD de 8"Ø), Cárcamo de bombeo Aguas Blancas con 3 bombas de 100 los, Hb = 87 mca y 150 HP.</t>
    </r>
  </si>
  <si>
    <t>7.8 Atender la demanda ciudadana con pequeñas obras de agua potable. (obras del ramo XXXIII)</t>
  </si>
  <si>
    <t>7.12 Rehabilitar tanques de distribución o almacenamiento de agua potable. (20 tanques)</t>
  </si>
  <si>
    <t>7.13 Atención a proyectos de obras de agua potable validados por las instancias municipales correspondientes.(Proyectos del ramo XXXIII)</t>
  </si>
  <si>
    <t>8.2 Establecer un programa anual de desazolve de todos los colectores y atarjeas.</t>
  </si>
  <si>
    <t>8.5 Atención de proyectos de obras de drenaje y alcantarillado validados por las instancias competentes. (proyectos del ramo XXXIII)</t>
  </si>
  <si>
    <t>Porcentaje de avance del proceso de los proyectos</t>
  </si>
  <si>
    <t>Porcentaje de la longitud de tubería desazolvada y volumen de azolve extraído</t>
  </si>
  <si>
    <t>Porcentaje de agua tratada con respecto al volumen total por tratar</t>
  </si>
  <si>
    <t>Desarrollo programatico</t>
  </si>
  <si>
    <t>1386 HOMBRES</t>
  </si>
  <si>
    <t>379
MUJERES</t>
  </si>
  <si>
    <t>845
HOMBRES</t>
  </si>
  <si>
    <t>636
MUJERES</t>
  </si>
  <si>
    <t xml:space="preserve">PROGRAMA OPERATIVO ANUAL </t>
  </si>
  <si>
    <t>PERIODO: Enero a Diciembre del Ejercicio Fiscal 2025</t>
  </si>
  <si>
    <t>Comisión de Agua Potable y Alcantarillado del Municipio de Acapulco</t>
  </si>
  <si>
    <t>PROGRAMA 1: ABASTECIMIENTO DE LOS SERVICIOS DE AGUA POTABLE, ALCANTARILLADO SANITARIO Y SANEAMIENTO PARA EL MUNICIPIO DE ACAPULCO 2025</t>
  </si>
  <si>
    <t>PROGRAMA PRESUPUESTARIO</t>
  </si>
  <si>
    <t>PROGRAMA 1: ABASTECIMIENTO DE LOS SERVICIOS DE AGUA POTABLE, SANEAMIENTO Y DRENAJE PARA EL MUNICIPIO DE ACAPULCO 2025</t>
  </si>
  <si>
    <r>
      <rPr>
        <b/>
        <sz val="12"/>
        <rFont val="Arial"/>
        <family val="2"/>
      </rPr>
      <t xml:space="preserve">VII.- </t>
    </r>
    <r>
      <rPr>
        <sz val="12"/>
        <rFont val="Arial"/>
        <family val="2"/>
      </rPr>
      <t>Guerrero Socialmente Comprometido. Garantizar que todas las familias cuenten con vivienda digna y servicios básicos.</t>
    </r>
  </si>
  <si>
    <r>
      <t xml:space="preserve">Eje Temático: Desarrollo Económico y Desarrollo Ambiental
</t>
    </r>
    <r>
      <rPr>
        <i/>
        <u/>
        <sz val="12"/>
        <rFont val="Arial"/>
        <family val="2"/>
      </rPr>
      <t>Nota: Se deberá modificar una vez publicado el Plan Municipal de Desarrollo 2024-2027</t>
    </r>
  </si>
  <si>
    <t>Objetivo</t>
  </si>
  <si>
    <t>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
Mejorar el desempeño de la gestión gubernamental mediante el respeto a los derechos humanos, atención efectiva de la ley, con planeación firme de los recursos, trámites claros y sencillos, transparencia en el desempeño de la administración pública municipal, mecanismos de control, servidores públicos profesionalizados, el uso preciso de las tecnologías de la información y comunicación, y con ello recuperar la confianza ciudadana en su gobierno
municipal.</t>
  </si>
  <si>
    <t>Porcentaje de cumplimiento</t>
  </si>
  <si>
    <t>RESUMEN POR COMPONENTES Y PROYECTOS DE INVERSIÓN</t>
  </si>
  <si>
    <t>N°</t>
  </si>
  <si>
    <t>Concepto</t>
  </si>
  <si>
    <t>Cumplimiento</t>
  </si>
  <si>
    <t>Progra-
mado</t>
  </si>
  <si>
    <t>Infor.
pública</t>
  </si>
  <si>
    <t>DIRECCIÓN DE FINANZAS Y ADMINISTRACIÓN</t>
  </si>
  <si>
    <t>Monto</t>
  </si>
  <si>
    <t>Agenda</t>
  </si>
  <si>
    <t>Activi-
dades</t>
  </si>
  <si>
    <t>Reali-
zado</t>
  </si>
  <si>
    <t>(PRODDER)
NOTA: COMBINACIÓN DE DIRECCIÓN TECNICA (40%) Y DIRECCIÓN OPERATIVA (30% QUIMICOS Y 30% CFE)</t>
  </si>
  <si>
    <t>COMPONENTE 1 SERVICIOS ADMINISTRATIVOS. 1.1.-  DIRECCIÓN EFICAZ DE LOS PROYECTOS PARA MEJORAR LOS SERVICIOS QUE BRINDA LA CAPAMA A LA POBLACIÓN</t>
  </si>
  <si>
    <r>
      <t xml:space="preserve">Eje Temático: Desarrollo Económico y Desarrollo Ambiental
</t>
    </r>
    <r>
      <rPr>
        <b/>
        <u/>
        <sz val="20"/>
        <color rgb="FF000000"/>
        <rFont val="Arial"/>
        <family val="2"/>
      </rPr>
      <t>Nota: Se deberá modificar una vez publicado el Plan Municipal de Desarrollo 2024-2027</t>
    </r>
  </si>
  <si>
    <t>Objetivo General</t>
  </si>
  <si>
    <t>Línea de Acción</t>
  </si>
  <si>
    <t>Mejorar el desempeño de la gestión gubernamental mediante el respeto a los derechos humanos, atención efectiva de la ley, con planeación firme de los recursos, trámites claros y sencillos, transparencia en el desempeño de la administración pública municipal, mecanismos de control, servidores públicos profesionalizados, el uso preciso de las tecnologías de la información y comunicación, y con ello recuperar la confianza ciudadana en su gobierno municipal.</t>
  </si>
  <si>
    <t>3.2.2.1 Implementación de sistemas y plataformas digitales para optimizar los procesos administrativos y operativos.
3.3.1.6 Generar manuales, lineamientos para la elaboración de programas presupuestales, reportes trimestrales e informe de gobierno.
3.4.1.8 Prevenir faltas administrativas y hechos de corrupción del personal del servicio público.
3.4.1.9 Establecer y aplicar las sanciones administrativas derivadas del incumplimiento en las responsabilidades de los servidores y ex servidores públicos.
3.4.1.10 Realizar y dar seguimiento puntual a las auditorías internas y externas aplicadas a las dependencias y organismos municipales.
3.4.1.11 Fortalecer y activar los mecanismos de denuncia y participación ciudadana.
3.4.1.13 Evaluar los procesos operativos, contables, presupuestales y programáticos a través de auditorías internas de desempeño.
3.4.1.14 Vigilar los procesos de entrega recepción intermedia a efecto de que las y los sujetos obligados enteren los recursos humanos, materiales, financieros e información al término de su empleo, cargo o comisión
3.4.1.16 Atender oportunamente las quejas y denuncias en contra de las y los servidores públicos municipales en apego a la política cero tolerancia a la corrupción.</t>
  </si>
  <si>
    <t>ACTIVIDAD</t>
  </si>
  <si>
    <t>Benefi-
ciarios</t>
  </si>
  <si>
    <t>Indicadores</t>
  </si>
  <si>
    <t>Economía</t>
  </si>
  <si>
    <r>
      <t>C1. P1.1. A1.</t>
    </r>
    <r>
      <rPr>
        <sz val="20"/>
        <color rgb="FF000000"/>
        <rFont val="Arial"/>
        <family val="2"/>
      </rPr>
      <t>Dirección eficaz de los proyectos para mejorar los servicios que brinda la CAPAMA a la población.</t>
    </r>
  </si>
  <si>
    <t>(Realizado / Programado) * 100</t>
  </si>
  <si>
    <t>($ Ejercido / $ Programado) * 100</t>
  </si>
  <si>
    <r>
      <t xml:space="preserve">C1. P1.1. A2. </t>
    </r>
    <r>
      <rPr>
        <sz val="20"/>
        <color rgb="FF000000"/>
        <rFont val="Arial"/>
        <family val="2"/>
      </rPr>
      <t>Coordinación y seguimiento de la agenda mensual entre las áreas operativas y administrativas; así como entes gubernamentales y privados.</t>
    </r>
  </si>
  <si>
    <t>400 
HOMBRES</t>
  </si>
  <si>
    <t>400
MUJERES</t>
  </si>
  <si>
    <r>
      <rPr>
        <b/>
        <sz val="20"/>
        <color rgb="FF000000"/>
        <rFont val="Arial"/>
        <family val="2"/>
      </rPr>
      <t>C1. P1.1. A3.</t>
    </r>
    <r>
      <rPr>
        <sz val="20"/>
        <color rgb="FF000000"/>
        <rFont val="Arial"/>
        <family val="2"/>
      </rPr>
      <t xml:space="preserve"> Atender de manera eficaz las quejas y procesos administrativos, supervisar los procesos de obras y efectuar revisiones preventivas a las diferentes unidades administrativas para que cumplan la normatividad aplicable. </t>
    </r>
  </si>
  <si>
    <t>Asuntos</t>
  </si>
  <si>
    <r>
      <t xml:space="preserve">C1. P1.1. A4.  </t>
    </r>
    <r>
      <rPr>
        <sz val="20"/>
        <color rgb="FF000000"/>
        <rFont val="Arial"/>
        <family val="2"/>
      </rPr>
      <t xml:space="preserve">Realizar acciones informativas que incluyen: monitoreo, seguimiento de información en medios, publicación de boletines y cobertura de actividades institucionales. </t>
    </r>
  </si>
  <si>
    <t>Obras</t>
  </si>
  <si>
    <r>
      <rPr>
        <b/>
        <sz val="20"/>
        <color rgb="FF000000"/>
        <rFont val="Arial"/>
        <family val="2"/>
      </rPr>
      <t>C1. P1.1. A5.</t>
    </r>
    <r>
      <rPr>
        <sz val="20"/>
        <color rgb="FF000000"/>
        <rFont val="Arial"/>
        <family val="2"/>
      </rPr>
      <t xml:space="preserve"> Representar legalmente al organismo ante autoridades federales, estatales, municipales, administrativas, jurisdiccionales y particulares, ya sea personas físicas o morales.</t>
    </r>
  </si>
  <si>
    <t>Revisión</t>
  </si>
  <si>
    <r>
      <t xml:space="preserve">C1. P1.1. A6. </t>
    </r>
    <r>
      <rPr>
        <sz val="20"/>
        <color rgb="FF000000"/>
        <rFont val="Arial"/>
        <family val="2"/>
      </rPr>
      <t xml:space="preserve">Coordinar, vigilar y dar seguimiento a los procedimientos  administrativos del orden civil, mercantil, penal, fiscal, laboral y amparos. </t>
    </r>
  </si>
  <si>
    <t>Acciones</t>
  </si>
  <si>
    <r>
      <rPr>
        <b/>
        <sz val="20"/>
        <color rgb="FF000000"/>
        <rFont val="Arial"/>
        <family val="2"/>
      </rPr>
      <t>C1. P1.1. A7.</t>
    </r>
    <r>
      <rPr>
        <sz val="20"/>
        <color rgb="FF000000"/>
        <rFont val="Arial"/>
        <family val="2"/>
      </rPr>
      <t xml:space="preserve"> Recuperar oportuna y legalmente los créditos fiscales mediante el procedimiento administrativo de ejecución. </t>
    </r>
  </si>
  <si>
    <r>
      <rPr>
        <b/>
        <sz val="20"/>
        <color rgb="FF000000"/>
        <rFont val="Arial"/>
        <family val="2"/>
      </rPr>
      <t xml:space="preserve">C1. P1.1. A8. </t>
    </r>
    <r>
      <rPr>
        <sz val="20"/>
        <color rgb="FF000000"/>
        <rFont val="Arial"/>
        <family val="2"/>
      </rPr>
      <t xml:space="preserve">Satisfacer las necesidades tecnológicas de información y comunicaciones, que incluye: soporte técnico, operación de sistemas, análisis y desarrollo de software. </t>
    </r>
  </si>
  <si>
    <t>DATO DE HOMBRES Y MUJERES SE TOMO DEL TERCER TRIMESTRE 2024</t>
  </si>
  <si>
    <r>
      <rPr>
        <b/>
        <sz val="20"/>
        <color rgb="FF000000"/>
        <rFont val="Arial"/>
        <family val="2"/>
      </rPr>
      <t xml:space="preserve">C1. P1.1. A9. </t>
    </r>
    <r>
      <rPr>
        <sz val="20"/>
        <color rgb="FF000000"/>
        <rFont val="Arial"/>
        <family val="2"/>
      </rPr>
      <t xml:space="preserve">Optimización, resguardo y puesta en línea de sistemas de información. </t>
    </r>
  </si>
  <si>
    <r>
      <rPr>
        <b/>
        <sz val="20"/>
        <color rgb="FF000000"/>
        <rFont val="Arial"/>
        <family val="2"/>
      </rPr>
      <t xml:space="preserve">C1. P1.1. A10. </t>
    </r>
    <r>
      <rPr>
        <sz val="20"/>
        <color rgb="FF000000"/>
        <rFont val="Arial"/>
        <family val="2"/>
      </rPr>
      <t xml:space="preserve">Mantenimiento, actualización y desarrollo de los sistemas informáticos   </t>
    </r>
  </si>
  <si>
    <r>
      <rPr>
        <b/>
        <sz val="20"/>
        <color rgb="FF000000"/>
        <rFont val="Arial"/>
        <family val="2"/>
      </rPr>
      <t xml:space="preserve">C1. P1.1. A11.  </t>
    </r>
    <r>
      <rPr>
        <sz val="20"/>
        <color rgb="FF000000"/>
        <rFont val="Arial"/>
        <family val="2"/>
      </rPr>
      <t>Planear, programar y coordinar las acciones que coadyuven a mantener en óptimas condiciones los sistemas automatizados y equipos de cómputo.</t>
    </r>
  </si>
  <si>
    <t>Subtotal :</t>
  </si>
  <si>
    <t>Proyecto de inversión a cargo de la Dirección de Finanzas y Administración</t>
  </si>
  <si>
    <t>Eje Temático: Desarrollo Económico y Desarrollo Ambiental
Nota: Se deberá modificar una vez publicado el Plan Municipal de Desarrollo 2024-2027</t>
  </si>
  <si>
    <t>Líneas de Acción</t>
  </si>
  <si>
    <t>3.1.1.2 Crear e implementar un modelo de trazabilidad de gasto que emplee los insumos, productos, documentos por parte de diversas dependencias/unidades responsables de los programas. 
3.1.1.3 Reportar y publicar trimestralmente los indicadores y resultados de sus programas.
3.1.1.4 Reportar oportunamente, de manera clara la cuenta pública de cada ejercicio fiscal. 
3.1.1.6 Cumplir con la normatividad para una mejor administración de los recursos. 
3.1.2.1 Implementar un plan de austeridad durante e lperiodo de la administración. 
3.1.2.5 Revisión de perfiles de puestos y de sueldos de personal en general. 
3.2.2.6 Dotar de equipo adecuado y suficiente a personal del gobierno municipal.
3.2.2.7 Generar el “Programa anual de adquisiciones” con todas las dependencias municipales con observancia ciudadana que acredite la honestidad y transparencia. 
3.2.2.8 Establecer un programa de mejora de la gestión para atender los aspectos susceptibles de mejora, derivado de los resultados de las evaluaciones.
3.2.2.10 Llevar a cabo las licitaciones y los procesos de proveeduría de manera abierta y transparente. 
3.2.2.11 Establecer procedimientos de compras consolidadas para realizar licitaciones. 
3.2.3.1 Generar e implementar el plan de capacitación de cada área del gobierno municipal. 
3.4.1.4 Mantener permanentemente informada a la población de los programas y acciones del gobierno municipal mediante el uso de las tecnologías de la información y comunicación.
3.4.1.5 Publicar oportunamente la informaciónrequerida en la Plataforma Nacional de Transparencia. 
3.4.1.7 Llevar a cabo actividades que promuevan la cultura de la transparencia y de acceso a la información pública ante la sociedad y el personal del servicio público para garantizar en todo momento certidumbre y protección a sus derechos y obligaciones, respectivamente. 
3.4.1.13 Evaluar los procesos operativos, contables, presupuestales y programáticos a través de auditorías internas de desempeño.</t>
  </si>
  <si>
    <t>No.</t>
  </si>
  <si>
    <t>Total Programado</t>
  </si>
  <si>
    <r>
      <rPr>
        <b/>
        <sz val="18"/>
        <color rgb="FF000000"/>
        <rFont val="Arial"/>
        <family val="2"/>
      </rPr>
      <t>C1. P1.2. A1.</t>
    </r>
    <r>
      <rPr>
        <sz val="18"/>
        <color rgb="FF000000"/>
        <rFont val="Arial"/>
        <family val="2"/>
      </rPr>
      <t xml:space="preserve"> Establecer estrategias de finanzas sanas en la administración de los recursos para la gestión sostenible del Organismo,  aplicando para este efecto  evaluaciones  a los siete proyectos del  organismo en cuanto al manejo transparente  del gasto y desempeño de la gestión en función del Plan Anual de Evaluaciones</t>
    </r>
  </si>
  <si>
    <t>Políticas
admin.</t>
  </si>
  <si>
    <r>
      <t xml:space="preserve">C1. P1.2. A2. </t>
    </r>
    <r>
      <rPr>
        <sz val="18"/>
        <color rgb="FF000000"/>
        <rFont val="Arial"/>
        <family val="2"/>
      </rPr>
      <t>Coordinar y supervisar las actividades de los departamentos de Recursos Humanos, Adquisiciones, Servicios Generales, Control Patrimonial, Almacén General y Servicios Médicos.</t>
    </r>
  </si>
  <si>
    <r>
      <t xml:space="preserve">C1. P1.2. A3. </t>
    </r>
    <r>
      <rPr>
        <sz val="18"/>
        <color rgb="FF000000"/>
        <rFont val="Arial"/>
        <family val="2"/>
      </rPr>
      <t>Supervisar y vigilar el correcto cumplimiento de la normatividad en materia de ingresos, egresos, procesos contables, presupuestales, de planeación y evaluación al desempeño de la gestión en un marco de transparencia y rendición de cuentas.</t>
    </r>
  </si>
  <si>
    <r>
      <rPr>
        <b/>
        <sz val="18"/>
        <color rgb="FF000000"/>
        <rFont val="Arial"/>
        <family val="2"/>
      </rPr>
      <t>C1. P1.2. A4.</t>
    </r>
    <r>
      <rPr>
        <sz val="18"/>
        <color rgb="FF000000"/>
        <rFont val="Arial"/>
        <family val="2"/>
      </rPr>
      <t xml:space="preserve"> Supervisar y controlar los Ingresos del Organismo para la gestión de los recursos financieros en beneficio de la ciudadanía.</t>
    </r>
  </si>
  <si>
    <r>
      <rPr>
        <b/>
        <sz val="18"/>
        <color rgb="FF000000"/>
        <rFont val="Arial"/>
        <family val="2"/>
      </rPr>
      <t xml:space="preserve">C1. P1.2. A5. </t>
    </r>
    <r>
      <rPr>
        <sz val="18"/>
        <color rgb="FF000000"/>
        <rFont val="Arial"/>
        <family val="2"/>
      </rPr>
      <t xml:space="preserve"> Realizar recorridos a Módulos y Gerencias para control  de ingresos captados por cajeros de auto cobro y cajas recaudadoras del organismo </t>
    </r>
  </si>
  <si>
    <r>
      <rPr>
        <b/>
        <sz val="18"/>
        <color rgb="FF000000"/>
        <rFont val="Arial"/>
        <family val="2"/>
      </rPr>
      <t xml:space="preserve">C1. P1.2. A6.  </t>
    </r>
    <r>
      <rPr>
        <sz val="18"/>
        <color rgb="FF000000"/>
        <rFont val="Arial"/>
        <family val="2"/>
      </rPr>
      <t>Elaborar pólizas de cheques y transferencias para cubrir la operación del organismo.</t>
    </r>
  </si>
  <si>
    <t>Estados Finan.</t>
  </si>
  <si>
    <r>
      <rPr>
        <b/>
        <sz val="18"/>
        <color rgb="FF000000"/>
        <rFont val="Arial"/>
        <family val="2"/>
      </rPr>
      <t xml:space="preserve">C1. P1.2. A7. </t>
    </r>
    <r>
      <rPr>
        <sz val="18"/>
        <color rgb="FF000000"/>
        <rFont val="Arial"/>
        <family val="2"/>
      </rPr>
      <t>Realizar información financiera a través de acciones contables en apego a las normativas aplicables</t>
    </r>
  </si>
  <si>
    <t>0
HOMBRES</t>
  </si>
  <si>
    <t>Recorridos</t>
  </si>
  <si>
    <t>0
MUJERES</t>
  </si>
  <si>
    <r>
      <t xml:space="preserve">C1. P1.2. A8. </t>
    </r>
    <r>
      <rPr>
        <sz val="18"/>
        <rFont val="Arial"/>
        <family val="2"/>
      </rPr>
      <t>Realizar acciones de control en materia de planeación, presupuestos y evaluación</t>
    </r>
  </si>
  <si>
    <t>Informes
Presup.</t>
  </si>
  <si>
    <r>
      <t xml:space="preserve">C1. P1.2. A9. </t>
    </r>
    <r>
      <rPr>
        <sz val="18"/>
        <color rgb="FF000000"/>
        <rFont val="Arial"/>
        <family val="2"/>
      </rPr>
      <t xml:space="preserve"> Realizar revisiones al recurso humano, percepciones, deducciones y nóminas.</t>
    </r>
  </si>
  <si>
    <t>Sol. tran. com.</t>
  </si>
  <si>
    <t>1367 HOMBRES</t>
  </si>
  <si>
    <t>391 
MUJERES</t>
  </si>
  <si>
    <r>
      <rPr>
        <b/>
        <sz val="18"/>
        <color rgb="FF000000"/>
        <rFont val="Arial"/>
        <family val="2"/>
      </rPr>
      <t xml:space="preserve">C1. P1.2. A10. </t>
    </r>
    <r>
      <rPr>
        <sz val="18"/>
        <color rgb="FF000000"/>
        <rFont val="Arial"/>
        <family val="2"/>
      </rPr>
      <t>Otorgar Consultas Médicas, Psicológicas y Dentales para coadyuvar con la salud  de los empleados de CAPAMA</t>
    </r>
  </si>
  <si>
    <t>Políticas Rec. H.</t>
  </si>
  <si>
    <t>2140 
HOMBRES</t>
  </si>
  <si>
    <t>3210
MUJERES</t>
  </si>
  <si>
    <r>
      <rPr>
        <b/>
        <sz val="18"/>
        <color rgb="FF000000"/>
        <rFont val="Arial"/>
        <family val="2"/>
      </rPr>
      <t xml:space="preserve">C1. P1.2. A11.  </t>
    </r>
    <r>
      <rPr>
        <sz val="18"/>
        <color rgb="FF000000"/>
        <rFont val="Arial"/>
        <family val="2"/>
      </rPr>
      <t>Atender con eficacia las actividades administrativas, reportes de mantenimiento de infraestructura en general, taller mecánico automotriz, seguridad, limpieza y control del patrimonio de los bienes muebles e inmuebles.</t>
    </r>
  </si>
  <si>
    <r>
      <t xml:space="preserve">C1. P1.2. A12.  </t>
    </r>
    <r>
      <rPr>
        <sz val="18"/>
        <color rgb="FF000000"/>
        <rFont val="Arial"/>
        <family val="2"/>
      </rPr>
      <t>Controlar a través de registro las requisiciones atendidas para satisfacer las necesidades de las diversas áreas de este Organismo Operador.</t>
    </r>
  </si>
  <si>
    <r>
      <t xml:space="preserve">C1. P1.2. A13.  </t>
    </r>
    <r>
      <rPr>
        <sz val="18"/>
        <color rgb="FF000000"/>
        <rFont val="Arial"/>
        <family val="2"/>
      </rPr>
      <t xml:space="preserve">Controlar y supervisar todas las operaciones relacionadas con la gestión de materiales y equipos en los almacenes, </t>
    </r>
  </si>
  <si>
    <t>Subtotal:</t>
  </si>
  <si>
    <t>Eje Rector Plan Municipal de Desarrollo</t>
  </si>
  <si>
    <t>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t>
  </si>
  <si>
    <t>2.10.2.1 Atención oportuna a las fugas de agua en el municipio mediante el sistema 073.
2.10.2.3 Continuar con la distribución de agua en pipas en las colonias del puerto que no cuentan aún con el servicio del vital líquido. 
2.10.3.1 Concientización de la cultura del agua a la ciudadanía en general mediante capacitación, visitas guiadas, formación de comités vecinales del agua para el cuidado y uso responsable del vital líquido</t>
  </si>
  <si>
    <r>
      <rPr>
        <b/>
        <sz val="16"/>
        <color rgb="FF000000"/>
        <rFont val="Arial"/>
        <family val="2"/>
      </rPr>
      <t>C1. P1.3. A1.</t>
    </r>
    <r>
      <rPr>
        <sz val="16"/>
        <color rgb="FF000000"/>
        <rFont val="Arial"/>
        <family val="2"/>
      </rPr>
      <t>Supervisar y coordinar acciones con los departamentos de la Dirección de Gestión  Ciudadana para mejorar la atención a la sociedad.</t>
    </r>
  </si>
  <si>
    <r>
      <rPr>
        <b/>
        <sz val="16"/>
        <color rgb="FF000000"/>
        <rFont val="Arial"/>
        <family val="2"/>
      </rPr>
      <t xml:space="preserve">C1. P1.3. A2. </t>
    </r>
    <r>
      <rPr>
        <sz val="16"/>
        <color rgb="FF000000"/>
        <rFont val="Arial"/>
        <family val="2"/>
      </rPr>
      <t>Fomentar actividades  para el uso sustentable del agua, con ciudadanía en general, escuelas, empresas, etc.</t>
    </r>
  </si>
  <si>
    <t>Actividades</t>
  </si>
  <si>
    <r>
      <t xml:space="preserve">C1. P1.3. A3. </t>
    </r>
    <r>
      <rPr>
        <sz val="16"/>
        <color rgb="FF000000"/>
        <rFont val="Arial"/>
        <family val="2"/>
      </rPr>
      <t>Atender la demanda Ciudadana a través del Centro de Atención Telefónica 073.</t>
    </r>
  </si>
  <si>
    <t xml:space="preserve">Demandas </t>
  </si>
  <si>
    <r>
      <t xml:space="preserve">C1. P1.3. A4. </t>
    </r>
    <r>
      <rPr>
        <sz val="16"/>
        <color rgb="FF000000"/>
        <rFont val="Arial"/>
        <family val="2"/>
      </rPr>
      <t>Suministrar agua en carro cisternas en áreas con problemas de desabasto en la red hidraúlica.</t>
    </r>
  </si>
  <si>
    <t>Servicios</t>
  </si>
  <si>
    <r>
      <rPr>
        <b/>
        <sz val="16"/>
        <color rgb="FF000000"/>
        <rFont val="Arial"/>
        <family val="2"/>
      </rPr>
      <t xml:space="preserve">C1. P1.3. A5.  </t>
    </r>
    <r>
      <rPr>
        <sz val="16"/>
        <color rgb="FF000000"/>
        <rFont val="Arial"/>
        <family val="2"/>
      </rPr>
      <t>Recepcionar, atender y dar seguimiento a la demanda ciudadana mediante mesas de trabajo y recorridos.</t>
    </r>
  </si>
  <si>
    <t>Progra
mado</t>
  </si>
  <si>
    <r>
      <t xml:space="preserve">C1. P1.3. A6. </t>
    </r>
    <r>
      <rPr>
        <sz val="16"/>
        <color rgb="FF000000"/>
        <rFont val="Arial"/>
        <family val="2"/>
      </rPr>
      <t>Recepcionar, atender y dar seguimiento a la demanda ciudadana a través  de los Comités Vecinales y Módulos de Atención Ciudadana.</t>
    </r>
  </si>
  <si>
    <r>
      <t xml:space="preserve">Eje Temático: Desarrollo Económico y Desarrollo Ambiental
</t>
    </r>
    <r>
      <rPr>
        <b/>
        <i/>
        <u/>
        <sz val="20"/>
        <color rgb="FF000000"/>
        <rFont val="Arial"/>
        <family val="2"/>
      </rPr>
      <t>Nota: Se deberá modificar una vez publicado el Plan Municipal de Desarrollo 2024-2027</t>
    </r>
  </si>
  <si>
    <t>Mejorar el desempeño de la gestión gubernamental mediante el respeto a los derechos humanos, atención efectiva de la ley, con planeación firme de los recursos, trámites claros y sencillos, transparencia en el desempeño de la administración pública municipal, mecanismos de control, servidores públicos profesionalizados, el uso preciso e las tecnologías de la información y comunicación, y con ello recuperar la confianza ciudadana en su gobierno municipal.</t>
  </si>
  <si>
    <t xml:space="preserve">2.10.3.3  Evitar las tomas clandestinas en los tanques de almacenamiento.
2.10.5.1  Sensibilización de usuarios irregulares para su inscripción al padrón de usuarios.
2.10.5.2  Actualización y reclasificación del padrón de usuarios para un cobro justo de acuerdo con sus necesidades.
2.10.5.3  Instalación de micromedidores a los usuarios en zonas donde se requieran, mejorar tiempos y procesos de gestión de los trámites inherentes al área comercial, así como la sistematización de aquellos que sean susceptibles.
3.1.1.10  Implementar un programa para cobro oportuno por medio la detección de cuentas que presenten más de tres meses de atraso consecutivo conforme al Código Fiscal del Estado de Guerrero. </t>
  </si>
  <si>
    <r>
      <t xml:space="preserve">C2. P2.1. A1. </t>
    </r>
    <r>
      <rPr>
        <sz val="18"/>
        <color rgb="FF000000"/>
        <rFont val="Arial"/>
        <family val="2"/>
      </rPr>
      <t>Dirigir las estrategias implementadas para el cumplimiento del plan de acción en la comercialización de los servicios que brinda el Organismo Operador.</t>
    </r>
  </si>
  <si>
    <t>Reco-
rridos</t>
  </si>
  <si>
    <r>
      <t xml:space="preserve">C2. P2.1. A2. </t>
    </r>
    <r>
      <rPr>
        <sz val="18"/>
        <color rgb="FF000000"/>
        <rFont val="Arial"/>
        <family val="2"/>
      </rPr>
      <t>Coordinar las acciones que permitan:  incrementar el padrón general de usuarios; mejorar la micro medición; atender el clandestinaje; atender el 100% de las inspecciones domiciliarias solicitadas; y que se vaya logrando una mejor actualización en el padrón de usuarios.</t>
    </r>
  </si>
  <si>
    <t>Tramites</t>
  </si>
  <si>
    <r>
      <rPr>
        <b/>
        <sz val="18"/>
        <color rgb="FF000000"/>
        <rFont val="Arial"/>
        <family val="2"/>
      </rPr>
      <t>C2. P2.1. A3.</t>
    </r>
    <r>
      <rPr>
        <sz val="18"/>
        <color rgb="FF000000"/>
        <rFont val="Arial"/>
        <family val="2"/>
      </rPr>
      <t xml:space="preserve">  Recepcionar, vigilar, controlar y dar seguimiento a los  trámites legales en el ámbito comercial. </t>
    </r>
  </si>
  <si>
    <t>Medidores</t>
  </si>
  <si>
    <r>
      <rPr>
        <b/>
        <sz val="18"/>
        <color rgb="FF000000"/>
        <rFont val="Arial"/>
        <family val="2"/>
      </rPr>
      <t>C2. P2.1. A4</t>
    </r>
    <r>
      <rPr>
        <sz val="18"/>
        <color rgb="FF000000"/>
        <rFont val="Arial"/>
        <family val="2"/>
      </rPr>
      <t>.  Mejorar la micro medición mediante la instalación de medidores y bancos de prueba a los medidores.</t>
    </r>
  </si>
  <si>
    <t>Usuarios</t>
  </si>
  <si>
    <r>
      <t>C2. P2.1. A5.</t>
    </r>
    <r>
      <rPr>
        <sz val="18"/>
        <color rgb="FF000000"/>
        <rFont val="Arial"/>
        <family val="2"/>
      </rPr>
      <t xml:space="preserve"> Dar recorridos por Sector  para  la actualización de datos del  padrón de usuarios.</t>
    </r>
  </si>
  <si>
    <t>Inspec-
ciones</t>
  </si>
  <si>
    <r>
      <t>C2. P2.1. A6.</t>
    </r>
    <r>
      <rPr>
        <sz val="18"/>
        <color rgb="FF000000"/>
        <rFont val="Arial"/>
        <family val="2"/>
      </rPr>
      <t xml:space="preserve"> Atender el 100% de las Inspecciones para identificar tomas clandestinas e inspecciones domiciliarias generadas por inconformidad de usuarios internos y externos.</t>
    </r>
  </si>
  <si>
    <r>
      <rPr>
        <b/>
        <sz val="18"/>
        <color rgb="FF000000"/>
        <rFont val="Arial"/>
        <family val="2"/>
      </rPr>
      <t>C2. P2.1. A7.</t>
    </r>
    <r>
      <rPr>
        <sz val="18"/>
        <color rgb="FF000000"/>
        <rFont val="Arial"/>
        <family val="2"/>
      </rPr>
      <t xml:space="preserve"> Coordinar las actividades para un adecuado proceso de la facturación; optimizar la recaudación y ofrecer y vigilar una atención de calidad a los usuarios.</t>
    </r>
  </si>
  <si>
    <t>Expedientes</t>
  </si>
  <si>
    <r>
      <t xml:space="preserve">C2. P2.1. A8. </t>
    </r>
    <r>
      <rPr>
        <sz val="18"/>
        <rFont val="Arial"/>
        <family val="2"/>
      </rPr>
      <t>Atender las rutas de usuarios de la Oficina Central, el proceso de lectura, captura, análisis-corrección y entrega de recibos.</t>
    </r>
  </si>
  <si>
    <t>Rutas de trabajo</t>
  </si>
  <si>
    <r>
      <rPr>
        <b/>
        <sz val="18"/>
        <color rgb="FF000000"/>
        <rFont val="Arial"/>
        <family val="2"/>
      </rPr>
      <t>C2. P2.1. A9.</t>
    </r>
    <r>
      <rPr>
        <sz val="18"/>
        <color rgb="FF000000"/>
        <rFont val="Arial"/>
        <family val="2"/>
      </rPr>
      <t xml:space="preserve"> Atender las rutas de usuarios de la de las Gerencias Diamante, Renacimiento, Coloso y Pie de la Cuesta, el  proceso de lectura, captura, análisis-corrección y entrega de recibos. </t>
    </r>
  </si>
  <si>
    <r>
      <t xml:space="preserve">C2. P2.1. A10. </t>
    </r>
    <r>
      <rPr>
        <sz val="18"/>
        <color rgb="FF000000"/>
        <rFont val="Arial"/>
        <family val="2"/>
      </rPr>
      <t>Realizar visitas domiciliarias de Notificación de Adeudo y Corte de Servicio a usuarios morosos.</t>
    </r>
  </si>
  <si>
    <t>Notificaciones</t>
  </si>
  <si>
    <r>
      <t xml:space="preserve">C2.  P2.1. A11. </t>
    </r>
    <r>
      <rPr>
        <sz val="18"/>
        <color rgb="FF000000"/>
        <rFont val="Arial"/>
        <family val="2"/>
      </rPr>
      <t>Atender adecuadamente los usuarios que presentan inconformidades en los módulos de atención integral y  se fomenta el pago.</t>
    </r>
  </si>
  <si>
    <r>
      <t xml:space="preserve">C2.  P2.1. A12. </t>
    </r>
    <r>
      <rPr>
        <sz val="18"/>
        <color rgb="FF000000"/>
        <rFont val="Arial"/>
        <family val="2"/>
      </rPr>
      <t>Realizar actividades  en el ámbito comercial para eficientar la operatividad, lograr  la recaudación programada, y mejorar la imagen entre la ciudadanía  atendida en la Gerencia Centro.</t>
    </r>
  </si>
  <si>
    <r>
      <rPr>
        <b/>
        <sz val="18"/>
        <color rgb="FF000000"/>
        <rFont val="Arial"/>
        <family val="2"/>
      </rPr>
      <t xml:space="preserve">C2.  P2.1. A13. </t>
    </r>
    <r>
      <rPr>
        <sz val="18"/>
        <color rgb="FF000000"/>
        <rFont val="Arial"/>
        <family val="2"/>
      </rPr>
      <t>Realizar actividades  en el ámbito comercial para eficientar la operatividad, lograr  la recaudación programada, y mejorar la imagen entre la ciudadanía  atendida en la Gerencia Diamante.</t>
    </r>
  </si>
  <si>
    <r>
      <rPr>
        <b/>
        <sz val="18"/>
        <color rgb="FF000000"/>
        <rFont val="Arial"/>
        <family val="2"/>
      </rPr>
      <t xml:space="preserve">C2.  P2.1. A14. </t>
    </r>
    <r>
      <rPr>
        <sz val="18"/>
        <color rgb="FF000000"/>
        <rFont val="Arial"/>
        <family val="2"/>
      </rPr>
      <t>Realizar actividades  en el ámbito comercial para eficientar la operatividad, lograr  la recaudación programada, y mejorar la imagen entre la ciudadanía  atendida en la Gerencia Renacimiento.</t>
    </r>
  </si>
  <si>
    <r>
      <t>C2.  P2.1. A15.</t>
    </r>
    <r>
      <rPr>
        <sz val="18"/>
        <color rgb="FF000000"/>
        <rFont val="Arial"/>
        <family val="2"/>
      </rPr>
      <t xml:space="preserve"> Realizar actividades  en el ámbito comercial para eficientar la operatividad, lograr  la recaudación programada, y mejorar la imagen entre la ciudadanía  atendida en la Gerencia Coloso.</t>
    </r>
  </si>
  <si>
    <r>
      <t xml:space="preserve">C2.  P2.1. A16. </t>
    </r>
    <r>
      <rPr>
        <sz val="18"/>
        <color rgb="FF000000"/>
        <rFont val="Arial"/>
        <family val="2"/>
      </rPr>
      <t>Realizar actividades  en el ámbito comercial para eficientar la operatividad, lograr  la recaudación programada, y mejorar la imagen entre la ciudadanía  atendida en la Gerencia Pie de la Cuesta.</t>
    </r>
  </si>
  <si>
    <t xml:space="preserve">
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t>
  </si>
  <si>
    <t>2.10.1.1 Mantenimiento correctivo de nueve equipos de bombeo.
2.10.1.2 Mantenimiento preventivo de 15 equipos más.
2.10.1.3 Rehabilitar los tres acueductos con capacidad de 42, 44 y 48 pulgadas para la recuperación de caudales por fugas recurrentes.
2.10.1.4 Construcción, mantenimiento y rehabilitación de la infraestructura hidráulica municipa
2.10.4.1 Desinfección y potabilización del volumen de agua extraída para mejorar la calidad del agua.
2.10.4.3 Potabilización del agua superficial extraída del Río Papagayo
2.11.1.1 Rehabilitar y dar mantenimiento a los colectores primarios del puerto.
2.11.1.2 Optimizar la operación de las plantas tratadoras mediante el análisis de laboratorio, control químico y biológico para incrementar el volumen de agua tratada de conformidad con la norma NOM-001-SEMARNAT-1996.
2.11.1.3 Equipamiento y rehabilitación de las 21 plantas tratadoras de aguas residuales municipales, principalmente Aguas Blancas, Renacimiento y Miramar.
2.11.1.4 Realizar el desazolve de colectores y redes de alcantarillado manual, mecánico y/o con equipo hidroneumático programado de manera óptima para evitar el taponamiento de las redes de drenaje con el fin de evitar emergencias sanitarias. 
2.11.1.5 Brindar mantenimiento a los cárcamos de bombeo para una óptima operación.
2.11.1.6 Construir, ampliar y rehabilitar la red de drenaje.</t>
  </si>
  <si>
    <r>
      <rPr>
        <b/>
        <sz val="18"/>
        <color rgb="FF000000"/>
        <rFont val="Arial"/>
        <family val="2"/>
      </rPr>
      <t>C3.  P3.1. A1.</t>
    </r>
    <r>
      <rPr>
        <sz val="18"/>
        <color rgb="FF000000"/>
        <rFont val="Arial"/>
        <family val="2"/>
      </rPr>
      <t xml:space="preserve"> Realizar las reuniones de coordinación con las areas a cargo de la Dirección Operativa, logrando con esto un mejor servicio a la población.</t>
    </r>
  </si>
  <si>
    <t>Reunio-
nes</t>
  </si>
  <si>
    <r>
      <rPr>
        <b/>
        <sz val="18"/>
        <color rgb="FF000000"/>
        <rFont val="Arial"/>
        <family val="2"/>
      </rPr>
      <t>C3.  P3.1. A2.</t>
    </r>
    <r>
      <rPr>
        <sz val="18"/>
        <color rgb="FF000000"/>
        <rFont val="Arial"/>
        <family val="2"/>
      </rPr>
      <t xml:space="preserve"> Preparar las reuniones necesarias para mejorar el servicio que se brinda a la ciudadania de acuerdo al marco operativo del Organismo.</t>
    </r>
  </si>
  <si>
    <t>Reuniones</t>
  </si>
  <si>
    <r>
      <rPr>
        <b/>
        <sz val="18"/>
        <color rgb="FF000000"/>
        <rFont val="Arial"/>
        <family val="2"/>
      </rPr>
      <t>C3.  P3.1.  A3.</t>
    </r>
    <r>
      <rPr>
        <sz val="18"/>
        <color rgb="FF000000"/>
        <rFont val="Arial"/>
        <family val="2"/>
      </rPr>
      <t xml:space="preserve"> Reparar los acueductos para brindar una mayor dotación de agua a la población. </t>
    </r>
  </si>
  <si>
    <t>M3</t>
  </si>
  <si>
    <r>
      <rPr>
        <b/>
        <sz val="18"/>
        <color rgb="FF000000"/>
        <rFont val="Arial"/>
        <family val="2"/>
      </rPr>
      <t xml:space="preserve">C3.  P3.1.  A4. </t>
    </r>
    <r>
      <rPr>
        <sz val="18"/>
        <color rgb="FF000000"/>
        <rFont val="Arial"/>
        <family val="2"/>
      </rPr>
      <t xml:space="preserve">Atender los reportes de reparación de fugas de agua potable para coadyuvar a la operatividad del sistema municipal. </t>
    </r>
  </si>
  <si>
    <t>Reportes</t>
  </si>
  <si>
    <r>
      <t xml:space="preserve">C3.  P3.1. A5. </t>
    </r>
    <r>
      <rPr>
        <sz val="18"/>
        <color rgb="FF000000"/>
        <rFont val="Arial"/>
        <family val="2"/>
      </rPr>
      <t>Monitorear el proceso, redes de distribución y tanques de almacenamiento para asegurar la calidad del agua suministrada a la población de acuerdo a la NOM-SSA1-1994.</t>
    </r>
  </si>
  <si>
    <r>
      <rPr>
        <b/>
        <sz val="18"/>
        <color rgb="FF000000"/>
        <rFont val="Arial"/>
        <family val="2"/>
      </rPr>
      <t>C3.  P3.1. A6.</t>
    </r>
    <r>
      <rPr>
        <sz val="18"/>
        <color rgb="FF000000"/>
        <rFont val="Arial"/>
        <family val="2"/>
      </rPr>
      <t xml:space="preserve"> Realizar y coordinar el programa de mantenimiento preventivo-correctivo de los equipos electromecánicos en el rubro mecánico. </t>
    </r>
  </si>
  <si>
    <t>servicios</t>
  </si>
  <si>
    <r>
      <t xml:space="preserve">C3.  P3.1. A7. </t>
    </r>
    <r>
      <rPr>
        <sz val="18"/>
        <color rgb="FF000000"/>
        <rFont val="Arial"/>
        <family val="2"/>
      </rPr>
      <t>Cumplir con el programa de mantenimiento preventivo correctivo de los equipos electrómecánicos.</t>
    </r>
  </si>
  <si>
    <t>Equipos</t>
  </si>
  <si>
    <r>
      <rPr>
        <b/>
        <sz val="18"/>
        <color rgb="FF000000"/>
        <rFont val="Arial"/>
        <family val="2"/>
      </rPr>
      <t>C3.  P3.1.  A8.</t>
    </r>
    <r>
      <rPr>
        <sz val="18"/>
        <color rgb="FF000000"/>
        <rFont val="Arial"/>
        <family val="2"/>
      </rPr>
      <t xml:space="preserve"> Cumplir con las actividades que coadyuven a la operatividad de los sistemas sanitarios, tanto en colectores, redes y carcamos de aguas negras. </t>
    </r>
  </si>
  <si>
    <t>Metros lineales</t>
  </si>
  <si>
    <r>
      <rPr>
        <b/>
        <sz val="18"/>
        <color rgb="FF000000"/>
        <rFont val="Arial"/>
        <family val="2"/>
      </rPr>
      <t>C3.  P3.1.  A9.</t>
    </r>
    <r>
      <rPr>
        <sz val="18"/>
        <color rgb="FF000000"/>
        <rFont val="Arial"/>
        <family val="2"/>
      </rPr>
      <t xml:space="preserve"> Preparar recorridos y visitas de inspección en coordinación con las áreas a cargo de la Subdirección de Saneamiento. </t>
    </r>
  </si>
  <si>
    <r>
      <rPr>
        <b/>
        <sz val="18"/>
        <color rgb="FF000000"/>
        <rFont val="Arial"/>
        <family val="2"/>
      </rPr>
      <t>C3.  P3.1. A10.</t>
    </r>
    <r>
      <rPr>
        <sz val="18"/>
        <color rgb="FF000000"/>
        <rFont val="Arial"/>
        <family val="2"/>
      </rPr>
      <t xml:space="preserve"> Coordinar las actividades necesarias para la conservación y mantenimiento de las Plantas de Tratamiento de Aguas Resiaduales. </t>
    </r>
  </si>
  <si>
    <t>Monitoreos</t>
  </si>
  <si>
    <r>
      <t xml:space="preserve">C3.  P3.1.  A11.  </t>
    </r>
    <r>
      <rPr>
        <sz val="18"/>
        <color rgb="FF000000"/>
        <rFont val="Arial"/>
        <family val="2"/>
      </rPr>
      <t xml:space="preserve">Atender reportes de alcantarillado sanitario, rehabilitación y/o construcción de insfraestructura civil que afecta la operativad de los sistemas hidrosanitarios municipales. </t>
    </r>
  </si>
  <si>
    <t xml:space="preserve"> </t>
  </si>
  <si>
    <t>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t>
  </si>
  <si>
    <t>2.9.1.3. Disminuir el indice de hogares sin acceso al agua potable, dotando de material para el almacenimiento del vital liquido
2.10.1.1. Mantenimiento correctivo de 9 equipos de bombeo
2.10.1.2. Mantenimiento preventivo de 15 equipos mas
2.10.1.3.  Rehabilitar los 3 acuaductos con capacidad de 42, 44, y 48 pulgadas para la recuperación de caudales por fugas recurentes.
2.10.1.4. Construcción, mantenimiento y rehabilitación de la infraestructura hidraulica municipal
2.10.1.5. Mantenimiento y rehabilitación de las fuentes de abastecimiento y carcamos de bombeo
2.11.1.1. Rehabilitar y dar mantenimiento a los colectores primarios del puerto
2.11.1.5. Atención de obra pública requerida en las Zonas de Atención Prioritaria (ZAP)
2.11.1.6. Construir, ampliar y rehabilitar la red de drenaje</t>
  </si>
  <si>
    <r>
      <rPr>
        <b/>
        <sz val="18"/>
        <color rgb="FF000000"/>
        <rFont val="Arial"/>
        <family val="2"/>
      </rPr>
      <t xml:space="preserve">C3. P3.2. A1. </t>
    </r>
    <r>
      <rPr>
        <sz val="18"/>
        <color rgb="FF000000"/>
        <rFont val="Arial"/>
        <family val="2"/>
      </rPr>
      <t>Coordinar y dar seguimiento a las actividades de proyectos y obras, gestión de recursos a través de las diferentes fuentes, así como la organización y programacion de las subdirecciones de planeación y construcción.</t>
    </r>
  </si>
  <si>
    <t>monto</t>
  </si>
  <si>
    <r>
      <rPr>
        <b/>
        <sz val="18"/>
        <color rgb="FF000000"/>
        <rFont val="Arial"/>
        <family val="2"/>
      </rPr>
      <t xml:space="preserve">C3.  P3.2.  A2. </t>
    </r>
    <r>
      <rPr>
        <sz val="18"/>
        <color rgb="FF000000"/>
        <rFont val="Arial"/>
        <family val="2"/>
      </rPr>
      <t>Elaborar Proyectos para atender la demanda de servicios en Agua Potable, Alcantarillado y Saneamiento.</t>
    </r>
  </si>
  <si>
    <t>Proyectos Ejecutivos</t>
  </si>
  <si>
    <t>400
HOMBRES</t>
  </si>
  <si>
    <t>500
MUJERES</t>
  </si>
  <si>
    <r>
      <t xml:space="preserve">C3. P3.2.  A3. </t>
    </r>
    <r>
      <rPr>
        <sz val="18"/>
        <color rgb="FF000000"/>
        <rFont val="Arial"/>
        <family val="2"/>
      </rPr>
      <t>Elaborar Presupuestos de obra de los Proyectos de Agua Potable, Alcantarillado y Saneamiento.</t>
    </r>
  </si>
  <si>
    <t>Presupuestos de Obra</t>
  </si>
  <si>
    <r>
      <t xml:space="preserve">C3. P3.2.  A4. </t>
    </r>
    <r>
      <rPr>
        <sz val="18"/>
        <color rgb="FF000000"/>
        <rFont val="Arial"/>
        <family val="2"/>
      </rPr>
      <t>Supervisar y evaluar físicamente las obras públicas o actividades derivadas de la demanda social.</t>
    </r>
  </si>
  <si>
    <r>
      <rPr>
        <b/>
        <sz val="18"/>
        <color rgb="FF000000"/>
        <rFont val="Arial"/>
        <family val="2"/>
      </rPr>
      <t xml:space="preserve">C3. P3.2.  A5. </t>
    </r>
    <r>
      <rPr>
        <sz val="18"/>
        <color rgb="FF000000"/>
        <rFont val="Arial"/>
        <family val="2"/>
      </rPr>
      <t>Realizar acciones de licitación y contratación de obras y servicios, con los diferentes programas de inversión que ejecuta el organismo.</t>
    </r>
  </si>
  <si>
    <r>
      <t xml:space="preserve">C3. P3.2.  A6. </t>
    </r>
    <r>
      <rPr>
        <sz val="18"/>
        <color rgb="FF000000"/>
        <rFont val="Arial"/>
        <family val="2"/>
      </rPr>
      <t>Coordinar las acciones de contratación, licitación y supervisión de obras, rehabilitación de la infraestructura hidráulica, así como de atención a la demanda ciudadana.</t>
    </r>
  </si>
  <si>
    <r>
      <t xml:space="preserve">C3. P3.2.  A7. </t>
    </r>
    <r>
      <rPr>
        <sz val="18"/>
        <color rgb="FF000000"/>
        <rFont val="Arial"/>
        <family val="2"/>
      </rPr>
      <t>Coordinar acciones derivadas de proyectos, trámites de factibilidades, reuniones, recorridos técnicos y mesas de trabajo, así como la elaboración y seguimiento del programa anual de obras.</t>
    </r>
  </si>
  <si>
    <r>
      <rPr>
        <b/>
        <sz val="18"/>
        <color rgb="FF000000"/>
        <rFont val="Arial"/>
        <family val="2"/>
      </rPr>
      <t>C3. P3.2.  A8.</t>
    </r>
    <r>
      <rPr>
        <sz val="18"/>
        <color rgb="FF000000"/>
        <rFont val="Arial"/>
        <family val="2"/>
      </rPr>
      <t xml:space="preserve"> Elaborar acciones de rehabilitación y mantenimiento básico de la infraestructura hidráulica del organismo.</t>
    </r>
  </si>
  <si>
    <r>
      <rPr>
        <b/>
        <sz val="18"/>
        <color rgb="FF000000"/>
        <rFont val="Arial"/>
        <family val="2"/>
      </rPr>
      <t xml:space="preserve">C3. P3.2.  A9. </t>
    </r>
    <r>
      <rPr>
        <sz val="18"/>
        <color rgb="FF000000"/>
        <rFont val="Arial"/>
        <family val="2"/>
      </rPr>
      <t>Tramitar y renovar títulos de concesión de captaciones y plantas de tratamiento.</t>
    </r>
  </si>
  <si>
    <r>
      <t xml:space="preserve">C3. P3.2.  A10. </t>
    </r>
    <r>
      <rPr>
        <sz val="18"/>
        <color rgb="FF000000"/>
        <rFont val="Arial"/>
        <family val="2"/>
      </rPr>
      <t>Elaborar balances hidráulicos del sistema de agua potable, mantenimiento preventivo de macromedidores y medición de eficiencia electromecanica de los bombeos.</t>
    </r>
  </si>
  <si>
    <t>Balances</t>
  </si>
  <si>
    <t>TOTAL:</t>
  </si>
  <si>
    <t>14</t>
  </si>
  <si>
    <t>15</t>
  </si>
  <si>
    <t>1486</t>
  </si>
  <si>
    <t>35</t>
  </si>
  <si>
    <t>34</t>
  </si>
  <si>
    <t>PERIODO COMPRENDIDO: Del 01 de enero al 31 de Diciembre del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</si>
</sst>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Red]\-&quot;$&quot;#,##0.00"/>
    <numFmt numFmtId="44" formatCode="_-&quot;$&quot;* #,##0.00_-;\-&quot;$&quot;* #,##0.00_-;_-&quot;$&quot;* &quot;-&quot;??_-;_-@_-"/>
    <numFmt numFmtId="43" formatCode="_-* #,##0.00_-;\-* #,##0.00_-;_-* &quot;-&quot;??_-;_-@_-"/>
    <numFmt numFmtId="164" formatCode="&quot;$&quot;#,##0.00"/>
    <numFmt numFmtId="165" formatCode="#,##0.00_ ;\-#,##0.00\ "/>
    <numFmt numFmtId="166" formatCode="#,##0_ ;\-#,##0\ "/>
  </numFmts>
  <fonts count="111">
    <font>
      <sz val="11"/>
      <color theme="1"/>
      <name val="Calibri"/>
      <family val="2"/>
      <scheme val="minor"/>
    </font>
    <font>
      <sz val="11"/>
      <color theme="1"/>
      <name val="Calibri"/>
      <family val="2"/>
      <scheme val="minor"/>
    </font>
    <font>
      <b/>
      <sz val="11"/>
      <color theme="1"/>
      <name val="Calibri"/>
      <family val="2"/>
      <scheme val="minor"/>
    </font>
    <font>
      <sz val="7"/>
      <color theme="1"/>
      <name val="Calibri"/>
      <family val="2"/>
      <scheme val="minor"/>
    </font>
    <font>
      <b/>
      <sz val="14"/>
      <color theme="1"/>
      <name val="Candara"/>
      <family val="2"/>
    </font>
    <font>
      <b/>
      <sz val="20"/>
      <name val="Arial Narrow"/>
      <family val="2"/>
    </font>
    <font>
      <b/>
      <sz val="14"/>
      <color theme="1"/>
      <name val="Arial"/>
      <family val="2"/>
    </font>
    <font>
      <b/>
      <sz val="16"/>
      <color theme="1"/>
      <name val="Calibri"/>
      <family val="2"/>
      <scheme val="minor"/>
    </font>
    <font>
      <sz val="16"/>
      <color theme="1"/>
      <name val="Calibri"/>
      <family val="2"/>
      <scheme val="minor"/>
    </font>
    <font>
      <sz val="12"/>
      <color theme="1"/>
      <name val="Arial"/>
      <family val="2"/>
    </font>
    <font>
      <sz val="10"/>
      <name val="Arial"/>
      <family val="2"/>
    </font>
    <font>
      <sz val="14"/>
      <color theme="1"/>
      <name val="Calibri"/>
      <family val="2"/>
      <scheme val="minor"/>
    </font>
    <font>
      <sz val="7"/>
      <color theme="1"/>
      <name val="Arial"/>
      <family val="2"/>
    </font>
    <font>
      <b/>
      <sz val="20"/>
      <color theme="1"/>
      <name val="Arial"/>
      <family val="2"/>
    </font>
    <font>
      <b/>
      <sz val="20"/>
      <color rgb="FF000000"/>
      <name val="Arial"/>
      <family val="2"/>
    </font>
    <font>
      <sz val="14"/>
      <color theme="1"/>
      <name val="Arial"/>
      <family val="2"/>
    </font>
    <font>
      <sz val="14"/>
      <name val="Arial"/>
      <family val="2"/>
    </font>
    <font>
      <b/>
      <sz val="20"/>
      <name val="Arial"/>
      <family val="2"/>
    </font>
    <font>
      <sz val="20"/>
      <color theme="1"/>
      <name val="Arial"/>
      <family val="2"/>
    </font>
    <font>
      <sz val="20"/>
      <name val="Arial"/>
      <family val="2"/>
    </font>
    <font>
      <b/>
      <sz val="24"/>
      <color theme="1"/>
      <name val="Arial"/>
      <family val="2"/>
    </font>
    <font>
      <b/>
      <sz val="26"/>
      <color theme="1"/>
      <name val="Arial"/>
      <family val="2"/>
    </font>
    <font>
      <sz val="26"/>
      <color theme="1"/>
      <name val="Calibri"/>
      <family val="2"/>
      <scheme val="minor"/>
    </font>
    <font>
      <b/>
      <sz val="28"/>
      <color theme="0"/>
      <name val="Calibri"/>
      <family val="2"/>
      <scheme val="minor"/>
    </font>
    <font>
      <b/>
      <sz val="28"/>
      <color theme="1"/>
      <name val="Calibri"/>
      <family val="2"/>
      <scheme val="minor"/>
    </font>
    <font>
      <b/>
      <sz val="26"/>
      <color theme="1"/>
      <name val="Calibri"/>
      <family val="2"/>
      <scheme val="minor"/>
    </font>
    <font>
      <b/>
      <sz val="72"/>
      <name val="Calibri"/>
      <family val="2"/>
      <scheme val="minor"/>
    </font>
    <font>
      <sz val="28"/>
      <color theme="1"/>
      <name val="Calibri"/>
      <family val="2"/>
      <scheme val="minor"/>
    </font>
    <font>
      <sz val="36"/>
      <color theme="1"/>
      <name val="Calibri"/>
      <family val="2"/>
      <scheme val="minor"/>
    </font>
    <font>
      <b/>
      <sz val="48"/>
      <color theme="1"/>
      <name val="Calibri"/>
      <family val="2"/>
      <scheme val="minor"/>
    </font>
    <font>
      <b/>
      <sz val="48"/>
      <color theme="0"/>
      <name val="Calibri"/>
      <family val="2"/>
      <scheme val="minor"/>
    </font>
    <font>
      <b/>
      <sz val="26"/>
      <color theme="0"/>
      <name val="Calibri"/>
      <family val="2"/>
      <scheme val="minor"/>
    </font>
    <font>
      <sz val="26"/>
      <name val="Calibri"/>
      <family val="2"/>
      <scheme val="minor"/>
    </font>
    <font>
      <b/>
      <sz val="26"/>
      <name val="Calibri"/>
      <family val="2"/>
      <scheme val="minor"/>
    </font>
    <font>
      <b/>
      <sz val="26"/>
      <color rgb="FFFFFFFF"/>
      <name val="Calibri"/>
      <family val="2"/>
      <scheme val="minor"/>
    </font>
    <font>
      <b/>
      <sz val="26"/>
      <color rgb="FF000000"/>
      <name val="Calibri"/>
      <family val="2"/>
      <scheme val="minor"/>
    </font>
    <font>
      <sz val="26"/>
      <color rgb="FF000000"/>
      <name val="Calibri"/>
      <family val="2"/>
      <scheme val="minor"/>
    </font>
    <font>
      <sz val="26"/>
      <color theme="1"/>
      <name val="Arial"/>
      <family val="2"/>
    </font>
    <font>
      <sz val="26"/>
      <color theme="0"/>
      <name val="Calibri"/>
      <family val="2"/>
      <scheme val="minor"/>
    </font>
    <font>
      <b/>
      <sz val="14"/>
      <color rgb="FF000000"/>
      <name val="Arial"/>
      <family val="2"/>
    </font>
    <font>
      <b/>
      <sz val="28"/>
      <color rgb="FF000000"/>
      <name val="Calibri"/>
      <family val="2"/>
      <scheme val="minor"/>
    </font>
    <font>
      <b/>
      <sz val="28"/>
      <name val="Calibri"/>
      <family val="2"/>
      <scheme val="minor"/>
    </font>
    <font>
      <b/>
      <sz val="36"/>
      <color theme="1"/>
      <name val="Calibri"/>
      <family val="2"/>
      <scheme val="minor"/>
    </font>
    <font>
      <b/>
      <sz val="48"/>
      <name val="Calibri"/>
      <family val="2"/>
      <scheme val="minor"/>
    </font>
    <font>
      <sz val="22"/>
      <name val="Calibri"/>
      <family val="2"/>
      <scheme val="minor"/>
    </font>
    <font>
      <sz val="26"/>
      <color rgb="FF000000"/>
      <name val="Arial"/>
      <family val="2"/>
    </font>
    <font>
      <sz val="20"/>
      <color theme="1"/>
      <name val="Calibri"/>
      <family val="2"/>
      <scheme val="minor"/>
    </font>
    <font>
      <b/>
      <sz val="20"/>
      <color theme="1"/>
      <name val="Calibri"/>
      <family val="2"/>
      <scheme val="minor"/>
    </font>
    <font>
      <b/>
      <sz val="20"/>
      <color rgb="FF000000"/>
      <name val="Calibri"/>
      <family val="2"/>
      <scheme val="minor"/>
    </font>
    <font>
      <sz val="26"/>
      <color rgb="FF000000"/>
      <name val="Calibri"/>
      <family val="2"/>
    </font>
    <font>
      <b/>
      <sz val="14"/>
      <color theme="1"/>
      <name val="Calibri"/>
      <family val="2"/>
      <scheme val="minor"/>
    </font>
    <font>
      <b/>
      <sz val="72"/>
      <color theme="1"/>
      <name val="Calibri"/>
      <family val="2"/>
      <scheme val="minor"/>
    </font>
    <font>
      <sz val="11"/>
      <color theme="0"/>
      <name val="Calibri"/>
      <family val="2"/>
      <scheme val="minor"/>
    </font>
    <font>
      <b/>
      <sz val="24"/>
      <name val="Arial"/>
      <family val="2"/>
    </font>
    <font>
      <b/>
      <sz val="22"/>
      <color theme="1"/>
      <name val="Arial"/>
      <family val="2"/>
    </font>
    <font>
      <b/>
      <sz val="24"/>
      <color theme="1"/>
      <name val="Bauhaus"/>
    </font>
    <font>
      <b/>
      <sz val="22"/>
      <color theme="0"/>
      <name val="Arial"/>
      <family val="2"/>
    </font>
    <font>
      <b/>
      <sz val="16"/>
      <color theme="0"/>
      <name val="Arial"/>
      <family val="2"/>
    </font>
    <font>
      <b/>
      <sz val="11"/>
      <color theme="0"/>
      <name val="Arial"/>
      <family val="2"/>
    </font>
    <font>
      <sz val="11"/>
      <name val="Arial"/>
      <family val="2"/>
    </font>
    <font>
      <b/>
      <sz val="11"/>
      <name val="Arial"/>
      <family val="2"/>
    </font>
    <font>
      <b/>
      <sz val="14"/>
      <color theme="0"/>
      <name val="Arial"/>
      <family val="2"/>
    </font>
    <font>
      <sz val="11"/>
      <color theme="1"/>
      <name val="Arial"/>
      <family val="2"/>
    </font>
    <font>
      <sz val="12"/>
      <name val="Arial"/>
      <family val="2"/>
    </font>
    <font>
      <b/>
      <sz val="12"/>
      <name val="Arial"/>
      <family val="2"/>
    </font>
    <font>
      <i/>
      <u/>
      <sz val="12"/>
      <name val="Arial"/>
      <family val="2"/>
    </font>
    <font>
      <b/>
      <sz val="12"/>
      <color theme="1"/>
      <name val="Arial"/>
      <family val="2"/>
    </font>
    <font>
      <b/>
      <sz val="12"/>
      <color theme="1"/>
      <name val="Calibri"/>
      <family val="2"/>
      <scheme val="minor"/>
    </font>
    <font>
      <sz val="12"/>
      <color theme="1"/>
      <name val="Calibri"/>
      <family val="2"/>
      <scheme val="minor"/>
    </font>
    <font>
      <b/>
      <sz val="11"/>
      <color theme="1"/>
      <name val="Arial"/>
      <family val="2"/>
    </font>
    <font>
      <b/>
      <sz val="12"/>
      <color theme="0"/>
      <name val="Arial"/>
      <family val="2"/>
    </font>
    <font>
      <b/>
      <sz val="14"/>
      <color rgb="FFFFFFFF"/>
      <name val="Arial"/>
      <family val="2"/>
    </font>
    <font>
      <sz val="16"/>
      <color theme="1"/>
      <name val="Arial"/>
      <family val="2"/>
    </font>
    <font>
      <b/>
      <sz val="18"/>
      <name val="Arial"/>
      <family val="2"/>
    </font>
    <font>
      <b/>
      <sz val="14"/>
      <name val="Arial"/>
      <family val="2"/>
    </font>
    <font>
      <b/>
      <sz val="16"/>
      <name val="Arial"/>
      <family val="2"/>
    </font>
    <font>
      <sz val="18"/>
      <color theme="1"/>
      <name val="Arial"/>
      <family val="2"/>
    </font>
    <font>
      <sz val="18"/>
      <color rgb="FF000000"/>
      <name val="Arial"/>
      <family val="2"/>
    </font>
    <font>
      <b/>
      <sz val="18"/>
      <color theme="1"/>
      <name val="Arial"/>
      <family val="2"/>
    </font>
    <font>
      <sz val="25"/>
      <name val="Arial"/>
      <family val="2"/>
    </font>
    <font>
      <sz val="22"/>
      <color theme="1"/>
      <name val="Arial"/>
      <family val="2"/>
    </font>
    <font>
      <b/>
      <sz val="20"/>
      <color theme="0"/>
      <name val="Arial"/>
      <family val="2"/>
    </font>
    <font>
      <b/>
      <u/>
      <sz val="20"/>
      <color rgb="FF000000"/>
      <name val="Arial"/>
      <family val="2"/>
    </font>
    <font>
      <sz val="16"/>
      <name val="Arial"/>
      <family val="2"/>
    </font>
    <font>
      <sz val="20"/>
      <color rgb="FF000000"/>
      <name val="Arial"/>
      <family val="2"/>
    </font>
    <font>
      <sz val="9"/>
      <color rgb="FF000000"/>
      <name val="Arial Narrow"/>
      <family val="2"/>
    </font>
    <font>
      <sz val="24"/>
      <name val="Arial Narrow"/>
      <family val="2"/>
    </font>
    <font>
      <b/>
      <sz val="9"/>
      <color theme="0"/>
      <name val="Arial Narrow"/>
      <family val="2"/>
    </font>
    <font>
      <sz val="9"/>
      <name val="Arial Narrow"/>
      <family val="2"/>
    </font>
    <font>
      <b/>
      <sz val="14"/>
      <color theme="0"/>
      <name val="Calibri Light"/>
      <family val="2"/>
      <scheme val="major"/>
    </font>
    <font>
      <sz val="18"/>
      <name val="Arial"/>
      <family val="2"/>
    </font>
    <font>
      <b/>
      <sz val="14"/>
      <color theme="1" tint="0.34998626667073579"/>
      <name val="Calibri Light"/>
      <family val="2"/>
      <scheme val="major"/>
    </font>
    <font>
      <sz val="14"/>
      <color theme="1"/>
      <name val="Calibri Light"/>
      <family val="2"/>
      <scheme val="major"/>
    </font>
    <font>
      <b/>
      <sz val="9"/>
      <color theme="0" tint="-0.499984740745262"/>
      <name val="Arial Narrow"/>
      <family val="2"/>
    </font>
    <font>
      <b/>
      <sz val="18"/>
      <color rgb="FF000000"/>
      <name val="Arial"/>
      <family val="2"/>
    </font>
    <font>
      <sz val="9"/>
      <name val="Arial"/>
      <family val="2"/>
    </font>
    <font>
      <sz val="16"/>
      <color rgb="FF000000"/>
      <name val="Arial"/>
      <family val="2"/>
    </font>
    <font>
      <b/>
      <sz val="16"/>
      <color rgb="FF000000"/>
      <name val="Arial"/>
      <family val="2"/>
    </font>
    <font>
      <b/>
      <i/>
      <u/>
      <sz val="20"/>
      <color rgb="FF000000"/>
      <name val="Arial"/>
      <family val="2"/>
    </font>
    <font>
      <b/>
      <sz val="9"/>
      <name val="Arial Narrow"/>
      <family val="2"/>
    </font>
    <font>
      <sz val="7"/>
      <color rgb="FF000000"/>
      <name val="Arial"/>
      <family val="2"/>
    </font>
    <font>
      <sz val="11"/>
      <name val="Calibri"/>
      <family val="2"/>
      <scheme val="minor"/>
    </font>
    <font>
      <b/>
      <sz val="24"/>
      <color theme="0"/>
      <name val="Arial"/>
      <family val="2"/>
    </font>
    <font>
      <sz val="12"/>
      <color theme="0"/>
      <name val="Arial"/>
      <family val="2"/>
    </font>
    <font>
      <sz val="18"/>
      <color theme="0"/>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28"/>
      <name val="Calibri"/>
      <family val="2"/>
      <scheme val="minor"/>
    </font>
    <font>
      <b/>
      <sz val="28"/>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tint="-0.249977111117893"/>
        <bgColor indexed="64"/>
      </patternFill>
    </fill>
    <fill>
      <patternFill patternType="solid">
        <fgColor rgb="FFD0CECE"/>
        <bgColor rgb="FF000000"/>
      </patternFill>
    </fill>
    <fill>
      <patternFill patternType="solid">
        <fgColor theme="0" tint="-0.14999847407452621"/>
        <bgColor rgb="FF000000"/>
      </patternFill>
    </fill>
    <fill>
      <patternFill patternType="solid">
        <fgColor rgb="FFF2F2F2"/>
        <bgColor rgb="FF000000"/>
      </patternFill>
    </fill>
    <fill>
      <patternFill patternType="solid">
        <fgColor theme="4" tint="-0.499984740745262"/>
        <bgColor indexed="64"/>
      </patternFill>
    </fill>
    <fill>
      <patternFill patternType="solid">
        <fgColor rgb="FF244061"/>
        <bgColor rgb="FF244061"/>
      </patternFill>
    </fill>
    <fill>
      <patternFill patternType="solid">
        <fgColor theme="7"/>
        <bgColor indexed="64"/>
      </patternFill>
    </fill>
    <fill>
      <patternFill patternType="solid">
        <fgColor rgb="FFFFFFFF"/>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lignment wrapText="1"/>
    </xf>
    <xf numFmtId="44" fontId="1" fillId="0" borderId="0" applyFont="0" applyFill="0" applyBorder="0" applyAlignment="0" applyProtection="0"/>
    <xf numFmtId="44"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886">
    <xf numFmtId="0" fontId="0" fillId="0" borderId="0" xfId="0"/>
    <xf numFmtId="0" fontId="0" fillId="0" borderId="0" xfId="0" applyAlignment="1">
      <alignment horizontal="left" vertical="center" wrapText="1"/>
    </xf>
    <xf numFmtId="0" fontId="0" fillId="0" borderId="0" xfId="0" applyAlignment="1">
      <alignment horizontal="center"/>
    </xf>
    <xf numFmtId="0" fontId="3" fillId="0" borderId="0" xfId="0" applyFont="1"/>
    <xf numFmtId="0" fontId="8" fillId="0" borderId="0" xfId="0" applyFont="1" applyAlignment="1">
      <alignment vertical="center"/>
    </xf>
    <xf numFmtId="0" fontId="11" fillId="0" borderId="0" xfId="0" applyFont="1"/>
    <xf numFmtId="43" fontId="1" fillId="0" borderId="0" xfId="1" applyFont="1"/>
    <xf numFmtId="0" fontId="9" fillId="0" borderId="0" xfId="0" applyFont="1"/>
    <xf numFmtId="0" fontId="9" fillId="0" borderId="0" xfId="0" applyFont="1" applyAlignment="1">
      <alignment horizontal="left" vertical="center" wrapText="1"/>
    </xf>
    <xf numFmtId="0" fontId="12" fillId="0" borderId="0" xfId="0" applyFont="1"/>
    <xf numFmtId="4" fontId="0" fillId="0" borderId="0" xfId="0" applyNumberFormat="1"/>
    <xf numFmtId="0" fontId="15" fillId="0" borderId="0" xfId="0" applyFont="1"/>
    <xf numFmtId="3" fontId="18" fillId="2" borderId="1" xfId="0" applyNumberFormat="1" applyFont="1" applyFill="1" applyBorder="1" applyAlignment="1">
      <alignment horizontal="center" vertical="center" shrinkToFit="1"/>
    </xf>
    <xf numFmtId="3" fontId="18" fillId="0" borderId="1" xfId="1" applyNumberFormat="1" applyFont="1" applyFill="1" applyBorder="1" applyAlignment="1">
      <alignment horizontal="center" vertical="center" shrinkToFit="1"/>
    </xf>
    <xf numFmtId="3" fontId="13" fillId="0" borderId="1" xfId="1" applyNumberFormat="1" applyFont="1" applyFill="1" applyBorder="1" applyAlignment="1">
      <alignment horizontal="center" vertical="center" shrinkToFit="1"/>
    </xf>
    <xf numFmtId="166" fontId="13" fillId="2" borderId="1" xfId="5" applyNumberFormat="1" applyFont="1" applyFill="1" applyBorder="1" applyAlignment="1">
      <alignment horizontal="center" vertical="center" shrinkToFit="1"/>
    </xf>
    <xf numFmtId="166" fontId="18" fillId="2" borderId="1" xfId="5" applyNumberFormat="1" applyFont="1" applyFill="1" applyBorder="1" applyAlignment="1">
      <alignment horizontal="center" vertical="center" shrinkToFit="1"/>
    </xf>
    <xf numFmtId="165" fontId="13" fillId="2" borderId="1" xfId="5" applyNumberFormat="1" applyFont="1" applyFill="1" applyBorder="1" applyAlignment="1">
      <alignment horizontal="center" vertical="center" shrinkToFit="1"/>
    </xf>
    <xf numFmtId="3" fontId="19" fillId="0" borderId="1" xfId="0" applyNumberFormat="1" applyFont="1" applyBorder="1" applyAlignment="1">
      <alignment horizontal="center" vertical="center" shrinkToFit="1"/>
    </xf>
    <xf numFmtId="166" fontId="17" fillId="2" borderId="1" xfId="5" applyNumberFormat="1" applyFont="1" applyFill="1" applyBorder="1" applyAlignment="1">
      <alignment horizontal="center" vertical="center" shrinkToFit="1"/>
    </xf>
    <xf numFmtId="44" fontId="18" fillId="0" borderId="1" xfId="5" applyFont="1" applyFill="1" applyBorder="1" applyAlignment="1">
      <alignment horizontal="center" vertical="center" shrinkToFit="1"/>
    </xf>
    <xf numFmtId="44" fontId="18" fillId="2" borderId="1" xfId="5" applyFont="1" applyFill="1" applyBorder="1" applyAlignment="1">
      <alignment horizontal="center" vertical="center" shrinkToFit="1"/>
    </xf>
    <xf numFmtId="3" fontId="18" fillId="0" borderId="1" xfId="2" applyNumberFormat="1" applyFont="1" applyFill="1" applyBorder="1" applyAlignment="1">
      <alignment horizontal="center" vertical="center"/>
    </xf>
    <xf numFmtId="0" fontId="9" fillId="0" borderId="0" xfId="0" applyFont="1" applyAlignment="1">
      <alignment horizontal="center"/>
    </xf>
    <xf numFmtId="0" fontId="22" fillId="0" borderId="0" xfId="0" applyFont="1" applyAlignment="1">
      <alignment horizontal="center"/>
    </xf>
    <xf numFmtId="0" fontId="24" fillId="0" borderId="0" xfId="0" applyFont="1" applyAlignment="1">
      <alignment horizontal="center" vertical="center"/>
    </xf>
    <xf numFmtId="0" fontId="28" fillId="0" borderId="0" xfId="0" applyFont="1" applyAlignment="1"/>
    <xf numFmtId="0" fontId="22" fillId="0" borderId="0" xfId="0" applyFont="1" applyAlignment="1">
      <alignment vertical="center"/>
    </xf>
    <xf numFmtId="9" fontId="25" fillId="3" borderId="1" xfId="0" applyNumberFormat="1" applyFont="1" applyFill="1" applyBorder="1" applyAlignment="1">
      <alignment horizontal="center" vertical="center" wrapText="1" readingOrder="1"/>
    </xf>
    <xf numFmtId="9" fontId="22" fillId="2" borderId="1" xfId="0" applyNumberFormat="1" applyFont="1" applyFill="1" applyBorder="1" applyAlignment="1">
      <alignment horizontal="center" vertical="center" wrapText="1"/>
    </xf>
    <xf numFmtId="0" fontId="31" fillId="6" borderId="1" xfId="0" applyFont="1" applyFill="1" applyBorder="1" applyAlignment="1">
      <alignment vertical="center"/>
    </xf>
    <xf numFmtId="3"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3" fontId="32" fillId="2" borderId="1" xfId="0" applyNumberFormat="1" applyFont="1" applyFill="1" applyBorder="1" applyAlignment="1">
      <alignment horizontal="center" vertical="center" wrapText="1"/>
    </xf>
    <xf numFmtId="3"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xf>
    <xf numFmtId="0" fontId="22" fillId="3" borderId="1" xfId="0" applyFont="1" applyFill="1" applyBorder="1" applyAlignment="1">
      <alignment horizontal="center" vertical="center"/>
    </xf>
    <xf numFmtId="3" fontId="32" fillId="0" borderId="1" xfId="1"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xf>
    <xf numFmtId="44" fontId="22" fillId="2" borderId="1" xfId="5" applyFont="1" applyFill="1" applyBorder="1" applyAlignment="1">
      <alignment horizontal="center" vertical="center" shrinkToFit="1"/>
    </xf>
    <xf numFmtId="3" fontId="22" fillId="0" borderId="1" xfId="0" applyNumberFormat="1" applyFont="1" applyBorder="1" applyAlignment="1">
      <alignment horizontal="center" vertical="center" shrinkToFit="1"/>
    </xf>
    <xf numFmtId="3" fontId="36" fillId="0" borderId="1" xfId="0" applyNumberFormat="1" applyFont="1" applyBorder="1" applyAlignment="1">
      <alignment horizontal="center" vertical="center" shrinkToFit="1"/>
    </xf>
    <xf numFmtId="44" fontId="36" fillId="0" borderId="1" xfId="5" applyFont="1" applyFill="1" applyBorder="1" applyAlignment="1">
      <alignment horizontal="center" vertical="center" shrinkToFit="1"/>
    </xf>
    <xf numFmtId="44" fontId="22" fillId="0" borderId="1" xfId="5" applyFont="1" applyFill="1" applyBorder="1" applyAlignment="1">
      <alignment horizontal="center" vertical="center" shrinkToFit="1"/>
    </xf>
    <xf numFmtId="3" fontId="36" fillId="2"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shrinkToFit="1"/>
    </xf>
    <xf numFmtId="0" fontId="22" fillId="0" borderId="0" xfId="0" applyFont="1"/>
    <xf numFmtId="44" fontId="25" fillId="2" borderId="1" xfId="5" applyFont="1" applyFill="1" applyBorder="1" applyAlignment="1">
      <alignment horizontal="center" vertical="center" shrinkToFit="1"/>
    </xf>
    <xf numFmtId="0" fontId="25" fillId="0" borderId="0" xfId="0" applyFont="1"/>
    <xf numFmtId="3" fontId="36" fillId="0" borderId="1" xfId="0" applyNumberFormat="1" applyFont="1" applyBorder="1" applyAlignment="1">
      <alignment horizontal="center" vertical="center"/>
    </xf>
    <xf numFmtId="0" fontId="22" fillId="0" borderId="1" xfId="1" applyNumberFormat="1" applyFont="1" applyFill="1" applyBorder="1" applyAlignment="1">
      <alignment horizontal="center" vertical="center"/>
    </xf>
    <xf numFmtId="0" fontId="22" fillId="0" borderId="1" xfId="0" applyFont="1" applyBorder="1" applyAlignment="1">
      <alignment horizontal="center" vertical="center" shrinkToFit="1"/>
    </xf>
    <xf numFmtId="0" fontId="37" fillId="0" borderId="0" xfId="0" applyFont="1"/>
    <xf numFmtId="44" fontId="25" fillId="0" borderId="1" xfId="5" applyFont="1" applyFill="1" applyBorder="1" applyAlignment="1">
      <alignment horizontal="center" vertical="center" shrinkToFit="1"/>
    </xf>
    <xf numFmtId="0" fontId="38" fillId="0" borderId="0" xfId="0" applyFont="1" applyAlignment="1">
      <alignment horizontal="center" vertical="center"/>
    </xf>
    <xf numFmtId="0" fontId="22" fillId="0" borderId="1" xfId="0" applyFont="1" applyBorder="1" applyAlignment="1">
      <alignment vertical="center" wrapText="1"/>
    </xf>
    <xf numFmtId="4" fontId="22" fillId="0" borderId="1" xfId="0" applyNumberFormat="1" applyFont="1" applyBorder="1" applyAlignment="1">
      <alignment horizontal="center" vertical="center" shrinkToFit="1"/>
    </xf>
    <xf numFmtId="44" fontId="22" fillId="0" borderId="1" xfId="5" applyFont="1" applyFill="1" applyBorder="1" applyAlignment="1">
      <alignment horizontal="center" vertical="center"/>
    </xf>
    <xf numFmtId="0" fontId="22" fillId="0" borderId="0" xfId="0" applyFont="1" applyAlignment="1">
      <alignment wrapText="1"/>
    </xf>
    <xf numFmtId="44" fontId="32" fillId="0" borderId="1" xfId="5" applyFont="1" applyFill="1" applyBorder="1" applyAlignment="1">
      <alignment horizontal="center" vertical="center" shrinkToFit="1"/>
    </xf>
    <xf numFmtId="44" fontId="36" fillId="0" borderId="1" xfId="5" applyFont="1" applyFill="1" applyBorder="1" applyAlignment="1">
      <alignment vertical="center" shrinkToFit="1"/>
    </xf>
    <xf numFmtId="9" fontId="25" fillId="0" borderId="0" xfId="2" applyFont="1"/>
    <xf numFmtId="44" fontId="22" fillId="3" borderId="1" xfId="5" applyFont="1" applyFill="1" applyBorder="1" applyAlignment="1">
      <alignment horizontal="center" vertical="center" shrinkToFit="1"/>
    </xf>
    <xf numFmtId="0" fontId="38" fillId="0" borderId="0" xfId="0" applyFont="1"/>
    <xf numFmtId="0" fontId="22" fillId="0" borderId="1" xfId="0" applyFont="1" applyBorder="1" applyAlignment="1">
      <alignment horizontal="center" vertical="center"/>
    </xf>
    <xf numFmtId="0" fontId="32" fillId="0" borderId="0" xfId="0" applyFont="1"/>
    <xf numFmtId="0" fontId="22" fillId="5" borderId="0" xfId="0" applyFont="1" applyFill="1"/>
    <xf numFmtId="44" fontId="25" fillId="4" borderId="1" xfId="5" applyFont="1" applyFill="1" applyBorder="1" applyAlignment="1">
      <alignment horizontal="center" vertical="center" shrinkToFit="1"/>
    </xf>
    <xf numFmtId="44" fontId="22" fillId="4" borderId="1" xfId="5" applyFont="1" applyFill="1" applyBorder="1" applyAlignment="1">
      <alignment horizontal="center" vertical="center" shrinkToFit="1"/>
    </xf>
    <xf numFmtId="0" fontId="22" fillId="0" borderId="0" xfId="0" applyFont="1" applyAlignment="1">
      <alignment horizontal="left" vertical="center" wrapText="1"/>
    </xf>
    <xf numFmtId="4" fontId="22" fillId="0" borderId="0" xfId="0" applyNumberFormat="1" applyFont="1"/>
    <xf numFmtId="0" fontId="22" fillId="4" borderId="1" xfId="0" applyFont="1" applyFill="1" applyBorder="1" applyAlignment="1">
      <alignment horizontal="center" vertical="center" wrapText="1"/>
    </xf>
    <xf numFmtId="3" fontId="13" fillId="10" borderId="1" xfId="0" applyNumberFormat="1" applyFont="1" applyFill="1" applyBorder="1" applyAlignment="1">
      <alignment horizontal="center" vertical="center" shrinkToFit="1"/>
    </xf>
    <xf numFmtId="3" fontId="14" fillId="10" borderId="1" xfId="0" applyNumberFormat="1" applyFont="1" applyFill="1" applyBorder="1" applyAlignment="1">
      <alignment horizontal="center" vertical="center" shrinkToFit="1"/>
    </xf>
    <xf numFmtId="44" fontId="13" fillId="10" borderId="1" xfId="5" applyFont="1" applyFill="1" applyBorder="1" applyAlignment="1">
      <alignment horizontal="center" vertical="center" shrinkToFit="1"/>
    </xf>
    <xf numFmtId="44" fontId="14" fillId="10" borderId="1" xfId="5" applyFont="1" applyFill="1" applyBorder="1" applyAlignment="1">
      <alignment horizontal="center" vertical="center" shrinkToFit="1"/>
    </xf>
    <xf numFmtId="0" fontId="18" fillId="0" borderId="1" xfId="5" applyNumberFormat="1" applyFont="1" applyFill="1" applyBorder="1" applyAlignment="1">
      <alignment horizontal="center" vertical="center" shrinkToFit="1"/>
    </xf>
    <xf numFmtId="3" fontId="22" fillId="8" borderId="1" xfId="0" applyNumberFormat="1" applyFont="1" applyFill="1" applyBorder="1" applyAlignment="1">
      <alignment horizontal="center" vertical="center"/>
    </xf>
    <xf numFmtId="3" fontId="22" fillId="4" borderId="1" xfId="0" applyNumberFormat="1" applyFont="1" applyFill="1" applyBorder="1" applyAlignment="1">
      <alignment horizontal="center" vertical="center" shrinkToFit="1"/>
    </xf>
    <xf numFmtId="0" fontId="22" fillId="4" borderId="1" xfId="0" applyFont="1" applyFill="1" applyBorder="1" applyAlignment="1">
      <alignment vertical="center" wrapText="1"/>
    </xf>
    <xf numFmtId="3" fontId="36" fillId="9" borderId="1" xfId="0" applyNumberFormat="1" applyFont="1" applyFill="1" applyBorder="1" applyAlignment="1">
      <alignment horizontal="center" vertical="center" wrapText="1"/>
    </xf>
    <xf numFmtId="3" fontId="25" fillId="10" borderId="1" xfId="0" applyNumberFormat="1" applyFont="1" applyFill="1" applyBorder="1" applyAlignment="1">
      <alignment horizontal="center" vertical="center" shrinkToFit="1"/>
    </xf>
    <xf numFmtId="3" fontId="35" fillId="10" borderId="1" xfId="0" applyNumberFormat="1" applyFont="1" applyFill="1" applyBorder="1" applyAlignment="1">
      <alignment horizontal="center" vertical="center" shrinkToFit="1"/>
    </xf>
    <xf numFmtId="3" fontId="35" fillId="11" borderId="1" xfId="1" applyNumberFormat="1" applyFont="1" applyFill="1" applyBorder="1" applyAlignment="1">
      <alignment horizontal="center" vertical="center" shrinkToFit="1"/>
    </xf>
    <xf numFmtId="3" fontId="25" fillId="4" borderId="1" xfId="0" applyNumberFormat="1" applyFont="1" applyFill="1" applyBorder="1" applyAlignment="1">
      <alignment horizontal="center" vertical="center" shrinkToFit="1"/>
    </xf>
    <xf numFmtId="44" fontId="25" fillId="10" borderId="1" xfId="5" applyFont="1" applyFill="1" applyBorder="1" applyAlignment="1">
      <alignment horizontal="center" vertical="center" shrinkToFit="1"/>
    </xf>
    <xf numFmtId="44" fontId="35" fillId="10" borderId="1" xfId="5" applyFont="1" applyFill="1" applyBorder="1" applyAlignment="1">
      <alignment horizontal="center" vertical="center" shrinkToFit="1"/>
    </xf>
    <xf numFmtId="3" fontId="36" fillId="9" borderId="1" xfId="0" applyNumberFormat="1" applyFont="1" applyFill="1" applyBorder="1" applyAlignment="1">
      <alignment horizontal="center" vertical="center" shrinkToFit="1"/>
    </xf>
    <xf numFmtId="3" fontId="25" fillId="4" borderId="1" xfId="1" applyNumberFormat="1" applyFont="1" applyFill="1" applyBorder="1" applyAlignment="1">
      <alignment horizontal="center" vertical="center" shrinkToFit="1"/>
    </xf>
    <xf numFmtId="1" fontId="25" fillId="10" borderId="1" xfId="1" applyNumberFormat="1" applyFont="1" applyFill="1" applyBorder="1" applyAlignment="1">
      <alignment horizontal="center" vertical="center"/>
    </xf>
    <xf numFmtId="3" fontId="35" fillId="10" borderId="1" xfId="0" applyNumberFormat="1" applyFont="1" applyFill="1" applyBorder="1" applyAlignment="1">
      <alignment horizontal="center" vertical="center"/>
    </xf>
    <xf numFmtId="3" fontId="25" fillId="10" borderId="1" xfId="0" applyNumberFormat="1" applyFont="1" applyFill="1" applyBorder="1" applyAlignment="1">
      <alignment horizontal="center" vertical="center" wrapText="1"/>
    </xf>
    <xf numFmtId="3" fontId="35" fillId="10" borderId="1" xfId="0" applyNumberFormat="1" applyFont="1" applyFill="1" applyBorder="1" applyAlignment="1">
      <alignment horizontal="center" vertical="center" wrapText="1"/>
    </xf>
    <xf numFmtId="49" fontId="25" fillId="10" borderId="1" xfId="1" applyNumberFormat="1" applyFont="1" applyFill="1" applyBorder="1" applyAlignment="1">
      <alignment horizontal="center" vertical="center"/>
    </xf>
    <xf numFmtId="0" fontId="25" fillId="10" borderId="1" xfId="1" applyNumberFormat="1" applyFont="1" applyFill="1" applyBorder="1" applyAlignment="1">
      <alignment horizontal="center" vertical="center"/>
    </xf>
    <xf numFmtId="0" fontId="22" fillId="0" borderId="1" xfId="5" applyNumberFormat="1" applyFont="1" applyFill="1" applyBorder="1" applyAlignment="1">
      <alignment horizontal="center" vertical="center" shrinkToFit="1"/>
    </xf>
    <xf numFmtId="0" fontId="36" fillId="0" borderId="1" xfId="0" applyFont="1" applyBorder="1" applyAlignment="1">
      <alignment horizontal="center" vertical="center" wrapText="1"/>
    </xf>
    <xf numFmtId="3" fontId="22" fillId="10" borderId="1" xfId="0" applyNumberFormat="1" applyFont="1" applyFill="1" applyBorder="1" applyAlignment="1">
      <alignment horizontal="center" vertical="center" wrapText="1"/>
    </xf>
    <xf numFmtId="3" fontId="25" fillId="4" borderId="1" xfId="1" applyNumberFormat="1" applyFont="1" applyFill="1" applyBorder="1" applyAlignment="1">
      <alignment horizontal="center" vertical="center"/>
    </xf>
    <xf numFmtId="44" fontId="25" fillId="4" borderId="1" xfId="5" applyFont="1" applyFill="1" applyBorder="1" applyAlignment="1">
      <alignment horizontal="center" vertical="center"/>
    </xf>
    <xf numFmtId="3" fontId="25" fillId="10" borderId="1" xfId="1" applyNumberFormat="1" applyFont="1" applyFill="1" applyBorder="1" applyAlignment="1">
      <alignment horizontal="center" vertical="center" shrinkToFit="1"/>
    </xf>
    <xf numFmtId="3" fontId="33" fillId="10" borderId="1" xfId="6" applyNumberFormat="1" applyFont="1" applyFill="1" applyBorder="1" applyAlignment="1">
      <alignment horizontal="center" vertical="center"/>
    </xf>
    <xf numFmtId="3" fontId="33" fillId="10" borderId="1" xfId="6"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xf>
    <xf numFmtId="44" fontId="25" fillId="10" borderId="1" xfId="5" applyFont="1" applyFill="1" applyBorder="1" applyAlignment="1">
      <alignment horizontal="center" vertical="center"/>
    </xf>
    <xf numFmtId="166" fontId="35" fillId="10" borderId="1" xfId="1" applyNumberFormat="1" applyFont="1" applyFill="1" applyBorder="1" applyAlignment="1">
      <alignment horizontal="center" vertical="center" shrinkToFit="1"/>
    </xf>
    <xf numFmtId="3" fontId="33" fillId="10" borderId="1" xfId="0" applyNumberFormat="1" applyFont="1" applyFill="1" applyBorder="1" applyAlignment="1">
      <alignment horizontal="center" vertical="center" shrinkToFit="1"/>
    </xf>
    <xf numFmtId="44" fontId="33" fillId="10" borderId="1" xfId="5" applyFont="1" applyFill="1" applyBorder="1" applyAlignment="1">
      <alignment horizontal="center" vertical="center" shrinkToFit="1"/>
    </xf>
    <xf numFmtId="3" fontId="35" fillId="10" borderId="1" xfId="2" applyNumberFormat="1" applyFont="1" applyFill="1" applyBorder="1" applyAlignment="1">
      <alignment horizontal="center" vertical="center" shrinkToFit="1"/>
    </xf>
    <xf numFmtId="3" fontId="33" fillId="10" borderId="1" xfId="2" applyNumberFormat="1" applyFont="1" applyFill="1" applyBorder="1" applyAlignment="1">
      <alignment horizontal="center" vertical="center" shrinkToFit="1"/>
    </xf>
    <xf numFmtId="0" fontId="27" fillId="0" borderId="1" xfId="0" applyFont="1" applyBorder="1" applyAlignment="1">
      <alignment vertical="center" wrapText="1"/>
    </xf>
    <xf numFmtId="0" fontId="40" fillId="0" borderId="1" xfId="0" applyFont="1" applyBorder="1" applyAlignment="1">
      <alignment vertical="center" wrapText="1"/>
    </xf>
    <xf numFmtId="0" fontId="23" fillId="7" borderId="1" xfId="0" applyFont="1" applyFill="1" applyBorder="1" applyAlignment="1">
      <alignment horizontal="center" vertical="center" wrapText="1"/>
    </xf>
    <xf numFmtId="0" fontId="22" fillId="0" borderId="1" xfId="0" applyFont="1" applyBorder="1" applyAlignment="1">
      <alignment vertical="center"/>
    </xf>
    <xf numFmtId="3" fontId="19" fillId="0" borderId="1" xfId="0" applyNumberFormat="1" applyFont="1" applyBorder="1" applyAlignment="1">
      <alignment horizontal="center" vertical="center"/>
    </xf>
    <xf numFmtId="3" fontId="13" fillId="10" borderId="1" xfId="4" applyNumberFormat="1" applyFont="1" applyFill="1" applyBorder="1" applyAlignment="1">
      <alignment horizontal="center" vertical="center" shrinkToFit="1"/>
    </xf>
    <xf numFmtId="3" fontId="17" fillId="10" borderId="1" xfId="1" applyNumberFormat="1" applyFont="1" applyFill="1" applyBorder="1" applyAlignment="1">
      <alignment horizontal="center" vertical="center"/>
    </xf>
    <xf numFmtId="4" fontId="13" fillId="10" borderId="1" xfId="5" applyNumberFormat="1" applyFont="1" applyFill="1" applyBorder="1" applyAlignment="1">
      <alignment vertical="center" shrinkToFit="1"/>
    </xf>
    <xf numFmtId="44" fontId="14" fillId="10" borderId="1" xfId="5" applyFont="1" applyFill="1" applyBorder="1" applyAlignment="1">
      <alignment vertical="center" shrinkToFit="1"/>
    </xf>
    <xf numFmtId="44" fontId="13" fillId="10" borderId="1" xfId="5" applyFont="1" applyFill="1" applyBorder="1" applyAlignment="1">
      <alignment vertical="center" shrinkToFit="1"/>
    </xf>
    <xf numFmtId="3" fontId="13" fillId="10" borderId="1" xfId="5" applyNumberFormat="1" applyFont="1" applyFill="1" applyBorder="1" applyAlignment="1">
      <alignment horizontal="center" vertical="center" shrinkToFit="1"/>
    </xf>
    <xf numFmtId="3" fontId="14" fillId="10" borderId="1" xfId="5" applyNumberFormat="1" applyFont="1" applyFill="1" applyBorder="1" applyAlignment="1">
      <alignment horizontal="center" vertical="center" shrinkToFit="1"/>
    </xf>
    <xf numFmtId="3" fontId="17" fillId="10" borderId="1" xfId="1" applyNumberFormat="1" applyFont="1" applyFill="1" applyBorder="1" applyAlignment="1">
      <alignment horizontal="center" vertical="center" wrapText="1"/>
    </xf>
    <xf numFmtId="4" fontId="13" fillId="10" borderId="1" xfId="5" applyNumberFormat="1" applyFont="1" applyFill="1" applyBorder="1" applyAlignment="1">
      <alignment horizontal="center" vertical="center" shrinkToFit="1"/>
    </xf>
    <xf numFmtId="3" fontId="17" fillId="10" borderId="1" xfId="1" applyNumberFormat="1" applyFont="1" applyFill="1" applyBorder="1" applyAlignment="1">
      <alignment horizontal="center" vertical="center" shrinkToFit="1"/>
    </xf>
    <xf numFmtId="3" fontId="16" fillId="2" borderId="1" xfId="0" applyNumberFormat="1" applyFont="1" applyFill="1" applyBorder="1" applyAlignment="1">
      <alignment horizontal="center" vertical="center" shrinkToFit="1"/>
    </xf>
    <xf numFmtId="44" fontId="39" fillId="10" borderId="1" xfId="5" applyFont="1" applyFill="1" applyBorder="1" applyAlignment="1">
      <alignment horizontal="center" vertical="center" shrinkToFit="1"/>
    </xf>
    <xf numFmtId="4" fontId="13" fillId="10" borderId="1" xfId="0" applyNumberFormat="1" applyFont="1" applyFill="1" applyBorder="1" applyAlignment="1">
      <alignment horizontal="center" vertical="center" shrinkToFit="1"/>
    </xf>
    <xf numFmtId="4" fontId="17" fillId="10" borderId="1" xfId="0" applyNumberFormat="1" applyFont="1" applyFill="1" applyBorder="1" applyAlignment="1">
      <alignment horizontal="center" vertical="center"/>
    </xf>
    <xf numFmtId="0" fontId="2" fillId="10" borderId="1" xfId="0" applyFont="1" applyFill="1" applyBorder="1"/>
    <xf numFmtId="3" fontId="14" fillId="10" borderId="1" xfId="2" applyNumberFormat="1" applyFont="1" applyFill="1" applyBorder="1" applyAlignment="1">
      <alignment horizontal="center" vertical="center"/>
    </xf>
    <xf numFmtId="0" fontId="17" fillId="10" borderId="1" xfId="0" applyFont="1" applyFill="1" applyBorder="1" applyAlignment="1">
      <alignment horizontal="center" vertical="center" wrapText="1"/>
    </xf>
    <xf numFmtId="166" fontId="13" fillId="10" borderId="1" xfId="5" applyNumberFormat="1" applyFont="1" applyFill="1" applyBorder="1" applyAlignment="1">
      <alignment horizontal="center" vertical="center" shrinkToFit="1"/>
    </xf>
    <xf numFmtId="165" fontId="13" fillId="10" borderId="1" xfId="5" applyNumberFormat="1" applyFont="1" applyFill="1" applyBorder="1" applyAlignment="1">
      <alignment horizontal="center" vertical="center" shrinkToFit="1"/>
    </xf>
    <xf numFmtId="0" fontId="22" fillId="0" borderId="0" xfId="0" applyFont="1" applyFill="1"/>
    <xf numFmtId="0" fontId="23" fillId="7" borderId="1" xfId="0" applyFont="1" applyFill="1" applyBorder="1" applyAlignment="1">
      <alignment horizontal="center" wrapText="1"/>
    </xf>
    <xf numFmtId="44" fontId="25" fillId="0" borderId="0" xfId="5" applyFont="1" applyFill="1" applyBorder="1" applyAlignment="1">
      <alignment horizontal="center" vertical="center" shrinkToFit="1"/>
    </xf>
    <xf numFmtId="9" fontId="33" fillId="0" borderId="0" xfId="2" applyFont="1" applyFill="1" applyBorder="1" applyAlignment="1">
      <alignment vertical="center" wrapText="1"/>
    </xf>
    <xf numFmtId="0" fontId="22" fillId="0" borderId="0" xfId="0" applyFont="1" applyFill="1" applyBorder="1"/>
    <xf numFmtId="44" fontId="22" fillId="0" borderId="0" xfId="5" applyFont="1" applyFill="1" applyBorder="1" applyAlignment="1">
      <alignment horizontal="center" vertical="center" shrinkToFit="1"/>
    </xf>
    <xf numFmtId="0" fontId="22" fillId="0" borderId="1" xfId="0" applyFont="1" applyBorder="1" applyAlignment="1">
      <alignment horizontal="center" vertical="center" wrapText="1"/>
    </xf>
    <xf numFmtId="0" fontId="22" fillId="3" borderId="1" xfId="0" applyFont="1" applyFill="1" applyBorder="1" applyAlignment="1">
      <alignment horizontal="center" vertical="center" wrapText="1" readingOrder="1"/>
    </xf>
    <xf numFmtId="0" fontId="25"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5" fillId="3" borderId="1" xfId="0" applyFont="1" applyFill="1" applyBorder="1" applyAlignment="1">
      <alignment horizontal="center" vertical="center" wrapText="1" readingOrder="1"/>
    </xf>
    <xf numFmtId="0" fontId="33"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3" borderId="1" xfId="0" applyFont="1" applyFill="1" applyBorder="1" applyAlignment="1">
      <alignment horizontal="center" vertical="center" wrapText="1" readingOrder="1"/>
    </xf>
    <xf numFmtId="44" fontId="18" fillId="0" borderId="1" xfId="5" applyFont="1" applyFill="1" applyBorder="1" applyAlignment="1">
      <alignment horizontal="center" vertical="center"/>
    </xf>
    <xf numFmtId="44" fontId="13" fillId="0" borderId="1" xfId="5" applyFont="1" applyFill="1" applyBorder="1" applyAlignment="1">
      <alignment horizontal="center" vertical="center" shrinkToFit="1"/>
    </xf>
    <xf numFmtId="44" fontId="24" fillId="0" borderId="1" xfId="5" applyFont="1" applyFill="1" applyBorder="1" applyAlignment="1">
      <alignment horizontal="center" vertical="center" shrinkToFit="1"/>
    </xf>
    <xf numFmtId="0" fontId="41" fillId="12" borderId="1" xfId="0" applyFont="1" applyFill="1" applyBorder="1" applyAlignment="1">
      <alignment horizontal="center" vertical="center" wrapText="1"/>
    </xf>
    <xf numFmtId="0" fontId="22" fillId="0" borderId="0" xfId="0" applyFont="1" applyAlignment="1">
      <alignment horizontal="left" vertical="center"/>
    </xf>
    <xf numFmtId="0" fontId="42" fillId="12" borderId="1" xfId="0" applyFont="1" applyFill="1" applyBorder="1" applyAlignment="1">
      <alignment horizontal="center" vertical="center" wrapText="1"/>
    </xf>
    <xf numFmtId="1" fontId="25" fillId="4" borderId="1" xfId="5" applyNumberFormat="1" applyFont="1" applyFill="1" applyBorder="1" applyAlignment="1">
      <alignment horizontal="center" vertical="center" shrinkToFit="1"/>
    </xf>
    <xf numFmtId="1" fontId="25" fillId="4" borderId="1" xfId="0" applyNumberFormat="1" applyFont="1" applyFill="1" applyBorder="1" applyAlignment="1">
      <alignment horizontal="center" vertical="center" wrapText="1"/>
    </xf>
    <xf numFmtId="44" fontId="25" fillId="4" borderId="1" xfId="5" applyFont="1" applyFill="1" applyBorder="1" applyAlignment="1">
      <alignment vertical="center" wrapText="1"/>
    </xf>
    <xf numFmtId="1" fontId="25" fillId="4" borderId="1" xfId="0" applyNumberFormat="1" applyFont="1" applyFill="1" applyBorder="1" applyAlignment="1">
      <alignment horizontal="center" vertical="center" shrinkToFit="1"/>
    </xf>
    <xf numFmtId="3" fontId="18" fillId="4" borderId="1" xfId="2" applyNumberFormat="1" applyFont="1" applyFill="1" applyBorder="1" applyAlignment="1">
      <alignment horizontal="center" vertical="center"/>
    </xf>
    <xf numFmtId="3" fontId="19" fillId="2" borderId="1" xfId="0" applyNumberFormat="1" applyFont="1" applyFill="1" applyBorder="1" applyAlignment="1">
      <alignment horizontal="center" vertical="center" shrinkToFit="1"/>
    </xf>
    <xf numFmtId="3" fontId="14" fillId="10" borderId="1" xfId="0" applyNumberFormat="1" applyFont="1" applyFill="1" applyBorder="1" applyAlignment="1">
      <alignment horizontal="center" vertical="center"/>
    </xf>
    <xf numFmtId="10" fontId="32"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10" fontId="24" fillId="12" borderId="1" xfId="5" applyNumberFormat="1" applyFont="1" applyFill="1" applyBorder="1" applyAlignment="1">
      <alignment horizontal="center" vertical="center" shrinkToFit="1"/>
    </xf>
    <xf numFmtId="0" fontId="4" fillId="0" borderId="0" xfId="1" applyNumberFormat="1" applyFont="1" applyFill="1" applyBorder="1" applyAlignment="1"/>
    <xf numFmtId="0" fontId="5" fillId="0" borderId="0" xfId="1" applyNumberFormat="1" applyFont="1" applyFill="1" applyBorder="1" applyAlignment="1">
      <alignment horizontal="center" vertical="center"/>
    </xf>
    <xf numFmtId="0" fontId="6" fillId="0" borderId="0" xfId="1" applyNumberFormat="1" applyFont="1" applyFill="1" applyBorder="1" applyAlignment="1">
      <alignment horizontal="center"/>
    </xf>
    <xf numFmtId="0" fontId="7" fillId="0" borderId="0" xfId="1" applyNumberFormat="1" applyFont="1" applyFill="1" applyAlignment="1">
      <alignment horizontal="center" vertical="center"/>
    </xf>
    <xf numFmtId="0" fontId="25" fillId="0" borderId="0" xfId="1" applyNumberFormat="1" applyFont="1" applyFill="1" applyAlignment="1">
      <alignment horizontal="center" vertical="center"/>
    </xf>
    <xf numFmtId="0" fontId="22" fillId="0" borderId="0" xfId="1" applyNumberFormat="1" applyFont="1" applyFill="1" applyAlignment="1">
      <alignment horizontal="left" vertical="center"/>
    </xf>
    <xf numFmtId="0" fontId="22" fillId="0" borderId="0" xfId="0" applyNumberFormat="1" applyFont="1" applyAlignment="1">
      <alignment vertical="center"/>
    </xf>
    <xf numFmtId="0" fontId="0" fillId="0" borderId="0" xfId="0" applyNumberFormat="1"/>
    <xf numFmtId="0" fontId="25" fillId="0" borderId="1" xfId="1" applyNumberFormat="1" applyFont="1" applyFill="1" applyBorder="1" applyAlignment="1">
      <alignment horizontal="center" vertical="center"/>
    </xf>
    <xf numFmtId="0" fontId="22" fillId="0" borderId="0" xfId="0" applyNumberFormat="1" applyFont="1"/>
    <xf numFmtId="0" fontId="25" fillId="0" borderId="0" xfId="0" applyNumberFormat="1" applyFont="1"/>
    <xf numFmtId="0" fontId="37" fillId="0" borderId="0" xfId="0" applyNumberFormat="1" applyFont="1"/>
    <xf numFmtId="0" fontId="32" fillId="0" borderId="0" xfId="0" applyNumberFormat="1" applyFont="1"/>
    <xf numFmtId="0" fontId="22" fillId="5" borderId="0" xfId="0" applyNumberFormat="1" applyFont="1" applyFill="1"/>
    <xf numFmtId="0" fontId="1" fillId="0" borderId="0" xfId="1" applyNumberFormat="1" applyFont="1"/>
    <xf numFmtId="3" fontId="14" fillId="10" borderId="1" xfId="0" applyNumberFormat="1" applyFont="1" applyFill="1" applyBorder="1" applyAlignment="1">
      <alignment horizontal="center" vertical="center" wrapText="1"/>
    </xf>
    <xf numFmtId="44" fontId="17" fillId="10" borderId="1" xfId="5" applyFont="1" applyFill="1" applyBorder="1" applyAlignment="1">
      <alignment horizontal="center" vertical="center" shrinkToFit="1"/>
    </xf>
    <xf numFmtId="3" fontId="14" fillId="10" borderId="1" xfId="2" applyNumberFormat="1" applyFont="1" applyFill="1" applyBorder="1" applyAlignment="1">
      <alignment horizontal="center" vertical="center" shrinkToFit="1"/>
    </xf>
    <xf numFmtId="3" fontId="13" fillId="10" borderId="1" xfId="0" applyNumberFormat="1" applyFont="1" applyFill="1" applyBorder="1" applyAlignment="1">
      <alignment horizontal="center" vertical="center"/>
    </xf>
    <xf numFmtId="3" fontId="37" fillId="10" borderId="1" xfId="0" applyNumberFormat="1" applyFont="1" applyFill="1" applyBorder="1" applyAlignment="1">
      <alignment horizontal="center" vertical="center"/>
    </xf>
    <xf numFmtId="1" fontId="37" fillId="10" borderId="1" xfId="1" applyNumberFormat="1" applyFont="1" applyFill="1" applyBorder="1" applyAlignment="1">
      <alignment horizontal="center" vertical="center"/>
    </xf>
    <xf numFmtId="3" fontId="37" fillId="10" borderId="1" xfId="0" applyNumberFormat="1" applyFont="1" applyFill="1" applyBorder="1" applyAlignment="1">
      <alignment horizontal="center" vertical="center" shrinkToFit="1"/>
    </xf>
    <xf numFmtId="3" fontId="45" fillId="10" borderId="1" xfId="0" applyNumberFormat="1" applyFont="1" applyFill="1" applyBorder="1" applyAlignment="1">
      <alignment horizontal="center" vertical="center"/>
    </xf>
    <xf numFmtId="3" fontId="45" fillId="10" borderId="1" xfId="0" applyNumberFormat="1" applyFont="1" applyFill="1" applyBorder="1" applyAlignment="1">
      <alignment horizontal="center" vertical="center" wrapText="1"/>
    </xf>
    <xf numFmtId="1" fontId="37" fillId="10" borderId="1" xfId="1" applyNumberFormat="1" applyFont="1" applyFill="1" applyBorder="1" applyAlignment="1">
      <alignment horizontal="center" vertical="center" shrinkToFit="1"/>
    </xf>
    <xf numFmtId="0" fontId="32" fillId="0" borderId="1" xfId="0" applyFont="1" applyFill="1" applyBorder="1" applyAlignment="1">
      <alignment horizontal="center" vertical="center" wrapText="1"/>
    </xf>
    <xf numFmtId="3" fontId="25" fillId="2" borderId="1" xfId="1" applyNumberFormat="1" applyFont="1" applyFill="1" applyBorder="1" applyAlignment="1">
      <alignment horizontal="center" vertical="center" shrinkToFit="1"/>
    </xf>
    <xf numFmtId="3" fontId="13" fillId="4" borderId="1" xfId="1" applyNumberFormat="1" applyFont="1" applyFill="1" applyBorder="1" applyAlignment="1">
      <alignment horizontal="center" vertical="center" shrinkToFit="1"/>
    </xf>
    <xf numFmtId="44" fontId="13" fillId="4" borderId="1" xfId="5" applyFont="1" applyFill="1" applyBorder="1" applyAlignment="1">
      <alignment horizontal="center" vertical="center" shrinkToFit="1"/>
    </xf>
    <xf numFmtId="3" fontId="18" fillId="0" borderId="1" xfId="0" applyNumberFormat="1" applyFont="1" applyBorder="1" applyAlignment="1">
      <alignment horizontal="center" vertical="center"/>
    </xf>
    <xf numFmtId="44" fontId="22" fillId="0" borderId="1" xfId="5" applyFont="1" applyBorder="1" applyAlignment="1">
      <alignment horizontal="center" vertical="center" shrinkToFit="1"/>
    </xf>
    <xf numFmtId="44" fontId="25" fillId="12" borderId="1" xfId="5" applyFont="1" applyFill="1" applyBorder="1" applyAlignment="1">
      <alignment horizontal="center" vertical="center" shrinkToFit="1"/>
    </xf>
    <xf numFmtId="0" fontId="23" fillId="6" borderId="1" xfId="0" applyFont="1" applyFill="1" applyBorder="1" applyAlignment="1">
      <alignment vertical="center"/>
    </xf>
    <xf numFmtId="4" fontId="25" fillId="10" borderId="1" xfId="1" applyNumberFormat="1" applyFont="1" applyFill="1" applyBorder="1" applyAlignment="1">
      <alignment horizontal="center" vertical="center" shrinkToFit="1"/>
    </xf>
    <xf numFmtId="0" fontId="22"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9" fontId="32" fillId="0" borderId="1" xfId="0" applyNumberFormat="1" applyFont="1" applyFill="1" applyBorder="1" applyAlignment="1">
      <alignment horizontal="center" vertical="center" wrapText="1"/>
    </xf>
    <xf numFmtId="44" fontId="22" fillId="0" borderId="1" xfId="5" applyFont="1" applyFill="1" applyBorder="1" applyAlignment="1">
      <alignment horizontal="center" vertical="center" shrinkToFit="1"/>
    </xf>
    <xf numFmtId="44" fontId="25" fillId="4" borderId="1" xfId="5" applyFont="1" applyFill="1" applyBorder="1" applyAlignment="1">
      <alignment horizontal="center" vertical="center" shrinkToFit="1"/>
    </xf>
    <xf numFmtId="9" fontId="32" fillId="0" borderId="1" xfId="0" applyNumberFormat="1" applyFont="1" applyFill="1" applyBorder="1" applyAlignment="1">
      <alignment horizontal="center" vertical="center" wrapText="1"/>
    </xf>
    <xf numFmtId="44" fontId="46" fillId="0" borderId="1" xfId="5" applyFont="1" applyFill="1" applyBorder="1" applyAlignment="1">
      <alignment horizontal="center" vertical="center" shrinkToFit="1"/>
    </xf>
    <xf numFmtId="3" fontId="47" fillId="4" borderId="1" xfId="1" applyNumberFormat="1" applyFont="1" applyFill="1" applyBorder="1" applyAlignment="1">
      <alignment horizontal="center" vertical="center" shrinkToFit="1"/>
    </xf>
    <xf numFmtId="44" fontId="47" fillId="4" borderId="1" xfId="5" applyFont="1" applyFill="1" applyBorder="1" applyAlignment="1">
      <alignment horizontal="center" vertical="center" shrinkToFit="1"/>
    </xf>
    <xf numFmtId="3" fontId="27" fillId="0" borderId="1" xfId="0" applyNumberFormat="1" applyFont="1" applyBorder="1" applyAlignment="1">
      <alignment horizontal="center" vertical="center"/>
    </xf>
    <xf numFmtId="3" fontId="48" fillId="13" borderId="1" xfId="1" applyNumberFormat="1" applyFont="1" applyFill="1" applyBorder="1" applyAlignment="1">
      <alignment horizontal="center" vertical="center" shrinkToFit="1"/>
    </xf>
    <xf numFmtId="44" fontId="48" fillId="13" borderId="1" xfId="5" applyFont="1" applyFill="1" applyBorder="1" applyAlignment="1">
      <alignment horizontal="center" vertical="center" shrinkToFit="1"/>
    </xf>
    <xf numFmtId="3" fontId="47" fillId="10" borderId="1" xfId="0" applyNumberFormat="1" applyFont="1" applyFill="1" applyBorder="1" applyAlignment="1">
      <alignment horizontal="center" vertical="center" shrinkToFit="1"/>
    </xf>
    <xf numFmtId="44" fontId="47" fillId="10" borderId="1" xfId="5" applyFont="1" applyFill="1" applyBorder="1" applyAlignment="1">
      <alignment horizontal="center" vertical="center" shrinkToFit="1"/>
    </xf>
    <xf numFmtId="0" fontId="47" fillId="10" borderId="1" xfId="5" applyNumberFormat="1" applyFont="1" applyFill="1" applyBorder="1" applyAlignment="1">
      <alignment horizontal="center" vertical="center" shrinkToFit="1"/>
    </xf>
    <xf numFmtId="3" fontId="35" fillId="14" borderId="1" xfId="0" applyNumberFormat="1" applyFont="1" applyFill="1" applyBorder="1" applyAlignment="1">
      <alignment horizontal="center" vertical="center"/>
    </xf>
    <xf numFmtId="3" fontId="35" fillId="14" borderId="1" xfId="0" applyNumberFormat="1" applyFont="1" applyFill="1" applyBorder="1" applyAlignment="1">
      <alignment horizontal="center" vertical="center" wrapText="1"/>
    </xf>
    <xf numFmtId="3" fontId="35" fillId="4" borderId="1" xfId="0" applyNumberFormat="1" applyFont="1" applyFill="1" applyBorder="1" applyAlignment="1">
      <alignment horizontal="center" vertical="center" shrinkToFit="1"/>
    </xf>
    <xf numFmtId="3" fontId="49" fillId="0" borderId="1" xfId="0" applyNumberFormat="1" applyFont="1" applyFill="1" applyBorder="1" applyAlignment="1">
      <alignment horizontal="center" vertical="center"/>
    </xf>
    <xf numFmtId="0" fontId="31" fillId="7" borderId="1" xfId="0" applyFont="1" applyFill="1" applyBorder="1" applyAlignment="1">
      <alignment horizontal="center" vertical="center" wrapText="1"/>
    </xf>
    <xf numFmtId="44" fontId="22" fillId="0" borderId="1" xfId="5" applyFont="1" applyFill="1" applyBorder="1" applyAlignment="1">
      <alignment horizontal="center" vertical="center" shrinkToFit="1"/>
    </xf>
    <xf numFmtId="9" fontId="36" fillId="15" borderId="1" xfId="0" applyNumberFormat="1" applyFont="1" applyFill="1" applyBorder="1" applyAlignment="1">
      <alignment horizontal="center" vertical="center" wrapText="1"/>
    </xf>
    <xf numFmtId="9" fontId="36" fillId="0" borderId="1" xfId="0" applyNumberFormat="1" applyFont="1" applyFill="1" applyBorder="1" applyAlignment="1">
      <alignment horizontal="center" vertical="center" wrapText="1"/>
    </xf>
    <xf numFmtId="9" fontId="36" fillId="0" borderId="1" xfId="2" applyFont="1" applyFill="1" applyBorder="1" applyAlignment="1">
      <alignment horizontal="center" vertical="center" wrapText="1"/>
    </xf>
    <xf numFmtId="0" fontId="22" fillId="0" borderId="1" xfId="0" applyFont="1" applyFill="1" applyBorder="1" applyAlignment="1">
      <alignment horizontal="center" vertical="center"/>
    </xf>
    <xf numFmtId="44" fontId="37" fillId="0" borderId="1" xfId="5" applyFont="1" applyFill="1" applyBorder="1" applyAlignment="1">
      <alignment horizontal="center" vertical="center" shrinkToFit="1"/>
    </xf>
    <xf numFmtId="3" fontId="22" fillId="10" borderId="1" xfId="1" applyNumberFormat="1" applyFont="1" applyFill="1" applyBorder="1" applyAlignment="1">
      <alignment horizontal="center" vertical="center"/>
    </xf>
    <xf numFmtId="1" fontId="22" fillId="10" borderId="1" xfId="1" applyNumberFormat="1" applyFont="1" applyFill="1" applyBorder="1" applyAlignment="1">
      <alignment horizontal="center" vertical="center"/>
    </xf>
    <xf numFmtId="1" fontId="22" fillId="10" borderId="1" xfId="0" applyNumberFormat="1" applyFont="1" applyFill="1" applyBorder="1" applyAlignment="1">
      <alignment horizontal="center" vertical="center"/>
    </xf>
    <xf numFmtId="3" fontId="36" fillId="10" borderId="1" xfId="0" applyNumberFormat="1" applyFont="1" applyFill="1" applyBorder="1" applyAlignment="1">
      <alignment horizontal="center" vertical="center" wrapText="1" readingOrder="1"/>
    </xf>
    <xf numFmtId="0" fontId="22" fillId="10" borderId="1" xfId="1" applyNumberFormat="1" applyFont="1" applyFill="1" applyBorder="1" applyAlignment="1">
      <alignment horizontal="center" vertical="center"/>
    </xf>
    <xf numFmtId="0" fontId="36" fillId="10" borderId="1" xfId="0" applyFont="1" applyFill="1" applyBorder="1" applyAlignment="1">
      <alignment horizontal="center" vertical="center" wrapText="1" readingOrder="1"/>
    </xf>
    <xf numFmtId="3" fontId="22" fillId="10" borderId="1" xfId="0" applyNumberFormat="1" applyFont="1" applyFill="1" applyBorder="1" applyAlignment="1">
      <alignment horizontal="center" vertical="center" shrinkToFit="1"/>
    </xf>
    <xf numFmtId="44" fontId="14" fillId="13" borderId="1" xfId="5" applyFont="1" applyFill="1" applyBorder="1" applyAlignment="1">
      <alignment horizontal="center" vertical="center" shrinkToFit="1"/>
    </xf>
    <xf numFmtId="0" fontId="13" fillId="10" borderId="1" xfId="5" applyNumberFormat="1" applyFont="1" applyFill="1" applyBorder="1" applyAlignment="1">
      <alignment horizontal="center" vertical="center" shrinkToFit="1"/>
    </xf>
    <xf numFmtId="44" fontId="24" fillId="4" borderId="1" xfId="5" applyFont="1" applyFill="1" applyBorder="1" applyAlignment="1">
      <alignment horizontal="center" vertical="center" shrinkToFit="1"/>
    </xf>
    <xf numFmtId="44" fontId="42" fillId="4" borderId="1" xfId="5" applyFont="1" applyFill="1" applyBorder="1" applyAlignment="1">
      <alignment horizontal="center" vertical="center" shrinkToFit="1"/>
    </xf>
    <xf numFmtId="44" fontId="51" fillId="4" borderId="1" xfId="5" applyFont="1" applyFill="1" applyBorder="1" applyAlignment="1">
      <alignment horizontal="center" vertical="center" shrinkToFit="1"/>
    </xf>
    <xf numFmtId="0" fontId="18" fillId="10" borderId="1" xfId="0" applyFont="1" applyFill="1" applyBorder="1" applyAlignment="1">
      <alignment horizontal="center" vertical="center"/>
    </xf>
    <xf numFmtId="3" fontId="18" fillId="10" borderId="1" xfId="0" applyNumberFormat="1" applyFont="1" applyFill="1" applyBorder="1" applyAlignment="1">
      <alignment horizontal="center" vertical="center" shrinkToFit="1"/>
    </xf>
    <xf numFmtId="3" fontId="48" fillId="10" borderId="1" xfId="0" applyNumberFormat="1" applyFont="1" applyFill="1" applyBorder="1" applyAlignment="1">
      <alignment horizontal="center" vertical="center"/>
    </xf>
    <xf numFmtId="3" fontId="48" fillId="10" borderId="1" xfId="0" applyNumberFormat="1" applyFont="1" applyFill="1" applyBorder="1" applyAlignment="1">
      <alignment horizontal="center" vertical="center" wrapText="1"/>
    </xf>
    <xf numFmtId="3" fontId="48" fillId="10" borderId="1" xfId="2" applyNumberFormat="1" applyFont="1" applyFill="1" applyBorder="1" applyAlignment="1">
      <alignment horizontal="center" vertical="center" shrinkToFit="1"/>
    </xf>
    <xf numFmtId="3" fontId="47" fillId="10" borderId="1" xfId="0" applyNumberFormat="1" applyFont="1" applyFill="1" applyBorder="1" applyAlignment="1">
      <alignment horizontal="center" vertical="center"/>
    </xf>
    <xf numFmtId="3" fontId="17" fillId="4" borderId="1" xfId="1" applyNumberFormat="1" applyFont="1" applyFill="1" applyBorder="1" applyAlignment="1">
      <alignment horizontal="center" vertical="center" shrinkToFit="1"/>
    </xf>
    <xf numFmtId="43" fontId="4" fillId="0" borderId="0" xfId="1" applyFont="1" applyFill="1" applyBorder="1" applyAlignment="1"/>
    <xf numFmtId="43" fontId="5" fillId="0" borderId="0" xfId="1" applyFont="1" applyFill="1" applyBorder="1" applyAlignment="1">
      <alignment horizontal="center" vertical="center"/>
    </xf>
    <xf numFmtId="43" fontId="6" fillId="0" borderId="0" xfId="1" applyFont="1" applyFill="1" applyBorder="1" applyAlignment="1">
      <alignment horizontal="center"/>
    </xf>
    <xf numFmtId="43" fontId="7" fillId="0" borderId="0" xfId="1" applyFont="1" applyFill="1" applyAlignment="1">
      <alignment horizontal="center" vertical="center"/>
    </xf>
    <xf numFmtId="0" fontId="66" fillId="3" borderId="1" xfId="0" applyFont="1" applyFill="1" applyBorder="1" applyAlignment="1">
      <alignment horizontal="center" vertical="center" wrapText="1"/>
    </xf>
    <xf numFmtId="0" fontId="66" fillId="3" borderId="1" xfId="0" applyFont="1" applyFill="1" applyBorder="1" applyAlignment="1">
      <alignment horizontal="center" vertical="center" wrapText="1" readingOrder="1"/>
    </xf>
    <xf numFmtId="43" fontId="67" fillId="0" borderId="0" xfId="1" applyFont="1" applyFill="1" applyAlignment="1">
      <alignment horizontal="center" vertical="center"/>
    </xf>
    <xf numFmtId="0" fontId="68" fillId="0" borderId="0" xfId="0" applyFont="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wrapText="1" readingOrder="1"/>
    </xf>
    <xf numFmtId="0" fontId="66"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69" fillId="3" borderId="1" xfId="0" applyFont="1" applyFill="1" applyBorder="1" applyAlignment="1">
      <alignment horizontal="center" vertical="center" wrapText="1" readingOrder="1"/>
    </xf>
    <xf numFmtId="0" fontId="9" fillId="0" borderId="1" xfId="0" applyFont="1" applyBorder="1" applyAlignment="1">
      <alignment horizontal="center" vertical="center" wrapText="1"/>
    </xf>
    <xf numFmtId="9" fontId="62"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1" xfId="2" applyFont="1" applyBorder="1" applyAlignment="1">
      <alignment horizontal="center" vertical="center" wrapText="1"/>
    </xf>
    <xf numFmtId="9" fontId="15" fillId="0" borderId="1" xfId="2" applyFont="1" applyFill="1" applyBorder="1" applyAlignment="1">
      <alignment horizontal="center" vertical="center" wrapText="1"/>
    </xf>
    <xf numFmtId="0" fontId="15" fillId="0" borderId="1" xfId="0" applyFont="1" applyBorder="1" applyAlignment="1">
      <alignment horizontal="center" vertical="center" wrapText="1"/>
    </xf>
    <xf numFmtId="0" fontId="60" fillId="3" borderId="1" xfId="0" applyFont="1" applyFill="1" applyBorder="1" applyAlignment="1">
      <alignment horizontal="center" vertical="center" wrapText="1"/>
    </xf>
    <xf numFmtId="0" fontId="60" fillId="3" borderId="1" xfId="0" applyFont="1" applyFill="1" applyBorder="1" applyAlignment="1">
      <alignment horizontal="center" vertical="center" wrapText="1" readingOrder="1"/>
    </xf>
    <xf numFmtId="0" fontId="62" fillId="3" borderId="1" xfId="0" applyFont="1" applyFill="1" applyBorder="1" applyAlignment="1">
      <alignment horizontal="center" vertical="center" wrapText="1" readingOrder="1"/>
    </xf>
    <xf numFmtId="0" fontId="60" fillId="0" borderId="1" xfId="0" applyFont="1" applyBorder="1" applyAlignment="1">
      <alignment horizontal="center" vertical="center" wrapText="1"/>
    </xf>
    <xf numFmtId="3" fontId="6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3" fontId="16" fillId="2" borderId="1" xfId="0" applyNumberFormat="1" applyFont="1" applyFill="1" applyBorder="1" applyAlignment="1">
      <alignment horizontal="center" vertical="center" wrapText="1"/>
    </xf>
    <xf numFmtId="0" fontId="69" fillId="0" borderId="1" xfId="0" applyFont="1" applyBorder="1" applyAlignment="1">
      <alignment horizontal="center" wrapText="1"/>
    </xf>
    <xf numFmtId="0" fontId="62"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xf>
    <xf numFmtId="3" fontId="15" fillId="3" borderId="1" xfId="0" applyNumberFormat="1" applyFont="1" applyFill="1" applyBorder="1" applyAlignment="1">
      <alignment horizontal="center" vertical="center"/>
    </xf>
    <xf numFmtId="3" fontId="16" fillId="0" borderId="1" xfId="1"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shrinkToFit="1"/>
    </xf>
    <xf numFmtId="44" fontId="78" fillId="2" borderId="1" xfId="5" applyFont="1" applyFill="1" applyBorder="1" applyAlignment="1">
      <alignment horizontal="center" vertical="center" shrinkToFit="1"/>
    </xf>
    <xf numFmtId="43" fontId="8" fillId="0" borderId="0" xfId="0" applyNumberFormat="1" applyFont="1" applyAlignment="1">
      <alignment vertical="center"/>
    </xf>
    <xf numFmtId="0" fontId="15" fillId="0" borderId="1" xfId="0" applyFont="1" applyBorder="1" applyAlignment="1">
      <alignment horizontal="left" vertical="center" wrapText="1" shrinkToFit="1"/>
    </xf>
    <xf numFmtId="44" fontId="13" fillId="2" borderId="1" xfId="5" applyFont="1" applyFill="1" applyBorder="1" applyAlignment="1">
      <alignment horizontal="center" vertical="center" shrinkToFit="1"/>
    </xf>
    <xf numFmtId="0" fontId="15" fillId="2" borderId="1" xfId="0" applyFont="1" applyFill="1" applyBorder="1" applyAlignment="1">
      <alignment horizontal="left" vertical="center" shrinkToFit="1"/>
    </xf>
    <xf numFmtId="0" fontId="15" fillId="0" borderId="1" xfId="0" applyFont="1" applyBorder="1" applyAlignment="1">
      <alignment horizontal="left" vertical="center" shrinkToFit="1"/>
    </xf>
    <xf numFmtId="164" fontId="7" fillId="0" borderId="0" xfId="1" applyNumberFormat="1" applyFont="1" applyFill="1" applyAlignment="1">
      <alignment horizontal="center" vertical="center"/>
    </xf>
    <xf numFmtId="164" fontId="8" fillId="0" borderId="0" xfId="0" applyNumberFormat="1" applyFont="1" applyAlignment="1">
      <alignment vertical="center"/>
    </xf>
    <xf numFmtId="0" fontId="6"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44" fontId="18" fillId="4" borderId="1" xfId="5" applyFont="1" applyFill="1" applyBorder="1" applyAlignment="1">
      <alignment horizontal="center" vertical="center" shrinkToFit="1"/>
    </xf>
    <xf numFmtId="44" fontId="18" fillId="4" borderId="5" xfId="5" applyFont="1" applyFill="1" applyBorder="1" applyAlignment="1">
      <alignment horizontal="center" vertical="center" shrinkToFit="1"/>
    </xf>
    <xf numFmtId="0" fontId="15" fillId="2" borderId="6" xfId="0" applyFont="1" applyFill="1" applyBorder="1" applyAlignment="1">
      <alignment horizontal="center" vertical="center" wrapText="1"/>
    </xf>
    <xf numFmtId="0" fontId="15" fillId="2" borderId="6" xfId="0" applyFont="1" applyFill="1" applyBorder="1" applyAlignment="1">
      <alignment horizontal="left" vertical="center" shrinkToFit="1"/>
    </xf>
    <xf numFmtId="44" fontId="18" fillId="2" borderId="6" xfId="5" applyFont="1" applyFill="1" applyBorder="1" applyAlignment="1">
      <alignment horizontal="center" vertical="center" shrinkToFit="1"/>
    </xf>
    <xf numFmtId="8" fontId="18" fillId="0" borderId="1" xfId="5" applyNumberFormat="1" applyFont="1" applyFill="1" applyBorder="1" applyAlignment="1">
      <alignment horizontal="center" vertical="center" shrinkToFit="1"/>
    </xf>
    <xf numFmtId="44" fontId="80" fillId="2" borderId="6" xfId="5" applyFont="1" applyFill="1" applyBorder="1" applyAlignment="1">
      <alignment horizontal="center" vertical="center" shrinkToFit="1"/>
    </xf>
    <xf numFmtId="0" fontId="52" fillId="0" borderId="0" xfId="0" applyFont="1" applyAlignment="1">
      <alignment horizontal="center" vertical="center"/>
    </xf>
    <xf numFmtId="0" fontId="75" fillId="2"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15" fillId="3" borderId="1" xfId="0" applyFont="1" applyFill="1" applyBorder="1" applyAlignment="1">
      <alignment horizontal="left" vertical="center" wrapText="1" shrinkToFit="1"/>
    </xf>
    <xf numFmtId="3" fontId="18" fillId="8" borderId="1" xfId="0" applyNumberFormat="1" applyFont="1" applyFill="1" applyBorder="1" applyAlignment="1">
      <alignment horizontal="center" vertical="center"/>
    </xf>
    <xf numFmtId="3" fontId="18" fillId="2"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shrinkToFit="1"/>
    </xf>
    <xf numFmtId="0" fontId="15" fillId="3" borderId="1" xfId="0" applyFont="1" applyFill="1" applyBorder="1" applyAlignment="1">
      <alignment horizontal="left" vertical="center" shrinkToFit="1"/>
    </xf>
    <xf numFmtId="44" fontId="18" fillId="3" borderId="1" xfId="5" applyFont="1" applyFill="1" applyBorder="1" applyAlignment="1">
      <alignment horizontal="center" vertical="center" shrinkToFit="1"/>
    </xf>
    <xf numFmtId="0" fontId="6" fillId="10" borderId="1" xfId="0" applyFont="1" applyFill="1" applyBorder="1" applyAlignment="1">
      <alignment horizontal="left" vertical="center" wrapText="1" shrinkToFit="1"/>
    </xf>
    <xf numFmtId="3" fontId="14" fillId="11" borderId="1" xfId="1" applyNumberFormat="1" applyFont="1" applyFill="1" applyBorder="1" applyAlignment="1">
      <alignment horizontal="center" vertical="center" shrinkToFit="1"/>
    </xf>
    <xf numFmtId="0" fontId="6" fillId="10" borderId="1" xfId="0" applyFont="1" applyFill="1" applyBorder="1" applyAlignment="1">
      <alignment horizontal="left" vertical="center" shrinkToFit="1"/>
    </xf>
    <xf numFmtId="44" fontId="13" fillId="10" borderId="0" xfId="5" applyFont="1" applyFill="1" applyBorder="1" applyAlignment="1">
      <alignment vertical="center"/>
    </xf>
    <xf numFmtId="3" fontId="84" fillId="9" borderId="1" xfId="0" applyNumberFormat="1" applyFont="1" applyFill="1" applyBorder="1" applyAlignment="1">
      <alignment horizontal="center" vertical="center" wrapText="1"/>
    </xf>
    <xf numFmtId="3" fontId="14" fillId="11" borderId="1" xfId="0" applyNumberFormat="1" applyFont="1" applyFill="1" applyBorder="1" applyAlignment="1">
      <alignment horizontal="center" vertical="center" wrapText="1"/>
    </xf>
    <xf numFmtId="3" fontId="84" fillId="2" borderId="1" xfId="0" applyNumberFormat="1" applyFont="1" applyFill="1" applyBorder="1" applyAlignment="1">
      <alignment horizontal="center" vertical="center" wrapText="1"/>
    </xf>
    <xf numFmtId="43" fontId="7" fillId="10" borderId="0" xfId="1" applyFont="1" applyFill="1" applyAlignment="1">
      <alignment horizontal="center" vertical="center"/>
    </xf>
    <xf numFmtId="3" fontId="84" fillId="9" borderId="1" xfId="0" applyNumberFormat="1" applyFont="1" applyFill="1" applyBorder="1" applyAlignment="1">
      <alignment horizontal="center" vertical="center" shrinkToFit="1"/>
    </xf>
    <xf numFmtId="4" fontId="13" fillId="10" borderId="1" xfId="1" applyNumberFormat="1" applyFont="1" applyFill="1" applyBorder="1" applyAlignment="1">
      <alignment horizontal="center" vertical="center" shrinkToFit="1"/>
    </xf>
    <xf numFmtId="0" fontId="18" fillId="2" borderId="1" xfId="0" applyFont="1" applyFill="1" applyBorder="1" applyAlignment="1">
      <alignment horizontal="center" vertical="center"/>
    </xf>
    <xf numFmtId="3" fontId="18" fillId="0" borderId="1" xfId="0" applyNumberFormat="1" applyFont="1" applyBorder="1" applyAlignment="1">
      <alignment horizontal="center" vertical="center" shrinkToFit="1"/>
    </xf>
    <xf numFmtId="43" fontId="85" fillId="0" borderId="8" xfId="1" applyFont="1" applyFill="1" applyBorder="1" applyAlignment="1">
      <alignment vertical="center" wrapText="1"/>
    </xf>
    <xf numFmtId="43" fontId="86" fillId="16" borderId="8" xfId="1" applyFont="1" applyFill="1" applyBorder="1" applyAlignment="1">
      <alignment vertical="center" wrapText="1"/>
    </xf>
    <xf numFmtId="43" fontId="87" fillId="16" borderId="0" xfId="1" applyFont="1" applyFill="1" applyBorder="1" applyAlignment="1">
      <alignment horizontal="center" vertical="center"/>
    </xf>
    <xf numFmtId="0" fontId="6" fillId="2" borderId="1" xfId="0" applyFont="1" applyFill="1" applyBorder="1" applyAlignment="1">
      <alignment horizontal="center" vertical="center" wrapText="1"/>
    </xf>
    <xf numFmtId="3" fontId="13" fillId="2" borderId="1" xfId="0" applyNumberFormat="1" applyFont="1" applyFill="1" applyBorder="1" applyAlignment="1">
      <alignment horizontal="center" vertical="center" shrinkToFit="1"/>
    </xf>
    <xf numFmtId="43" fontId="88" fillId="0" borderId="0" xfId="1" applyFont="1" applyFill="1" applyBorder="1" applyAlignment="1">
      <alignment horizontal="left" vertical="center" wrapText="1"/>
    </xf>
    <xf numFmtId="43" fontId="89" fillId="16" borderId="0" xfId="1" applyFont="1" applyFill="1" applyBorder="1" applyAlignment="1">
      <alignment horizontal="center" vertical="center"/>
    </xf>
    <xf numFmtId="0" fontId="6" fillId="10" borderId="1" xfId="0" applyFont="1" applyFill="1" applyBorder="1" applyAlignment="1">
      <alignment horizontal="center" vertical="center" wrapText="1"/>
    </xf>
    <xf numFmtId="3" fontId="13" fillId="10" borderId="1" xfId="1" applyNumberFormat="1" applyFont="1" applyFill="1" applyBorder="1" applyAlignment="1">
      <alignment horizontal="center" vertical="center" shrinkToFit="1"/>
    </xf>
    <xf numFmtId="43" fontId="91" fillId="0" borderId="0" xfId="1" applyFont="1" applyFill="1" applyBorder="1" applyAlignment="1">
      <alignment horizontal="center" vertical="center"/>
    </xf>
    <xf numFmtId="43" fontId="92" fillId="0" borderId="0" xfId="1" applyFont="1" applyFill="1" applyBorder="1" applyAlignment="1">
      <alignment horizontal="left" vertical="center"/>
    </xf>
    <xf numFmtId="43" fontId="93" fillId="0" borderId="0" xfId="1" applyFont="1" applyFill="1" applyBorder="1" applyAlignment="1">
      <alignment horizontal="center" vertical="center" wrapText="1"/>
    </xf>
    <xf numFmtId="0" fontId="2" fillId="0" borderId="0" xfId="0" applyFont="1"/>
    <xf numFmtId="43" fontId="88" fillId="0" borderId="0" xfId="1" applyFont="1" applyFill="1" applyBorder="1" applyAlignment="1">
      <alignment horizontal="center" vertical="center" wrapText="1"/>
    </xf>
    <xf numFmtId="3" fontId="0" fillId="0" borderId="0" xfId="0" applyNumberFormat="1"/>
    <xf numFmtId="164" fontId="0" fillId="0" borderId="0" xfId="0" applyNumberFormat="1"/>
    <xf numFmtId="0" fontId="64"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shrinkToFit="1"/>
    </xf>
    <xf numFmtId="1" fontId="13" fillId="10" borderId="1" xfId="1" applyNumberFormat="1" applyFont="1" applyFill="1" applyBorder="1" applyAlignment="1">
      <alignment horizontal="center" vertical="center"/>
    </xf>
    <xf numFmtId="3" fontId="13" fillId="10" borderId="1" xfId="1" applyNumberFormat="1" applyFont="1" applyFill="1" applyBorder="1" applyAlignment="1">
      <alignment horizontal="center" vertical="center"/>
    </xf>
    <xf numFmtId="2" fontId="13" fillId="10" borderId="1" xfId="1" applyNumberFormat="1" applyFont="1" applyFill="1" applyBorder="1" applyAlignment="1">
      <alignment vertical="center"/>
    </xf>
    <xf numFmtId="3" fontId="13" fillId="10" borderId="1" xfId="0" applyNumberFormat="1" applyFont="1" applyFill="1" applyBorder="1" applyAlignment="1">
      <alignment horizontal="center" vertical="center" wrapText="1"/>
    </xf>
    <xf numFmtId="2" fontId="13" fillId="10" borderId="1" xfId="1" applyNumberFormat="1" applyFont="1" applyFill="1" applyBorder="1" applyAlignment="1">
      <alignment horizontal="center" vertical="center"/>
    </xf>
    <xf numFmtId="3" fontId="84" fillId="0" borderId="1" xfId="0" applyNumberFormat="1" applyFont="1" applyBorder="1" applyAlignment="1">
      <alignment horizontal="center" vertical="center" shrinkToFit="1"/>
    </xf>
    <xf numFmtId="1" fontId="13" fillId="10" borderId="1" xfId="0" applyNumberFormat="1" applyFont="1" applyFill="1" applyBorder="1" applyAlignment="1">
      <alignment horizontal="center" vertical="center"/>
    </xf>
    <xf numFmtId="3" fontId="14" fillId="10" borderId="1" xfId="0" applyNumberFormat="1" applyFont="1" applyFill="1" applyBorder="1" applyAlignment="1">
      <alignment horizontal="center" vertical="center" wrapText="1" readingOrder="1"/>
    </xf>
    <xf numFmtId="49" fontId="13" fillId="10" borderId="1" xfId="1" applyNumberFormat="1" applyFont="1" applyFill="1" applyBorder="1" applyAlignment="1">
      <alignment horizontal="center" vertical="center"/>
    </xf>
    <xf numFmtId="0" fontId="46" fillId="0" borderId="1" xfId="0" applyFont="1" applyBorder="1" applyAlignment="1">
      <alignment horizontal="center" vertical="center"/>
    </xf>
    <xf numFmtId="0" fontId="13" fillId="10" borderId="1" xfId="1" applyNumberFormat="1" applyFont="1" applyFill="1" applyBorder="1" applyAlignment="1">
      <alignment horizontal="center" vertical="center"/>
    </xf>
    <xf numFmtId="43" fontId="13" fillId="10" borderId="1" xfId="1" applyFont="1" applyFill="1" applyBorder="1" applyAlignment="1">
      <alignment horizontal="center" vertical="center"/>
    </xf>
    <xf numFmtId="0" fontId="15" fillId="0" borderId="1" xfId="0" applyFont="1" applyBorder="1" applyAlignment="1">
      <alignment horizontal="center" vertical="center" shrinkToFit="1"/>
    </xf>
    <xf numFmtId="0" fontId="6" fillId="10" borderId="1" xfId="0" applyFont="1" applyFill="1" applyBorder="1" applyAlignment="1">
      <alignment horizontal="center" vertical="center" shrinkToFit="1"/>
    </xf>
    <xf numFmtId="0" fontId="14" fillId="10" borderId="1" xfId="0" applyFont="1" applyFill="1" applyBorder="1" applyAlignment="1">
      <alignment horizontal="center" vertical="center" wrapText="1" readingOrder="1"/>
    </xf>
    <xf numFmtId="43" fontId="95" fillId="18" borderId="0" xfId="1" applyFont="1" applyFill="1" applyBorder="1" applyAlignment="1">
      <alignment horizontal="center" vertical="center" wrapText="1"/>
    </xf>
    <xf numFmtId="0" fontId="62" fillId="18" borderId="0" xfId="0" applyFont="1" applyFill="1"/>
    <xf numFmtId="3" fontId="18" fillId="0" borderId="1" xfId="1" applyNumberFormat="1" applyFont="1" applyFill="1" applyBorder="1" applyAlignment="1">
      <alignment horizontal="center" vertical="center"/>
    </xf>
    <xf numFmtId="0" fontId="18" fillId="0" borderId="1" xfId="0" applyFont="1" applyBorder="1" applyAlignment="1">
      <alignment horizontal="center" vertical="center" shrinkToFit="1"/>
    </xf>
    <xf numFmtId="0" fontId="84" fillId="0" borderId="1" xfId="0" applyFont="1" applyBorder="1" applyAlignment="1">
      <alignment horizontal="center" vertical="center" wrapText="1"/>
    </xf>
    <xf numFmtId="0" fontId="18" fillId="0" borderId="1" xfId="1" applyNumberFormat="1" applyFont="1" applyFill="1" applyBorder="1" applyAlignment="1">
      <alignment horizontal="center" vertical="center"/>
    </xf>
    <xf numFmtId="44" fontId="84" fillId="0" borderId="1" xfId="5" applyFont="1" applyFill="1" applyBorder="1" applyAlignment="1">
      <alignment horizontal="center" vertical="center" shrinkToFit="1"/>
    </xf>
    <xf numFmtId="3" fontId="18" fillId="1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3" fontId="13" fillId="0" borderId="1" xfId="1" applyNumberFormat="1" applyFont="1" applyFill="1" applyBorder="1" applyAlignment="1">
      <alignment horizontal="center" vertical="center"/>
    </xf>
    <xf numFmtId="44" fontId="13" fillId="0" borderId="1" xfId="5" applyFont="1" applyFill="1" applyBorder="1" applyAlignment="1">
      <alignment horizontal="center" vertical="center"/>
    </xf>
    <xf numFmtId="44" fontId="13" fillId="10" borderId="1" xfId="5" applyFont="1" applyFill="1" applyBorder="1" applyAlignment="1">
      <alignment horizontal="center" vertical="center"/>
    </xf>
    <xf numFmtId="0" fontId="15" fillId="0" borderId="1" xfId="0" applyFont="1" applyBorder="1" applyAlignment="1">
      <alignment vertical="center" wrapText="1"/>
    </xf>
    <xf numFmtId="0" fontId="6" fillId="10" borderId="1" xfId="0" applyFont="1" applyFill="1" applyBorder="1" applyAlignment="1">
      <alignment vertical="center" wrapText="1"/>
    </xf>
    <xf numFmtId="3" fontId="17" fillId="10" borderId="1" xfId="6" applyNumberFormat="1" applyFont="1" applyFill="1" applyBorder="1" applyAlignment="1">
      <alignment horizontal="center" vertical="center"/>
    </xf>
    <xf numFmtId="165" fontId="0" fillId="0" borderId="0" xfId="0" applyNumberFormat="1"/>
    <xf numFmtId="3" fontId="17" fillId="10" borderId="1" xfId="6" applyNumberFormat="1" applyFont="1" applyFill="1" applyBorder="1" applyAlignment="1">
      <alignment horizontal="center" vertical="center" wrapText="1"/>
    </xf>
    <xf numFmtId="44" fontId="13" fillId="10" borderId="0" xfId="5" applyFont="1" applyFill="1" applyAlignment="1">
      <alignment horizontal="center" vertical="center"/>
    </xf>
    <xf numFmtId="3" fontId="18" fillId="3" borderId="1" xfId="0" applyNumberFormat="1" applyFont="1" applyFill="1" applyBorder="1" applyAlignment="1">
      <alignment horizontal="center" vertical="center"/>
    </xf>
    <xf numFmtId="3" fontId="13" fillId="10" borderId="5" xfId="0" applyNumberFormat="1" applyFont="1" applyFill="1" applyBorder="1" applyAlignment="1">
      <alignment horizontal="center" vertical="center" shrinkToFit="1"/>
    </xf>
    <xf numFmtId="9" fontId="90" fillId="0" borderId="4" xfId="2" applyFont="1" applyFill="1" applyBorder="1" applyAlignment="1">
      <alignment horizontal="center" vertical="center" wrapText="1"/>
    </xf>
    <xf numFmtId="9" fontId="90" fillId="0" borderId="1" xfId="2" applyFont="1" applyFill="1" applyBorder="1" applyAlignment="1">
      <alignment horizontal="center" vertical="center" wrapText="1"/>
    </xf>
    <xf numFmtId="44" fontId="18" fillId="0" borderId="2" xfId="5" applyFont="1" applyFill="1" applyBorder="1" applyAlignment="1">
      <alignment horizontal="center" vertical="center" shrinkToFit="1"/>
    </xf>
    <xf numFmtId="43" fontId="99" fillId="0" borderId="0" xfId="1" applyFont="1" applyFill="1" applyBorder="1" applyAlignment="1">
      <alignment horizontal="center" vertical="center" wrapText="1"/>
    </xf>
    <xf numFmtId="0" fontId="15" fillId="0" borderId="1" xfId="0" applyFont="1" applyBorder="1" applyAlignment="1">
      <alignment horizontal="center" vertical="center" wrapText="1" shrinkToFit="1"/>
    </xf>
    <xf numFmtId="3" fontId="84" fillId="0" borderId="1" xfId="0" applyNumberFormat="1" applyFont="1" applyBorder="1" applyAlignment="1">
      <alignment horizontal="center" vertical="center"/>
    </xf>
    <xf numFmtId="44" fontId="84" fillId="0" borderId="1" xfId="5" applyFont="1" applyFill="1" applyBorder="1" applyAlignment="1">
      <alignment vertical="center" shrinkToFit="1"/>
    </xf>
    <xf numFmtId="0" fontId="6" fillId="10" borderId="1" xfId="0" applyFont="1" applyFill="1" applyBorder="1" applyAlignment="1">
      <alignment horizontal="center" vertical="center" wrapText="1" shrinkToFit="1"/>
    </xf>
    <xf numFmtId="166" fontId="14" fillId="10" borderId="1" xfId="1" applyNumberFormat="1" applyFont="1" applyFill="1" applyBorder="1" applyAlignment="1">
      <alignment horizontal="center" vertical="center" shrinkToFit="1"/>
    </xf>
    <xf numFmtId="3" fontId="15" fillId="0" borderId="1" xfId="0" applyNumberFormat="1" applyFont="1" applyBorder="1" applyAlignment="1">
      <alignment horizontal="center" vertical="center" wrapText="1" shrinkToFit="1"/>
    </xf>
    <xf numFmtId="3" fontId="17" fillId="10" borderId="1" xfId="0" applyNumberFormat="1" applyFont="1" applyFill="1" applyBorder="1" applyAlignment="1">
      <alignment horizontal="center" vertical="center" shrinkToFit="1"/>
    </xf>
    <xf numFmtId="3" fontId="16" fillId="0" borderId="1" xfId="0" applyNumberFormat="1" applyFont="1" applyBorder="1" applyAlignment="1">
      <alignment horizontal="center" vertical="center" wrapText="1" shrinkToFit="1"/>
    </xf>
    <xf numFmtId="0" fontId="16" fillId="0" borderId="1" xfId="0" applyFont="1" applyBorder="1" applyAlignment="1">
      <alignment horizontal="center" vertical="center" shrinkToFit="1"/>
    </xf>
    <xf numFmtId="44" fontId="19" fillId="0" borderId="1" xfId="5" applyFont="1" applyFill="1" applyBorder="1" applyAlignment="1">
      <alignment horizontal="center" vertical="center" shrinkToFit="1"/>
    </xf>
    <xf numFmtId="3" fontId="74" fillId="10" borderId="1" xfId="0" applyNumberFormat="1" applyFont="1" applyFill="1" applyBorder="1" applyAlignment="1">
      <alignment horizontal="center" vertical="center" wrapText="1" shrinkToFit="1"/>
    </xf>
    <xf numFmtId="0" fontId="74" fillId="10" borderId="1" xfId="0" applyFont="1" applyFill="1" applyBorder="1" applyAlignment="1">
      <alignment horizontal="center" vertical="center" shrinkToFit="1"/>
    </xf>
    <xf numFmtId="3" fontId="6" fillId="10" borderId="1" xfId="0" applyNumberFormat="1" applyFont="1" applyFill="1" applyBorder="1" applyAlignment="1">
      <alignment horizontal="center" vertical="center" wrapText="1" shrinkToFit="1"/>
    </xf>
    <xf numFmtId="3" fontId="17" fillId="10" borderId="1" xfId="2" applyNumberFormat="1" applyFont="1" applyFill="1" applyBorder="1" applyAlignment="1">
      <alignment horizontal="center" vertical="center" shrinkToFit="1"/>
    </xf>
    <xf numFmtId="166" fontId="13" fillId="10" borderId="1" xfId="1" applyNumberFormat="1" applyFont="1" applyFill="1" applyBorder="1" applyAlignment="1">
      <alignment horizontal="center" vertical="center" shrinkToFit="1"/>
    </xf>
    <xf numFmtId="0" fontId="63" fillId="0" borderId="1" xfId="0" applyFont="1" applyBorder="1" applyAlignment="1">
      <alignment horizontal="center" vertical="center"/>
    </xf>
    <xf numFmtId="0" fontId="63" fillId="0" borderId="1" xfId="0" applyFont="1" applyBorder="1" applyAlignment="1">
      <alignment horizontal="left" vertical="center" wrapText="1"/>
    </xf>
    <xf numFmtId="0" fontId="16" fillId="0" borderId="1" xfId="0" applyFont="1" applyBorder="1" applyAlignment="1">
      <alignment horizontal="center" vertical="center"/>
    </xf>
    <xf numFmtId="0" fontId="63" fillId="0" borderId="1" xfId="0" applyFont="1" applyBorder="1" applyAlignment="1">
      <alignment horizontal="justify" vertical="center" wrapText="1"/>
    </xf>
    <xf numFmtId="0" fontId="9" fillId="0" borderId="1" xfId="0" applyFont="1" applyBorder="1" applyAlignment="1">
      <alignment horizontal="center" vertical="center"/>
    </xf>
    <xf numFmtId="0" fontId="15" fillId="0" borderId="1" xfId="0" applyFont="1" applyBorder="1" applyAlignment="1">
      <alignment horizontal="center" vertical="center"/>
    </xf>
    <xf numFmtId="0" fontId="12" fillId="0" borderId="1" xfId="0" applyFont="1" applyBorder="1" applyAlignment="1">
      <alignment horizontal="center" vertical="center"/>
    </xf>
    <xf numFmtId="0" fontId="100" fillId="0" borderId="1" xfId="0" applyFont="1" applyBorder="1" applyAlignment="1">
      <alignment vertical="center" wrapText="1"/>
    </xf>
    <xf numFmtId="0" fontId="75" fillId="0" borderId="1" xfId="0" applyFont="1" applyBorder="1" applyAlignment="1">
      <alignment horizontal="center" vertical="center" wrapText="1"/>
    </xf>
    <xf numFmtId="9" fontId="2" fillId="0" borderId="0" xfId="2" applyFont="1"/>
    <xf numFmtId="0" fontId="52" fillId="0" borderId="0" xfId="0" applyFont="1"/>
    <xf numFmtId="0" fontId="15" fillId="0" borderId="1" xfId="0" applyFont="1" applyBorder="1" applyAlignment="1">
      <alignment horizontal="left" vertical="center" wrapText="1"/>
    </xf>
    <xf numFmtId="0" fontId="6" fillId="10" borderId="1" xfId="0" applyFont="1" applyFill="1" applyBorder="1" applyAlignment="1">
      <alignment horizontal="left" vertical="center" wrapText="1"/>
    </xf>
    <xf numFmtId="0" fontId="101" fillId="0" borderId="0" xfId="0" applyFont="1"/>
    <xf numFmtId="0" fontId="0" fillId="5" borderId="0" xfId="0" applyFill="1"/>
    <xf numFmtId="0" fontId="61" fillId="7" borderId="1" xfId="0" applyFont="1" applyFill="1" applyBorder="1" applyAlignment="1">
      <alignment horizontal="center" vertical="center" wrapText="1"/>
    </xf>
    <xf numFmtId="3" fontId="81" fillId="7" borderId="1" xfId="1" applyNumberFormat="1" applyFont="1" applyFill="1" applyBorder="1" applyAlignment="1">
      <alignment horizontal="center" vertical="center" shrinkToFit="1"/>
    </xf>
    <xf numFmtId="4" fontId="81" fillId="7" borderId="1" xfId="1" applyNumberFormat="1" applyFont="1" applyFill="1" applyBorder="1" applyAlignment="1">
      <alignment horizontal="center" vertical="center" shrinkToFit="1"/>
    </xf>
    <xf numFmtId="0" fontId="25" fillId="10" borderId="1" xfId="5" applyNumberFormat="1" applyFont="1" applyFill="1" applyBorder="1" applyAlignment="1">
      <alignment horizontal="center" vertical="center" shrinkToFit="1"/>
    </xf>
    <xf numFmtId="0" fontId="25" fillId="4" borderId="1" xfId="0" applyFont="1" applyFill="1" applyBorder="1" applyAlignment="1">
      <alignment horizontal="center" vertical="center" wrapText="1"/>
    </xf>
    <xf numFmtId="44" fontId="25" fillId="4" borderId="1" xfId="5" applyFont="1" applyFill="1" applyBorder="1" applyAlignment="1">
      <alignment horizontal="center" vertical="center" shrinkToFit="1"/>
    </xf>
    <xf numFmtId="44" fontId="25" fillId="4" borderId="1" xfId="5" applyFont="1" applyFill="1" applyBorder="1" applyAlignment="1">
      <alignment horizontal="center" vertical="center" shrinkToFit="1"/>
    </xf>
    <xf numFmtId="3" fontId="35" fillId="14" borderId="1" xfId="1" applyNumberFormat="1" applyFont="1" applyFill="1" applyBorder="1" applyAlignment="1">
      <alignment horizontal="center" vertical="center" shrinkToFit="1"/>
    </xf>
    <xf numFmtId="44" fontId="35" fillId="4" borderId="1" xfId="5" applyFont="1" applyFill="1" applyBorder="1" applyAlignment="1">
      <alignment horizontal="center" vertical="center" shrinkToFit="1"/>
    </xf>
    <xf numFmtId="10" fontId="32" fillId="0" borderId="1" xfId="0" applyNumberFormat="1" applyFont="1" applyBorder="1" applyAlignment="1">
      <alignment horizontal="center" vertical="center" wrapText="1"/>
    </xf>
    <xf numFmtId="9" fontId="32" fillId="0" borderId="1" xfId="0" applyNumberFormat="1" applyFont="1" applyBorder="1" applyAlignment="1">
      <alignment horizontal="center" vertical="center" wrapText="1"/>
    </xf>
    <xf numFmtId="3" fontId="35" fillId="11" borderId="1" xfId="0" applyNumberFormat="1" applyFont="1" applyFill="1" applyBorder="1" applyAlignment="1">
      <alignment horizontal="center" vertical="center" wrapText="1"/>
    </xf>
    <xf numFmtId="9" fontId="32" fillId="0" borderId="1" xfId="2" applyFont="1" applyFill="1" applyBorder="1" applyAlignment="1">
      <alignment horizontal="center" vertical="center" wrapText="1"/>
    </xf>
    <xf numFmtId="44" fontId="22" fillId="0" borderId="1" xfId="5" applyFont="1" applyFill="1" applyBorder="1" applyAlignment="1">
      <alignment horizontal="center" vertical="center" shrinkToFit="1"/>
    </xf>
    <xf numFmtId="0" fontId="109" fillId="20" borderId="1" xfId="0" applyFont="1" applyFill="1" applyBorder="1" applyAlignment="1">
      <alignment horizontal="center" vertical="center" wrapText="1"/>
    </xf>
    <xf numFmtId="3" fontId="110" fillId="20" borderId="1" xfId="1" applyNumberFormat="1" applyFont="1" applyFill="1" applyBorder="1" applyAlignment="1">
      <alignment horizontal="center" vertical="center" shrinkToFit="1"/>
    </xf>
    <xf numFmtId="44" fontId="110" fillId="20" borderId="1" xfId="5" applyFont="1" applyFill="1" applyBorder="1" applyAlignment="1">
      <alignment horizontal="center" vertical="center" shrinkToFit="1"/>
    </xf>
    <xf numFmtId="44" fontId="22" fillId="0" borderId="1" xfId="5" applyFont="1" applyFill="1" applyBorder="1" applyAlignment="1">
      <alignment horizontal="center" vertical="center" shrinkToFit="1"/>
    </xf>
    <xf numFmtId="44" fontId="25" fillId="4" borderId="1" xfId="5" applyFont="1" applyFill="1" applyBorder="1" applyAlignment="1">
      <alignment horizontal="center" vertical="center" shrinkToFit="1"/>
    </xf>
    <xf numFmtId="9" fontId="32" fillId="0" borderId="1" xfId="0" applyNumberFormat="1" applyFont="1" applyFill="1" applyBorder="1" applyAlignment="1">
      <alignment horizontal="center" vertical="center" wrapText="1"/>
    </xf>
    <xf numFmtId="3" fontId="25" fillId="4" borderId="1" xfId="1" applyNumberFormat="1" applyFont="1" applyFill="1" applyBorder="1" applyAlignment="1">
      <alignment horizontal="center" vertical="center"/>
    </xf>
    <xf numFmtId="44" fontId="22" fillId="0" borderId="1" xfId="5" applyFont="1" applyFill="1" applyBorder="1" applyAlignment="1">
      <alignment horizontal="center" vertical="center" shrinkToFit="1"/>
    </xf>
    <xf numFmtId="1" fontId="21" fillId="10" borderId="1" xfId="1" applyNumberFormat="1" applyFont="1" applyFill="1" applyBorder="1" applyAlignment="1">
      <alignment horizontal="center" vertical="center" shrinkToFit="1"/>
    </xf>
    <xf numFmtId="9" fontId="32" fillId="0" borderId="1" xfId="0" applyNumberFormat="1" applyFont="1" applyFill="1" applyBorder="1" applyAlignment="1">
      <alignment horizontal="center" vertical="center" wrapText="1"/>
    </xf>
    <xf numFmtId="44" fontId="25" fillId="4" borderId="1" xfId="5" applyFont="1" applyFill="1" applyBorder="1" applyAlignment="1">
      <alignment horizontal="center" vertical="center" shrinkToFit="1"/>
    </xf>
    <xf numFmtId="9" fontId="104" fillId="7" borderId="1" xfId="2" applyFont="1" applyFill="1" applyBorder="1" applyAlignment="1">
      <alignment horizontal="center" vertical="center" wrapText="1"/>
    </xf>
    <xf numFmtId="44" fontId="102" fillId="7" borderId="2" xfId="5" applyFont="1" applyFill="1" applyBorder="1" applyAlignment="1">
      <alignment horizontal="center" vertical="center" shrinkToFit="1"/>
    </xf>
    <xf numFmtId="44" fontId="102" fillId="7" borderId="4" xfId="5" applyFont="1" applyFill="1" applyBorder="1" applyAlignment="1">
      <alignment horizontal="center" vertical="center" shrinkToFit="1"/>
    </xf>
    <xf numFmtId="0" fontId="9" fillId="0" borderId="0" xfId="0" applyFont="1" applyAlignment="1">
      <alignment horizontal="center"/>
    </xf>
    <xf numFmtId="9" fontId="90" fillId="10" borderId="1" xfId="2" applyFont="1" applyFill="1" applyBorder="1" applyAlignment="1">
      <alignment horizontal="center" vertical="center" wrapText="1"/>
    </xf>
    <xf numFmtId="44" fontId="21" fillId="10" borderId="2" xfId="5" applyFont="1" applyFill="1" applyBorder="1" applyAlignment="1">
      <alignment horizontal="center" vertical="center" shrinkToFit="1"/>
    </xf>
    <xf numFmtId="44" fontId="21" fillId="10" borderId="4" xfId="5" applyFont="1" applyFill="1" applyBorder="1" applyAlignment="1">
      <alignment horizontal="center" vertical="center" shrinkToFit="1"/>
    </xf>
    <xf numFmtId="0" fontId="102" fillId="7" borderId="1" xfId="0" applyFont="1" applyFill="1" applyBorder="1" applyAlignment="1">
      <alignment horizontal="center" vertical="center" wrapText="1"/>
    </xf>
    <xf numFmtId="0" fontId="61" fillId="7" borderId="1" xfId="0" applyFont="1" applyFill="1" applyBorder="1" applyAlignment="1">
      <alignment horizontal="center" vertical="center" wrapText="1"/>
    </xf>
    <xf numFmtId="3" fontId="102" fillId="7" borderId="2" xfId="1" applyNumberFormat="1" applyFont="1" applyFill="1" applyBorder="1" applyAlignment="1">
      <alignment horizontal="center" vertical="center" shrinkToFit="1"/>
    </xf>
    <xf numFmtId="3" fontId="102" fillId="7" borderId="4" xfId="1" applyNumberFormat="1" applyFont="1" applyFill="1" applyBorder="1" applyAlignment="1">
      <alignment horizontal="center" vertical="center" shrinkToFit="1"/>
    </xf>
    <xf numFmtId="9" fontId="103" fillId="7" borderId="1" xfId="2" applyFont="1" applyFill="1" applyBorder="1" applyAlignment="1">
      <alignment horizontal="center" vertical="center" wrapText="1"/>
    </xf>
    <xf numFmtId="3" fontId="102" fillId="7" borderId="2" xfId="0" applyNumberFormat="1" applyFont="1" applyFill="1" applyBorder="1" applyAlignment="1">
      <alignment horizontal="center" vertical="center" shrinkToFit="1"/>
    </xf>
    <xf numFmtId="3" fontId="102" fillId="7" borderId="4" xfId="0" applyNumberFormat="1" applyFont="1" applyFill="1" applyBorder="1" applyAlignment="1">
      <alignment horizontal="center" vertical="center" shrinkToFit="1"/>
    </xf>
    <xf numFmtId="9" fontId="73" fillId="10" borderId="1" xfId="2" applyFont="1" applyFill="1" applyBorder="1" applyAlignment="1">
      <alignment horizontal="center" vertical="center" wrapText="1"/>
    </xf>
    <xf numFmtId="0" fontId="13" fillId="0" borderId="1" xfId="0" applyFont="1" applyBorder="1" applyAlignment="1">
      <alignment horizontal="center" vertical="center"/>
    </xf>
    <xf numFmtId="0" fontId="39" fillId="2" borderId="1" xfId="0" applyFont="1" applyFill="1" applyBorder="1" applyAlignment="1">
      <alignment horizontal="center" vertical="center" wrapText="1"/>
    </xf>
    <xf numFmtId="3" fontId="21" fillId="2" borderId="2" xfId="1" applyNumberFormat="1" applyFont="1" applyFill="1" applyBorder="1" applyAlignment="1">
      <alignment horizontal="center" vertical="center" shrinkToFit="1"/>
    </xf>
    <xf numFmtId="3" fontId="21" fillId="2" borderId="4" xfId="1" applyNumberFormat="1" applyFont="1" applyFill="1" applyBorder="1" applyAlignment="1">
      <alignment horizontal="center" vertical="center" shrinkToFit="1"/>
    </xf>
    <xf numFmtId="9" fontId="63" fillId="2" borderId="1" xfId="2" applyFont="1" applyFill="1" applyBorder="1" applyAlignment="1">
      <alignment horizontal="center" vertical="center" wrapText="1"/>
    </xf>
    <xf numFmtId="44" fontId="21" fillId="2" borderId="2" xfId="5" applyFont="1" applyFill="1" applyBorder="1" applyAlignment="1">
      <alignment horizontal="center" vertical="center" shrinkToFit="1"/>
    </xf>
    <xf numFmtId="44" fontId="21" fillId="2" borderId="4" xfId="5" applyFont="1" applyFill="1" applyBorder="1" applyAlignment="1">
      <alignment horizontal="center" vertical="center" shrinkToFit="1"/>
    </xf>
    <xf numFmtId="0" fontId="39" fillId="10" borderId="1" xfId="0" applyFont="1" applyFill="1" applyBorder="1" applyAlignment="1">
      <alignment horizontal="center" vertical="center" wrapText="1"/>
    </xf>
    <xf numFmtId="3" fontId="21" fillId="10" borderId="2" xfId="0" applyNumberFormat="1" applyFont="1" applyFill="1" applyBorder="1" applyAlignment="1">
      <alignment horizontal="center" vertical="center" shrinkToFit="1"/>
    </xf>
    <xf numFmtId="3" fontId="21" fillId="10" borderId="4" xfId="0" applyNumberFormat="1" applyFont="1" applyFill="1" applyBorder="1" applyAlignment="1">
      <alignment horizontal="center" vertical="center" shrinkToFit="1"/>
    </xf>
    <xf numFmtId="0" fontId="76" fillId="0" borderId="1" xfId="0" applyFont="1" applyBorder="1" applyAlignment="1">
      <alignment horizontal="center" vertical="center" wrapText="1"/>
    </xf>
    <xf numFmtId="0" fontId="94" fillId="19" borderId="1" xfId="0" applyFont="1" applyFill="1" applyBorder="1" applyAlignment="1">
      <alignment horizontal="justify" vertical="center" wrapText="1"/>
    </xf>
    <xf numFmtId="0" fontId="77" fillId="19" borderId="1" xfId="0" applyFont="1" applyFill="1" applyBorder="1" applyAlignment="1">
      <alignment horizontal="justify" vertical="center" wrapText="1"/>
    </xf>
    <xf numFmtId="0" fontId="15" fillId="0" borderId="1" xfId="0" applyFont="1" applyBorder="1" applyAlignment="1">
      <alignment horizontal="center" vertical="center" wrapText="1"/>
    </xf>
    <xf numFmtId="3" fontId="15" fillId="2" borderId="1" xfId="1" applyNumberFormat="1" applyFont="1" applyFill="1" applyBorder="1" applyAlignment="1">
      <alignment horizontal="center" vertical="center" wrapText="1" shrinkToFit="1"/>
    </xf>
    <xf numFmtId="3" fontId="15" fillId="2" borderId="1" xfId="1" applyNumberFormat="1" applyFont="1" applyFill="1" applyBorder="1" applyAlignment="1">
      <alignment horizontal="center" vertical="center" shrinkToFit="1"/>
    </xf>
    <xf numFmtId="3" fontId="15" fillId="10" borderId="1" xfId="1" applyNumberFormat="1" applyFont="1" applyFill="1" applyBorder="1" applyAlignment="1">
      <alignment horizontal="center" vertical="center" wrapText="1" shrinkToFit="1"/>
    </xf>
    <xf numFmtId="3" fontId="15" fillId="10" borderId="1" xfId="1" applyNumberFormat="1" applyFont="1" applyFill="1" applyBorder="1" applyAlignment="1">
      <alignment horizontal="center" vertical="center" shrinkToFit="1"/>
    </xf>
    <xf numFmtId="0" fontId="77" fillId="19" borderId="1" xfId="0" applyFont="1" applyFill="1" applyBorder="1" applyAlignment="1">
      <alignment horizontal="left" vertical="center" wrapText="1"/>
    </xf>
    <xf numFmtId="3" fontId="15" fillId="2" borderId="5" xfId="1" applyNumberFormat="1" applyFont="1" applyFill="1" applyBorder="1" applyAlignment="1">
      <alignment horizontal="center" vertical="center" wrapText="1" shrinkToFit="1"/>
    </xf>
    <xf numFmtId="3" fontId="15" fillId="2" borderId="6" xfId="1" applyNumberFormat="1" applyFont="1" applyFill="1" applyBorder="1" applyAlignment="1">
      <alignment horizontal="center" vertical="center" wrapText="1" shrinkToFit="1"/>
    </xf>
    <xf numFmtId="3" fontId="15" fillId="10" borderId="5" xfId="1" applyNumberFormat="1" applyFont="1" applyFill="1" applyBorder="1" applyAlignment="1">
      <alignment horizontal="center" vertical="center" wrapText="1" shrinkToFit="1"/>
    </xf>
    <xf numFmtId="3" fontId="15" fillId="10" borderId="6" xfId="1" applyNumberFormat="1" applyFont="1" applyFill="1" applyBorder="1" applyAlignment="1">
      <alignment horizontal="center" vertical="center" wrapText="1" shrinkToFit="1"/>
    </xf>
    <xf numFmtId="0" fontId="77" fillId="3" borderId="1" xfId="0" applyFont="1" applyFill="1" applyBorder="1" applyAlignment="1">
      <alignment horizontal="justify" vertical="center" wrapText="1"/>
    </xf>
    <xf numFmtId="0" fontId="73" fillId="2" borderId="1" xfId="0" applyFont="1" applyFill="1" applyBorder="1" applyAlignment="1">
      <alignment horizontal="center" vertical="center" wrapText="1"/>
    </xf>
    <xf numFmtId="0" fontId="7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3" fontId="63" fillId="0" borderId="1" xfId="0" applyNumberFormat="1" applyFont="1" applyBorder="1" applyAlignment="1">
      <alignment horizontal="center" vertical="center"/>
    </xf>
    <xf numFmtId="43" fontId="63" fillId="0" borderId="1" xfId="0" applyNumberFormat="1" applyFont="1" applyBorder="1" applyAlignment="1">
      <alignment horizontal="center" vertical="center" wrapText="1"/>
    </xf>
    <xf numFmtId="0" fontId="74" fillId="2" borderId="1" xfId="0" applyFont="1" applyFill="1" applyBorder="1" applyAlignment="1">
      <alignment horizontal="center" vertical="center" wrapText="1"/>
    </xf>
    <xf numFmtId="0" fontId="61" fillId="16" borderId="1" xfId="0" applyFont="1" applyFill="1" applyBorder="1" applyAlignment="1">
      <alignment horizontal="center" vertical="center"/>
    </xf>
    <xf numFmtId="0" fontId="83" fillId="0" borderId="1" xfId="0" applyFont="1" applyBorder="1" applyAlignment="1">
      <alignment horizontal="center" vertical="center" wrapText="1"/>
    </xf>
    <xf numFmtId="0" fontId="83" fillId="3" borderId="1" xfId="0" applyFont="1" applyFill="1" applyBorder="1" applyAlignment="1">
      <alignment horizontal="justify" vertical="center" wrapText="1"/>
    </xf>
    <xf numFmtId="0" fontId="70" fillId="16" borderId="1" xfId="0" applyFont="1" applyFill="1" applyBorder="1" applyAlignment="1">
      <alignment horizontal="center" vertical="center"/>
    </xf>
    <xf numFmtId="0" fontId="64" fillId="0" borderId="1" xfId="0" applyFont="1" applyBorder="1" applyAlignment="1">
      <alignment horizontal="center" vertical="center"/>
    </xf>
    <xf numFmtId="0" fontId="13" fillId="2" borderId="1" xfId="0" applyFont="1" applyFill="1" applyBorder="1" applyAlignment="1">
      <alignment horizontal="center" vertical="center"/>
    </xf>
    <xf numFmtId="0" fontId="81" fillId="16" borderId="1" xfId="0" applyFont="1" applyFill="1" applyBorder="1" applyAlignment="1">
      <alignment horizontal="center" vertical="center"/>
    </xf>
    <xf numFmtId="0" fontId="52" fillId="0" borderId="0" xfId="0" applyFont="1" applyAlignment="1">
      <alignment horizontal="center" vertical="center"/>
    </xf>
    <xf numFmtId="0" fontId="14"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39" fillId="0" borderId="1" xfId="0" applyFont="1" applyBorder="1" applyAlignment="1">
      <alignment horizontal="center" vertical="center" wrapText="1"/>
    </xf>
    <xf numFmtId="3" fontId="20" fillId="0" borderId="2" xfId="1" applyNumberFormat="1" applyFont="1" applyFill="1" applyBorder="1" applyAlignment="1">
      <alignment horizontal="center" vertical="center" shrinkToFit="1"/>
    </xf>
    <xf numFmtId="3" fontId="20" fillId="0" borderId="4" xfId="1" applyNumberFormat="1" applyFont="1" applyFill="1" applyBorder="1" applyAlignment="1">
      <alignment horizontal="center" vertical="center" shrinkToFit="1"/>
    </xf>
    <xf numFmtId="9" fontId="90" fillId="0" borderId="1" xfId="2" applyFont="1" applyFill="1" applyBorder="1" applyAlignment="1">
      <alignment horizontal="center" vertical="center" wrapText="1"/>
    </xf>
    <xf numFmtId="44" fontId="20" fillId="0" borderId="2" xfId="5" applyFont="1" applyFill="1" applyBorder="1" applyAlignment="1">
      <alignment horizontal="center" vertical="center" shrinkToFit="1"/>
    </xf>
    <xf numFmtId="44" fontId="20" fillId="0" borderId="4" xfId="5" applyFont="1" applyFill="1" applyBorder="1" applyAlignment="1">
      <alignment horizontal="center" vertical="center" shrinkToFit="1"/>
    </xf>
    <xf numFmtId="3" fontId="6" fillId="10" borderId="1" xfId="1" applyNumberFormat="1" applyFont="1" applyFill="1" applyBorder="1" applyAlignment="1">
      <alignment horizontal="center" vertical="center" wrapText="1" shrinkToFit="1"/>
    </xf>
    <xf numFmtId="3" fontId="6" fillId="10" borderId="1" xfId="1"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9" fontId="63" fillId="0" borderId="1" xfId="2" applyFont="1" applyFill="1" applyBorder="1" applyAlignment="1">
      <alignment horizontal="center" vertical="center" wrapText="1"/>
    </xf>
    <xf numFmtId="0" fontId="94" fillId="0" borderId="1" xfId="0" applyFont="1" applyBorder="1" applyAlignment="1">
      <alignment horizontal="left" vertical="center" wrapText="1"/>
    </xf>
    <xf numFmtId="0" fontId="77" fillId="0" borderId="1" xfId="0" applyFont="1" applyBorder="1" applyAlignment="1">
      <alignment horizontal="left" vertical="center" wrapText="1"/>
    </xf>
    <xf numFmtId="3" fontId="15" fillId="0" borderId="1" xfId="1" applyNumberFormat="1" applyFont="1" applyFill="1" applyBorder="1" applyAlignment="1">
      <alignment horizontal="center" vertical="center" wrapText="1" shrinkToFit="1"/>
    </xf>
    <xf numFmtId="3" fontId="15" fillId="0" borderId="1" xfId="1" applyNumberFormat="1" applyFont="1" applyFill="1" applyBorder="1" applyAlignment="1">
      <alignment horizontal="center" vertical="center" shrinkToFit="1"/>
    </xf>
    <xf numFmtId="0" fontId="7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74" fillId="0" borderId="1" xfId="0" applyFont="1" applyBorder="1" applyAlignment="1">
      <alignment horizontal="center" vertical="center" wrapText="1"/>
    </xf>
    <xf numFmtId="0" fontId="83" fillId="0" borderId="1" xfId="0" applyFont="1" applyBorder="1" applyAlignment="1">
      <alignment horizontal="justify" vertical="center" wrapText="1"/>
    </xf>
    <xf numFmtId="166" fontId="20" fillId="10" borderId="2" xfId="0" applyNumberFormat="1" applyFont="1" applyFill="1" applyBorder="1" applyAlignment="1">
      <alignment horizontal="center" vertical="center" shrinkToFit="1"/>
    </xf>
    <xf numFmtId="166" fontId="20" fillId="10" borderId="4" xfId="0" applyNumberFormat="1" applyFont="1" applyFill="1" applyBorder="1" applyAlignment="1">
      <alignment horizontal="center" vertical="center" shrinkToFit="1"/>
    </xf>
    <xf numFmtId="0" fontId="75" fillId="0" borderId="1" xfId="0" applyFont="1" applyBorder="1" applyAlignment="1">
      <alignment horizontal="center" vertical="center" wrapText="1"/>
    </xf>
    <xf numFmtId="3" fontId="20" fillId="0" borderId="2" xfId="0" applyNumberFormat="1" applyFont="1" applyBorder="1" applyAlignment="1">
      <alignment horizontal="center" vertical="center" shrinkToFit="1"/>
    </xf>
    <xf numFmtId="3" fontId="20" fillId="0" borderId="4" xfId="0" applyNumberFormat="1" applyFont="1" applyBorder="1" applyAlignment="1">
      <alignment horizontal="center" vertical="center" shrinkToFit="1"/>
    </xf>
    <xf numFmtId="3" fontId="20" fillId="10" borderId="2" xfId="0" applyNumberFormat="1" applyFont="1" applyFill="1" applyBorder="1" applyAlignment="1">
      <alignment horizontal="center" vertical="center" shrinkToFit="1"/>
    </xf>
    <xf numFmtId="3" fontId="20" fillId="10" borderId="4" xfId="0" applyNumberFormat="1" applyFont="1" applyFill="1" applyBorder="1" applyAlignment="1">
      <alignment horizontal="center" vertical="center" shrinkToFit="1"/>
    </xf>
    <xf numFmtId="3" fontId="9" fillId="2" borderId="1" xfId="7" applyNumberFormat="1" applyFont="1" applyFill="1" applyBorder="1" applyAlignment="1">
      <alignment horizontal="center" vertical="center" wrapText="1" shrinkToFit="1"/>
    </xf>
    <xf numFmtId="3" fontId="9" fillId="2" borderId="1" xfId="7" applyNumberFormat="1" applyFont="1" applyFill="1" applyBorder="1" applyAlignment="1">
      <alignment horizontal="center" vertical="center" shrinkToFit="1"/>
    </xf>
    <xf numFmtId="3" fontId="9" fillId="10" borderId="1" xfId="7" applyNumberFormat="1" applyFont="1" applyFill="1" applyBorder="1" applyAlignment="1">
      <alignment horizontal="center" vertical="center" wrapText="1" shrinkToFit="1"/>
    </xf>
    <xf numFmtId="3" fontId="9" fillId="10" borderId="1" xfId="7" applyNumberFormat="1" applyFont="1" applyFill="1" applyBorder="1" applyAlignment="1">
      <alignment horizontal="center" vertical="center" shrinkToFit="1"/>
    </xf>
    <xf numFmtId="0" fontId="73" fillId="0" borderId="1" xfId="0" applyFont="1" applyBorder="1" applyAlignment="1">
      <alignment horizontal="left" vertical="center" wrapText="1"/>
    </xf>
    <xf numFmtId="0" fontId="90" fillId="0" borderId="1" xfId="0" applyFont="1" applyBorder="1" applyAlignment="1">
      <alignment horizontal="left" vertical="center" wrapText="1"/>
    </xf>
    <xf numFmtId="3" fontId="9" fillId="10" borderId="5" xfId="7" applyNumberFormat="1" applyFont="1" applyFill="1" applyBorder="1" applyAlignment="1">
      <alignment horizontal="center" vertical="center" wrapText="1" shrinkToFit="1"/>
    </xf>
    <xf numFmtId="3" fontId="9" fillId="10" borderId="6" xfId="7" applyNumberFormat="1" applyFont="1" applyFill="1" applyBorder="1" applyAlignment="1">
      <alignment horizontal="center" vertical="center" wrapText="1" shrinkToFit="1"/>
    </xf>
    <xf numFmtId="3" fontId="9" fillId="0" borderId="1" xfId="7" applyNumberFormat="1" applyFont="1" applyFill="1" applyBorder="1" applyAlignment="1">
      <alignment horizontal="center" vertical="center" wrapText="1" shrinkToFit="1"/>
    </xf>
    <xf numFmtId="3" fontId="9" fillId="0" borderId="1" xfId="7" applyNumberFormat="1" applyFont="1" applyFill="1" applyBorder="1" applyAlignment="1">
      <alignment horizontal="center" vertical="center" shrinkToFit="1"/>
    </xf>
    <xf numFmtId="0" fontId="14" fillId="0" borderId="1" xfId="0" applyFont="1" applyBorder="1" applyAlignment="1">
      <alignment horizontal="center" vertical="center" wrapText="1"/>
    </xf>
    <xf numFmtId="0" fontId="83" fillId="0" borderId="1" xfId="0" applyFont="1" applyBorder="1" applyAlignment="1">
      <alignment horizontal="left" vertical="center" wrapText="1"/>
    </xf>
    <xf numFmtId="44" fontId="20" fillId="10" borderId="2" xfId="5" applyFont="1" applyFill="1" applyBorder="1" applyAlignment="1">
      <alignment horizontal="center" vertical="center" shrinkToFit="1"/>
    </xf>
    <xf numFmtId="44" fontId="20" fillId="10" borderId="4" xfId="5" applyFont="1" applyFill="1" applyBorder="1" applyAlignment="1">
      <alignment horizontal="center" vertical="center" shrinkToFi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6" fillId="0" borderId="1" xfId="0" applyFont="1" applyBorder="1" applyAlignment="1">
      <alignment horizontal="center" vertical="center" wrapText="1"/>
    </xf>
    <xf numFmtId="0" fontId="78" fillId="0" borderId="5" xfId="0" applyFont="1" applyBorder="1" applyAlignment="1">
      <alignment horizontal="center" vertical="center" wrapText="1"/>
    </xf>
    <xf numFmtId="0" fontId="78" fillId="0" borderId="7" xfId="0" applyFont="1" applyBorder="1" applyAlignment="1">
      <alignment horizontal="center" vertical="center" wrapText="1"/>
    </xf>
    <xf numFmtId="0" fontId="78" fillId="0" borderId="6" xfId="0" applyFont="1" applyBorder="1" applyAlignment="1">
      <alignment horizontal="center" vertical="center" wrapText="1"/>
    </xf>
    <xf numFmtId="0" fontId="97" fillId="19" borderId="5" xfId="0" applyFont="1" applyFill="1" applyBorder="1" applyAlignment="1">
      <alignment horizontal="left" vertical="center" wrapText="1"/>
    </xf>
    <xf numFmtId="0" fontId="96" fillId="19" borderId="7" xfId="0" applyFont="1" applyFill="1" applyBorder="1" applyAlignment="1">
      <alignment horizontal="left" vertical="center" wrapText="1"/>
    </xf>
    <xf numFmtId="0" fontId="96" fillId="19" borderId="6" xfId="0" applyFont="1" applyFill="1" applyBorder="1" applyAlignment="1">
      <alignment horizontal="left" vertical="center" wrapText="1"/>
    </xf>
    <xf numFmtId="0" fontId="96" fillId="19" borderId="5" xfId="0" applyFont="1" applyFill="1" applyBorder="1" applyAlignment="1">
      <alignment vertical="center" wrapText="1"/>
    </xf>
    <xf numFmtId="0" fontId="96" fillId="19" borderId="7" xfId="0" applyFont="1" applyFill="1" applyBorder="1" applyAlignment="1">
      <alignment vertical="center" wrapText="1"/>
    </xf>
    <xf numFmtId="0" fontId="96" fillId="19" borderId="6" xfId="0" applyFont="1" applyFill="1" applyBorder="1" applyAlignment="1">
      <alignment vertical="center" wrapText="1"/>
    </xf>
    <xf numFmtId="0" fontId="78" fillId="0" borderId="1" xfId="0" applyFont="1" applyBorder="1" applyAlignment="1">
      <alignment horizontal="center" vertical="center" wrapText="1"/>
    </xf>
    <xf numFmtId="0" fontId="97" fillId="19" borderId="1" xfId="0" applyFont="1" applyFill="1" applyBorder="1" applyAlignment="1">
      <alignment horizontal="justify" vertical="center" wrapText="1"/>
    </xf>
    <xf numFmtId="0" fontId="96" fillId="19" borderId="1" xfId="0" applyFont="1" applyFill="1" applyBorder="1" applyAlignment="1">
      <alignment horizontal="justify" vertical="center" wrapText="1"/>
    </xf>
    <xf numFmtId="0" fontId="96" fillId="19" borderId="1" xfId="0" applyFont="1" applyFill="1" applyBorder="1" applyAlignment="1">
      <alignment horizontal="left" vertical="center" wrapText="1"/>
    </xf>
    <xf numFmtId="0" fontId="16" fillId="0" borderId="1" xfId="0" applyFont="1" applyBorder="1" applyAlignment="1">
      <alignment horizontal="left" vertical="center" wrapText="1"/>
    </xf>
    <xf numFmtId="9" fontId="90" fillId="10" borderId="1" xfId="2" applyFont="1" applyFill="1" applyBorder="1" applyAlignment="1">
      <alignment horizontal="center" vertical="center" shrinkToFit="1"/>
    </xf>
    <xf numFmtId="0" fontId="13" fillId="2" borderId="2" xfId="0" applyFont="1" applyFill="1" applyBorder="1" applyAlignment="1">
      <alignment horizontal="center" vertical="center" wrapText="1"/>
    </xf>
    <xf numFmtId="9" fontId="73" fillId="10" borderId="5" xfId="2" applyFont="1" applyFill="1" applyBorder="1" applyAlignment="1">
      <alignment horizontal="center" vertical="center" wrapText="1"/>
    </xf>
    <xf numFmtId="9" fontId="73" fillId="10" borderId="6" xfId="2" applyFont="1" applyFill="1" applyBorder="1" applyAlignment="1">
      <alignment horizontal="center" vertical="center" wrapText="1"/>
    </xf>
    <xf numFmtId="3" fontId="20" fillId="0" borderId="2" xfId="1" applyNumberFormat="1" applyFont="1" applyFill="1" applyBorder="1" applyAlignment="1">
      <alignment horizontal="center" vertical="center"/>
    </xf>
    <xf numFmtId="3" fontId="20" fillId="0" borderId="4" xfId="1" applyNumberFormat="1" applyFont="1" applyFill="1" applyBorder="1" applyAlignment="1">
      <alignment horizontal="center" vertical="center"/>
    </xf>
    <xf numFmtId="44" fontId="20" fillId="0" borderId="2" xfId="5" applyFont="1" applyFill="1" applyBorder="1" applyAlignment="1">
      <alignment horizontal="center" vertical="center"/>
    </xf>
    <xf numFmtId="44" fontId="20" fillId="0" borderId="4" xfId="5" applyFont="1" applyFill="1" applyBorder="1" applyAlignment="1">
      <alignment horizontal="center" vertical="center"/>
    </xf>
    <xf numFmtId="3" fontId="20" fillId="10" borderId="2" xfId="1" applyNumberFormat="1" applyFont="1" applyFill="1" applyBorder="1" applyAlignment="1">
      <alignment horizontal="center" vertical="center"/>
    </xf>
    <xf numFmtId="3" fontId="20" fillId="10" borderId="4" xfId="1" applyNumberFormat="1" applyFont="1" applyFill="1" applyBorder="1" applyAlignment="1">
      <alignment horizontal="center" vertical="center"/>
    </xf>
    <xf numFmtId="0" fontId="73" fillId="0" borderId="5"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6" xfId="0" applyFont="1" applyBorder="1" applyAlignment="1">
      <alignment horizontal="center" vertical="center" wrapText="1"/>
    </xf>
    <xf numFmtId="0" fontId="94" fillId="0" borderId="5" xfId="0" applyFont="1" applyBorder="1" applyAlignment="1">
      <alignment horizontal="left" vertical="center" wrapText="1"/>
    </xf>
    <xf numFmtId="0" fontId="94" fillId="0" borderId="7" xfId="0" applyFont="1" applyBorder="1" applyAlignment="1">
      <alignment horizontal="left" vertical="center" wrapText="1"/>
    </xf>
    <xf numFmtId="0" fontId="94" fillId="0" borderId="6" xfId="0" applyFont="1" applyBorder="1" applyAlignment="1">
      <alignment horizontal="left"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9" fontId="73" fillId="10" borderId="7" xfId="2" applyFont="1" applyFill="1" applyBorder="1" applyAlignment="1">
      <alignment horizontal="center" vertical="center" wrapText="1"/>
    </xf>
    <xf numFmtId="0" fontId="77" fillId="0" borderId="5" xfId="0" applyFont="1" applyBorder="1" applyAlignment="1">
      <alignment horizontal="left" vertical="center" wrapText="1"/>
    </xf>
    <xf numFmtId="0" fontId="77" fillId="0" borderId="7" xfId="0" applyFont="1" applyBorder="1" applyAlignment="1">
      <alignment horizontal="left" vertical="center" wrapText="1"/>
    </xf>
    <xf numFmtId="0" fontId="77" fillId="0" borderId="6" xfId="0" applyFont="1" applyBorder="1" applyAlignment="1">
      <alignment horizontal="left" vertical="center" wrapText="1"/>
    </xf>
    <xf numFmtId="0" fontId="39" fillId="10" borderId="5" xfId="0" applyFont="1" applyFill="1" applyBorder="1" applyAlignment="1">
      <alignment horizontal="center" vertical="center" wrapText="1"/>
    </xf>
    <xf numFmtId="0" fontId="39" fillId="10" borderId="7" xfId="0" applyFont="1" applyFill="1" applyBorder="1" applyAlignment="1">
      <alignment horizontal="center" vertical="center" wrapText="1"/>
    </xf>
    <xf numFmtId="0" fontId="39" fillId="10" borderId="6" xfId="0" applyFont="1" applyFill="1" applyBorder="1" applyAlignment="1">
      <alignment horizontal="center" vertical="center" wrapText="1"/>
    </xf>
    <xf numFmtId="3" fontId="15" fillId="10" borderId="10" xfId="1" applyNumberFormat="1" applyFont="1" applyFill="1" applyBorder="1" applyAlignment="1">
      <alignment horizontal="center" vertical="center" wrapText="1" shrinkToFit="1"/>
    </xf>
    <xf numFmtId="3" fontId="15" fillId="10" borderId="8" xfId="1" applyNumberFormat="1" applyFont="1" applyFill="1" applyBorder="1" applyAlignment="1">
      <alignment horizontal="center" vertical="center" wrapText="1" shrinkToFit="1"/>
    </xf>
    <xf numFmtId="3" fontId="15" fillId="10" borderId="12" xfId="1" applyNumberFormat="1" applyFont="1" applyFill="1" applyBorder="1" applyAlignment="1">
      <alignment horizontal="center" vertical="center" wrapText="1" shrinkToFit="1"/>
    </xf>
    <xf numFmtId="3" fontId="15" fillId="0" borderId="5" xfId="1" applyNumberFormat="1" applyFont="1" applyFill="1" applyBorder="1" applyAlignment="1">
      <alignment horizontal="center" vertical="center" wrapText="1" shrinkToFit="1"/>
    </xf>
    <xf numFmtId="3" fontId="15" fillId="0" borderId="6" xfId="1" applyNumberFormat="1" applyFont="1" applyFill="1" applyBorder="1" applyAlignment="1">
      <alignment horizontal="center" vertical="center" wrapText="1"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6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3" fontId="20" fillId="2" borderId="2" xfId="0" applyNumberFormat="1" applyFont="1" applyFill="1" applyBorder="1" applyAlignment="1">
      <alignment horizontal="center" vertical="center" shrinkToFit="1"/>
    </xf>
    <xf numFmtId="3" fontId="20" fillId="2" borderId="4" xfId="0" applyNumberFormat="1" applyFont="1" applyFill="1" applyBorder="1" applyAlignment="1">
      <alignment horizontal="center" vertical="center" shrinkToFit="1"/>
    </xf>
    <xf numFmtId="44" fontId="13" fillId="2" borderId="2" xfId="5" applyFont="1" applyFill="1" applyBorder="1" applyAlignment="1">
      <alignment horizontal="center" vertical="center" wrapText="1" shrinkToFit="1"/>
    </xf>
    <xf numFmtId="44" fontId="13" fillId="2" borderId="4" xfId="5" applyFont="1" applyFill="1" applyBorder="1" applyAlignment="1">
      <alignment horizontal="center" vertical="center" wrapText="1" shrinkToFit="1"/>
    </xf>
    <xf numFmtId="0" fontId="6" fillId="10" borderId="1" xfId="0" applyFont="1" applyFill="1" applyBorder="1" applyAlignment="1">
      <alignment horizontal="center" vertical="center" wrapText="1"/>
    </xf>
    <xf numFmtId="0" fontId="84" fillId="0" borderId="5" xfId="0" applyFont="1" applyBorder="1" applyAlignment="1">
      <alignment horizontal="left" vertical="center" wrapText="1"/>
    </xf>
    <xf numFmtId="0" fontId="84" fillId="0" borderId="7" xfId="0" applyFont="1" applyBorder="1" applyAlignment="1">
      <alignment horizontal="left" vertical="center" wrapText="1"/>
    </xf>
    <xf numFmtId="0" fontId="84" fillId="0" borderId="6" xfId="0" applyFont="1" applyBorder="1" applyAlignment="1">
      <alignment horizontal="left" vertical="center" wrapText="1"/>
    </xf>
    <xf numFmtId="3" fontId="15" fillId="3" borderId="1" xfId="1" applyNumberFormat="1" applyFont="1" applyFill="1" applyBorder="1" applyAlignment="1">
      <alignment horizontal="center" vertical="center" wrapText="1" shrinkToFit="1"/>
    </xf>
    <xf numFmtId="3" fontId="15" fillId="3" borderId="1" xfId="1" applyNumberFormat="1" applyFont="1" applyFill="1" applyBorder="1" applyAlignment="1">
      <alignment horizontal="center" vertical="center" shrinkToFit="1"/>
    </xf>
    <xf numFmtId="43" fontId="86" fillId="16" borderId="8" xfId="1" applyFont="1" applyFill="1" applyBorder="1" applyAlignment="1">
      <alignment horizontal="center" vertical="center" wrapText="1"/>
    </xf>
    <xf numFmtId="43" fontId="7" fillId="0" borderId="8" xfId="1" applyFont="1" applyFill="1" applyBorder="1" applyAlignment="1">
      <alignment horizontal="center" vertical="center"/>
    </xf>
    <xf numFmtId="0" fontId="84"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9" fontId="63" fillId="3" borderId="1" xfId="2" applyFont="1" applyFill="1" applyBorder="1" applyAlignment="1">
      <alignment horizontal="center" vertical="center" wrapText="1"/>
    </xf>
    <xf numFmtId="43" fontId="47" fillId="0" borderId="8" xfId="1" applyFont="1" applyFill="1" applyBorder="1" applyAlignment="1">
      <alignment horizontal="center" vertical="center"/>
    </xf>
    <xf numFmtId="44" fontId="13" fillId="0" borderId="2" xfId="5" applyFont="1" applyFill="1" applyBorder="1" applyAlignment="1">
      <alignment horizontal="center" vertical="center" wrapText="1" shrinkToFit="1"/>
    </xf>
    <xf numFmtId="44" fontId="13" fillId="0" borderId="4" xfId="5" applyFont="1" applyFill="1" applyBorder="1" applyAlignment="1">
      <alignment horizontal="center" vertical="center" wrapText="1" shrinkToFit="1"/>
    </xf>
    <xf numFmtId="0" fontId="56" fillId="16" borderId="8" xfId="0" applyFont="1" applyFill="1" applyBorder="1" applyAlignment="1">
      <alignment horizontal="center" vertical="center" wrapText="1" readingOrder="1"/>
    </xf>
    <xf numFmtId="0" fontId="56" fillId="16" borderId="0" xfId="0" applyFont="1" applyFill="1" applyAlignment="1">
      <alignment horizontal="center" vertical="center" wrapText="1" readingOrder="1"/>
    </xf>
    <xf numFmtId="0" fontId="13" fillId="2" borderId="9" xfId="0" applyFont="1" applyFill="1" applyBorder="1" applyAlignment="1">
      <alignment horizontal="center" vertical="center"/>
    </xf>
    <xf numFmtId="44" fontId="13" fillId="4" borderId="2" xfId="5" applyFont="1" applyFill="1" applyBorder="1" applyAlignment="1">
      <alignment horizontal="center" vertical="center" shrinkToFit="1"/>
    </xf>
    <xf numFmtId="44" fontId="13" fillId="4" borderId="4" xfId="5"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77" fillId="0" borderId="11" xfId="0" applyFont="1" applyBorder="1" applyAlignment="1">
      <alignment horizontal="left" vertical="center" wrapText="1"/>
    </xf>
    <xf numFmtId="0" fontId="77" fillId="0" borderId="13" xfId="0" applyFont="1" applyBorder="1" applyAlignment="1">
      <alignment horizontal="left" vertical="center" wrapText="1"/>
    </xf>
    <xf numFmtId="44" fontId="18" fillId="2" borderId="12" xfId="5" applyFont="1" applyFill="1" applyBorder="1" applyAlignment="1">
      <alignment horizontal="center" vertical="center" wrapText="1" shrinkToFit="1"/>
    </xf>
    <xf numFmtId="44" fontId="18" fillId="2" borderId="13" xfId="5" applyFont="1" applyFill="1" applyBorder="1" applyAlignment="1">
      <alignment horizontal="center" vertical="center" wrapText="1" shrinkToFit="1"/>
    </xf>
    <xf numFmtId="9" fontId="79" fillId="0" borderId="1" xfId="2" applyFont="1" applyFill="1" applyBorder="1" applyAlignment="1">
      <alignment horizontal="center" vertical="center" wrapText="1"/>
    </xf>
    <xf numFmtId="0" fontId="77" fillId="0" borderId="14" xfId="0" applyFont="1" applyBorder="1" applyAlignment="1">
      <alignment horizontal="left" vertical="center" wrapText="1"/>
    </xf>
    <xf numFmtId="0" fontId="76" fillId="0" borderId="5" xfId="0" applyFont="1" applyBorder="1" applyAlignment="1">
      <alignment horizontal="center" vertical="center" wrapText="1"/>
    </xf>
    <xf numFmtId="0" fontId="76" fillId="0" borderId="6" xfId="0" applyFont="1" applyBorder="1" applyAlignment="1">
      <alignment horizontal="center" vertical="center" wrapText="1"/>
    </xf>
    <xf numFmtId="0" fontId="77" fillId="3" borderId="5" xfId="0" applyFont="1" applyFill="1" applyBorder="1" applyAlignment="1">
      <alignment horizontal="left" vertical="center" wrapText="1"/>
    </xf>
    <xf numFmtId="0" fontId="77" fillId="3" borderId="6" xfId="0" applyFont="1" applyFill="1" applyBorder="1" applyAlignment="1">
      <alignment horizontal="left" vertical="center" wrapText="1"/>
    </xf>
    <xf numFmtId="44" fontId="78" fillId="0" borderId="2" xfId="5" applyFont="1" applyFill="1" applyBorder="1" applyAlignment="1">
      <alignment horizontal="center" vertical="center" wrapText="1" shrinkToFit="1"/>
    </xf>
    <xf numFmtId="44" fontId="78" fillId="0" borderId="4" xfId="5" applyFont="1" applyFill="1" applyBorder="1" applyAlignment="1">
      <alignment horizontal="center" vertical="center" wrapText="1" shrinkToFit="1"/>
    </xf>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4" fontId="13" fillId="4" borderId="2" xfId="5" applyFont="1" applyFill="1" applyBorder="1" applyAlignment="1">
      <alignment horizontal="center" vertical="center" wrapText="1" shrinkToFit="1"/>
    </xf>
    <xf numFmtId="44" fontId="13" fillId="4" borderId="4" xfId="5" applyFont="1" applyFill="1" applyBorder="1" applyAlignment="1">
      <alignment horizontal="center" vertical="center" wrapText="1" shrinkToFi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44" fontId="78" fillId="2" borderId="2" xfId="5" applyFont="1" applyFill="1" applyBorder="1" applyAlignment="1">
      <alignment horizontal="center" vertical="center" wrapText="1" shrinkToFit="1"/>
    </xf>
    <xf numFmtId="44" fontId="78" fillId="2" borderId="4" xfId="5" applyFont="1" applyFill="1" applyBorder="1" applyAlignment="1">
      <alignment horizontal="center" vertical="center" wrapText="1" shrinkToFi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75" fillId="2" borderId="10" xfId="0" applyFont="1" applyFill="1" applyBorder="1" applyAlignment="1">
      <alignment horizontal="center" vertical="center" wrapText="1"/>
    </xf>
    <xf numFmtId="0" fontId="75" fillId="2" borderId="11" xfId="0" applyFont="1" applyFill="1" applyBorder="1" applyAlignment="1">
      <alignment horizontal="center" vertical="center" wrapText="1"/>
    </xf>
    <xf numFmtId="0" fontId="75" fillId="2" borderId="12" xfId="0" applyFont="1" applyFill="1" applyBorder="1" applyAlignment="1">
      <alignment horizontal="center" vertical="center" wrapText="1"/>
    </xf>
    <xf numFmtId="0" fontId="75" fillId="2" borderId="13" xfId="0" applyFont="1" applyFill="1" applyBorder="1" applyAlignment="1">
      <alignment horizontal="center" vertical="center" wrapText="1"/>
    </xf>
    <xf numFmtId="0" fontId="54" fillId="2" borderId="9" xfId="0" applyFont="1" applyFill="1" applyBorder="1" applyAlignment="1">
      <alignment horizontal="center" vertical="center"/>
    </xf>
    <xf numFmtId="0" fontId="9" fillId="2" borderId="1" xfId="0" applyFont="1" applyFill="1" applyBorder="1" applyAlignment="1">
      <alignment horizontal="justify" vertical="center" wrapText="1"/>
    </xf>
    <xf numFmtId="9" fontId="72" fillId="2" borderId="1" xfId="2" applyFont="1" applyFill="1" applyBorder="1" applyAlignment="1">
      <alignment horizontal="center" vertical="center" wrapText="1"/>
    </xf>
    <xf numFmtId="0" fontId="70" fillId="16" borderId="2" xfId="0" applyFont="1" applyFill="1" applyBorder="1" applyAlignment="1">
      <alignment horizontal="left" vertical="center"/>
    </xf>
    <xf numFmtId="0" fontId="70" fillId="16" borderId="3" xfId="0" applyFont="1" applyFill="1" applyBorder="1" applyAlignment="1">
      <alignment horizontal="left" vertical="center"/>
    </xf>
    <xf numFmtId="0" fontId="70" fillId="16" borderId="4" xfId="0" applyFont="1" applyFill="1" applyBorder="1" applyAlignment="1">
      <alignment horizontal="left" vertical="center"/>
    </xf>
    <xf numFmtId="0" fontId="60" fillId="0" borderId="1" xfId="0" applyFont="1" applyBorder="1" applyAlignment="1">
      <alignment horizontal="center" vertical="center" wrapText="1"/>
    </xf>
    <xf numFmtId="0" fontId="9" fillId="0" borderId="1" xfId="0" applyFont="1" applyBorder="1" applyAlignment="1">
      <alignment horizontal="justify" vertical="center" wrapText="1"/>
    </xf>
    <xf numFmtId="9" fontId="72" fillId="0" borderId="5" xfId="2" applyFont="1" applyFill="1" applyBorder="1" applyAlignment="1">
      <alignment horizontal="center" vertical="center" wrapText="1"/>
    </xf>
    <xf numFmtId="9" fontId="72" fillId="0" borderId="6" xfId="2" applyFont="1" applyFill="1" applyBorder="1" applyAlignment="1">
      <alignment horizontal="center" vertical="center" wrapText="1"/>
    </xf>
    <xf numFmtId="0" fontId="9" fillId="3" borderId="1" xfId="0" applyFont="1" applyFill="1" applyBorder="1" applyAlignment="1">
      <alignment horizontal="justify" vertical="center" wrapText="1" readingOrder="1"/>
    </xf>
    <xf numFmtId="0" fontId="9" fillId="3" borderId="1" xfId="0" applyFont="1" applyFill="1" applyBorder="1" applyAlignment="1">
      <alignment horizontal="center" vertical="center" wrapText="1" readingOrder="1"/>
    </xf>
    <xf numFmtId="9" fontId="9" fillId="3" borderId="1" xfId="2" applyFont="1" applyFill="1" applyBorder="1" applyAlignment="1">
      <alignment horizontal="center" vertical="center" wrapText="1" readingOrder="1"/>
    </xf>
    <xf numFmtId="0" fontId="70" fillId="16" borderId="1" xfId="0" applyFont="1" applyFill="1" applyBorder="1" applyAlignment="1">
      <alignment horizontal="left"/>
    </xf>
    <xf numFmtId="0" fontId="71" fillId="17" borderId="2" xfId="0" applyFont="1" applyFill="1" applyBorder="1" applyAlignment="1">
      <alignment horizontal="center" vertical="center"/>
    </xf>
    <xf numFmtId="0" fontId="71" fillId="17" borderId="3" xfId="0" applyFont="1" applyFill="1" applyBorder="1" applyAlignment="1">
      <alignment horizontal="center" vertical="center"/>
    </xf>
    <xf numFmtId="0" fontId="71" fillId="17" borderId="4" xfId="0" applyFont="1" applyFill="1" applyBorder="1" applyAlignment="1">
      <alignment horizontal="center" vertical="center"/>
    </xf>
    <xf numFmtId="0" fontId="62" fillId="0" borderId="1" xfId="0" applyFont="1" applyBorder="1" applyAlignment="1">
      <alignment horizontal="center" vertical="center" wrapText="1" readingOrder="1"/>
    </xf>
    <xf numFmtId="0" fontId="60" fillId="3" borderId="1" xfId="0" applyFont="1" applyFill="1" applyBorder="1" applyAlignment="1">
      <alignment horizontal="center" vertical="center" wrapText="1" readingOrder="1"/>
    </xf>
    <xf numFmtId="0" fontId="9" fillId="2" borderId="2"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4" xfId="0" applyFont="1" applyFill="1" applyBorder="1" applyAlignment="1">
      <alignment horizontal="justify" vertical="center" wrapText="1"/>
    </xf>
    <xf numFmtId="9" fontId="66" fillId="0" borderId="5" xfId="2" applyFont="1" applyFill="1" applyBorder="1" applyAlignment="1">
      <alignment horizontal="center" vertical="center" wrapText="1"/>
    </xf>
    <xf numFmtId="9" fontId="66" fillId="0" borderId="6" xfId="2" applyFont="1" applyFill="1" applyBorder="1" applyAlignment="1">
      <alignment horizontal="center" vertical="center" wrapText="1"/>
    </xf>
    <xf numFmtId="0" fontId="69" fillId="0" borderId="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4"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15" fillId="0" borderId="5" xfId="2" applyNumberFormat="1" applyFont="1" applyFill="1" applyBorder="1" applyAlignment="1">
      <alignment horizontal="center" vertical="center" wrapText="1"/>
    </xf>
    <xf numFmtId="10" fontId="15" fillId="0" borderId="6" xfId="2" applyNumberFormat="1" applyFont="1" applyFill="1" applyBorder="1" applyAlignment="1">
      <alignment horizontal="center" vertical="center" wrapText="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9" fontId="9" fillId="3" borderId="2" xfId="0" applyNumberFormat="1" applyFont="1" applyFill="1" applyBorder="1" applyAlignment="1">
      <alignment horizontal="center" vertical="center" wrapText="1" readingOrder="1"/>
    </xf>
    <xf numFmtId="9" fontId="9" fillId="3" borderId="4" xfId="0" applyNumberFormat="1" applyFont="1" applyFill="1" applyBorder="1" applyAlignment="1">
      <alignment horizontal="center" vertical="center" wrapText="1" readingOrder="1"/>
    </xf>
    <xf numFmtId="0" fontId="61" fillId="16" borderId="2" xfId="0" applyFont="1" applyFill="1" applyBorder="1" applyAlignment="1">
      <alignment horizontal="left" vertical="center"/>
    </xf>
    <xf numFmtId="0" fontId="61" fillId="16" borderId="3" xfId="0" applyFont="1" applyFill="1" applyBorder="1" applyAlignment="1">
      <alignment horizontal="left" vertical="center"/>
    </xf>
    <xf numFmtId="0" fontId="61" fillId="16" borderId="4" xfId="0" applyFont="1" applyFill="1" applyBorder="1" applyAlignment="1">
      <alignment horizontal="left" vertical="center"/>
    </xf>
    <xf numFmtId="0" fontId="66" fillId="0" borderId="2"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4" xfId="0" applyFont="1" applyBorder="1" applyAlignment="1">
      <alignment horizontal="center" vertical="center" wrapText="1"/>
    </xf>
    <xf numFmtId="0" fontId="61" fillId="16" borderId="2" xfId="0" applyFont="1" applyFill="1" applyBorder="1" applyAlignment="1">
      <alignment horizontal="left" vertical="center" wrapText="1" readingOrder="1"/>
    </xf>
    <xf numFmtId="0" fontId="61" fillId="16" borderId="3" xfId="0" applyFont="1" applyFill="1" applyBorder="1" applyAlignment="1">
      <alignment horizontal="left" vertical="center" wrapText="1" readingOrder="1"/>
    </xf>
    <xf numFmtId="0" fontId="61" fillId="16" borderId="4" xfId="0" applyFont="1" applyFill="1" applyBorder="1" applyAlignment="1">
      <alignment horizontal="left" vertical="center" wrapText="1" readingOrder="1"/>
    </xf>
    <xf numFmtId="0" fontId="63" fillId="3" borderId="2" xfId="0" applyFont="1" applyFill="1" applyBorder="1" applyAlignment="1">
      <alignment horizontal="justify" vertical="center" wrapText="1" readingOrder="1"/>
    </xf>
    <xf numFmtId="0" fontId="63" fillId="3" borderId="3" xfId="0" applyFont="1" applyFill="1" applyBorder="1" applyAlignment="1">
      <alignment horizontal="justify" vertical="center" wrapText="1" readingOrder="1"/>
    </xf>
    <xf numFmtId="0" fontId="63" fillId="3" borderId="4" xfId="0" applyFont="1" applyFill="1" applyBorder="1" applyAlignment="1">
      <alignment horizontal="justify" vertical="center" wrapText="1" readingOrder="1"/>
    </xf>
    <xf numFmtId="0" fontId="61" fillId="16" borderId="2" xfId="0" applyFont="1" applyFill="1" applyBorder="1" applyAlignment="1">
      <alignment horizontal="center"/>
    </xf>
    <xf numFmtId="0" fontId="61" fillId="16" borderId="3" xfId="0" applyFont="1" applyFill="1" applyBorder="1" applyAlignment="1">
      <alignment horizontal="center"/>
    </xf>
    <xf numFmtId="0" fontId="61" fillId="16" borderId="4" xfId="0" applyFont="1" applyFill="1" applyBorder="1" applyAlignment="1">
      <alignment horizontal="center"/>
    </xf>
    <xf numFmtId="0" fontId="66" fillId="3" borderId="2" xfId="0" applyFont="1" applyFill="1" applyBorder="1" applyAlignment="1">
      <alignment horizontal="center" vertical="center" wrapText="1" readingOrder="1"/>
    </xf>
    <xf numFmtId="0" fontId="66" fillId="3" borderId="3" xfId="0" applyFont="1" applyFill="1" applyBorder="1" applyAlignment="1">
      <alignment horizontal="center" vertical="center" wrapText="1" readingOrder="1"/>
    </xf>
    <xf numFmtId="0" fontId="66" fillId="3" borderId="4" xfId="0" applyFont="1" applyFill="1" applyBorder="1" applyAlignment="1">
      <alignment horizontal="center" vertical="center" wrapText="1" readingOrder="1"/>
    </xf>
    <xf numFmtId="0" fontId="58" fillId="16" borderId="2" xfId="0" applyFont="1" applyFill="1" applyBorder="1" applyAlignment="1">
      <alignment horizontal="left" vertical="center" wrapText="1" readingOrder="1"/>
    </xf>
    <xf numFmtId="0" fontId="58" fillId="16" borderId="3" xfId="0" applyFont="1" applyFill="1" applyBorder="1" applyAlignment="1">
      <alignment horizontal="left" vertical="center" wrapText="1" readingOrder="1"/>
    </xf>
    <xf numFmtId="0" fontId="58" fillId="16" borderId="4" xfId="0" applyFont="1" applyFill="1" applyBorder="1" applyAlignment="1">
      <alignment horizontal="left" vertical="center" wrapText="1" readingOrder="1"/>
    </xf>
    <xf numFmtId="43" fontId="62" fillId="0" borderId="2" xfId="1" applyFont="1" applyFill="1" applyBorder="1" applyAlignment="1">
      <alignment horizontal="left" vertical="center" wrapText="1" readingOrder="1"/>
    </xf>
    <xf numFmtId="43" fontId="62" fillId="0" borderId="3" xfId="1" applyFont="1" applyFill="1" applyBorder="1" applyAlignment="1">
      <alignment horizontal="left" vertical="center" wrapText="1" readingOrder="1"/>
    </xf>
    <xf numFmtId="43" fontId="62" fillId="0" borderId="4" xfId="1" applyFont="1" applyFill="1" applyBorder="1" applyAlignment="1">
      <alignment horizontal="left" vertical="center" wrapText="1" readingOrder="1"/>
    </xf>
    <xf numFmtId="0" fontId="61" fillId="16" borderId="2" xfId="0" applyFont="1" applyFill="1" applyBorder="1" applyAlignment="1">
      <alignment horizontal="center" vertical="center" wrapText="1" readingOrder="1"/>
    </xf>
    <xf numFmtId="0" fontId="61" fillId="16" borderId="3" xfId="0" applyFont="1" applyFill="1" applyBorder="1" applyAlignment="1">
      <alignment horizontal="center" vertical="center" wrapText="1" readingOrder="1"/>
    </xf>
    <xf numFmtId="0" fontId="61" fillId="16" borderId="4" xfId="0" applyFont="1" applyFill="1" applyBorder="1" applyAlignment="1">
      <alignment horizontal="center" vertical="center" wrapText="1" readingOrder="1"/>
    </xf>
    <xf numFmtId="0" fontId="63" fillId="3" borderId="2" xfId="0" applyFont="1" applyFill="1" applyBorder="1" applyAlignment="1">
      <alignment horizontal="center" vertical="center" wrapText="1" readingOrder="1"/>
    </xf>
    <xf numFmtId="0" fontId="63" fillId="3" borderId="3" xfId="0" applyFont="1" applyFill="1" applyBorder="1" applyAlignment="1">
      <alignment horizontal="center" vertical="center" wrapText="1" readingOrder="1"/>
    </xf>
    <xf numFmtId="0" fontId="63" fillId="3" borderId="4" xfId="0" applyFont="1" applyFill="1" applyBorder="1" applyAlignment="1">
      <alignment horizontal="center" vertical="center" wrapText="1" readingOrder="1"/>
    </xf>
    <xf numFmtId="0" fontId="53" fillId="0" borderId="0" xfId="0" applyFont="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57" fillId="16" borderId="1" xfId="0" applyFont="1" applyFill="1" applyBorder="1" applyAlignment="1">
      <alignment horizontal="left" vertical="center" wrapText="1" readingOrder="1"/>
    </xf>
    <xf numFmtId="0" fontId="57" fillId="16" borderId="2" xfId="0" applyFont="1" applyFill="1" applyBorder="1" applyAlignment="1">
      <alignment horizontal="left" vertical="center" wrapText="1" readingOrder="1"/>
    </xf>
    <xf numFmtId="0" fontId="57" fillId="16" borderId="3" xfId="0" applyFont="1" applyFill="1" applyBorder="1" applyAlignment="1">
      <alignment horizontal="left" vertical="center" wrapText="1" readingOrder="1"/>
    </xf>
    <xf numFmtId="0" fontId="57" fillId="16" borderId="4" xfId="0" applyFont="1" applyFill="1" applyBorder="1" applyAlignment="1">
      <alignment horizontal="left" vertical="center" wrapText="1" readingOrder="1"/>
    </xf>
    <xf numFmtId="164" fontId="60" fillId="0" borderId="2" xfId="5" applyNumberFormat="1" applyFont="1" applyFill="1" applyBorder="1" applyAlignment="1">
      <alignment horizontal="left" vertical="center" wrapText="1" readingOrder="1"/>
    </xf>
    <xf numFmtId="164" fontId="60" fillId="0" borderId="3" xfId="5" applyNumberFormat="1" applyFont="1" applyFill="1" applyBorder="1" applyAlignment="1">
      <alignment horizontal="left" vertical="center" wrapText="1" readingOrder="1"/>
    </xf>
    <xf numFmtId="164" fontId="60" fillId="0" borderId="4" xfId="5" applyNumberFormat="1" applyFont="1" applyFill="1" applyBorder="1" applyAlignment="1">
      <alignment horizontal="left" vertical="center" wrapText="1" readingOrder="1"/>
    </xf>
    <xf numFmtId="0" fontId="59" fillId="3" borderId="2" xfId="0" applyFont="1" applyFill="1" applyBorder="1" applyAlignment="1">
      <alignment horizontal="left" vertical="center" wrapText="1" readingOrder="1"/>
    </xf>
    <xf numFmtId="0" fontId="59" fillId="3" borderId="3" xfId="0" applyFont="1" applyFill="1" applyBorder="1" applyAlignment="1">
      <alignment horizontal="left" vertical="center" wrapText="1" readingOrder="1"/>
    </xf>
    <xf numFmtId="0" fontId="59" fillId="3" borderId="4" xfId="0" applyFont="1" applyFill="1" applyBorder="1" applyAlignment="1">
      <alignment horizontal="left" vertical="center" wrapText="1" readingOrder="1"/>
    </xf>
    <xf numFmtId="0" fontId="33" fillId="3" borderId="2" xfId="0" applyFont="1" applyFill="1" applyBorder="1" applyAlignment="1">
      <alignment horizontal="center" vertical="center" wrapText="1" readingOrder="1"/>
    </xf>
    <xf numFmtId="0" fontId="33" fillId="3" borderId="3" xfId="0" applyFont="1" applyFill="1" applyBorder="1" applyAlignment="1">
      <alignment horizontal="center" vertical="center" wrapText="1" readingOrder="1"/>
    </xf>
    <xf numFmtId="0" fontId="33" fillId="3" borderId="4" xfId="0" applyFont="1" applyFill="1" applyBorder="1" applyAlignment="1">
      <alignment horizontal="center" vertical="center" wrapText="1" readingOrder="1"/>
    </xf>
    <xf numFmtId="9" fontId="22" fillId="3" borderId="2" xfId="2" applyFont="1" applyFill="1" applyBorder="1" applyAlignment="1">
      <alignment horizontal="center" vertical="center" wrapText="1" readingOrder="1"/>
    </xf>
    <xf numFmtId="9" fontId="22" fillId="3" borderId="3" xfId="2" applyFont="1" applyFill="1" applyBorder="1" applyAlignment="1">
      <alignment horizontal="center" vertical="center" wrapText="1" readingOrder="1"/>
    </xf>
    <xf numFmtId="9" fontId="22" fillId="3" borderId="4" xfId="2" applyFont="1" applyFill="1" applyBorder="1" applyAlignment="1">
      <alignment horizontal="center" vertical="center" wrapText="1" readingOrder="1"/>
    </xf>
    <xf numFmtId="9" fontId="32" fillId="0" borderId="1" xfId="0" applyNumberFormat="1" applyFont="1" applyFill="1" applyBorder="1" applyAlignment="1">
      <alignment horizontal="center" vertical="center" wrapText="1"/>
    </xf>
    <xf numFmtId="0" fontId="41" fillId="12" borderId="1" xfId="0" applyFont="1" applyFill="1" applyBorder="1" applyAlignment="1">
      <alignment horizontal="center" vertical="center"/>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42" fillId="4" borderId="1" xfId="0" applyFont="1" applyFill="1" applyBorder="1" applyAlignment="1">
      <alignment horizontal="center" vertical="center" wrapText="1"/>
    </xf>
    <xf numFmtId="9" fontId="25" fillId="12" borderId="1" xfId="5" applyNumberFormat="1" applyFont="1" applyFill="1" applyBorder="1" applyAlignment="1">
      <alignment horizontal="center" vertical="center" shrinkToFit="1"/>
    </xf>
    <xf numFmtId="9" fontId="33" fillId="0" borderId="1" xfId="0" applyNumberFormat="1" applyFont="1" applyFill="1" applyBorder="1" applyAlignment="1">
      <alignment horizontal="center" vertical="center" wrapText="1"/>
    </xf>
    <xf numFmtId="10" fontId="25" fillId="12" borderId="1" xfId="5" applyNumberFormat="1" applyFont="1" applyFill="1" applyBorder="1" applyAlignment="1">
      <alignment horizontal="center" vertical="center" shrinkToFit="1"/>
    </xf>
    <xf numFmtId="44" fontId="25" fillId="12" borderId="1" xfId="5" applyFont="1" applyFill="1" applyBorder="1" applyAlignment="1">
      <alignment horizontal="center" vertical="center" shrinkToFit="1"/>
    </xf>
    <xf numFmtId="0" fontId="43" fillId="12" borderId="1" xfId="0" applyFont="1" applyFill="1" applyBorder="1" applyAlignment="1">
      <alignment horizontal="center" vertical="center" wrapText="1"/>
    </xf>
    <xf numFmtId="0" fontId="41" fillId="12"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4"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23" fillId="7" borderId="1" xfId="0" applyFont="1" applyFill="1" applyBorder="1" applyAlignment="1">
      <alignment horizontal="center" wrapText="1"/>
    </xf>
    <xf numFmtId="0" fontId="23" fillId="7" borderId="1" xfId="0" applyFont="1" applyFill="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9" fontId="41" fillId="0" borderId="1" xfId="2" applyFont="1" applyBorder="1" applyAlignment="1">
      <alignment horizontal="center" vertical="center"/>
    </xf>
    <xf numFmtId="44" fontId="25" fillId="2" borderId="1" xfId="5" applyFont="1" applyFill="1" applyBorder="1" applyAlignment="1">
      <alignment horizontal="center" vertical="center" shrinkToFit="1"/>
    </xf>
    <xf numFmtId="44" fontId="22" fillId="2" borderId="1" xfId="5" applyFont="1" applyFill="1" applyBorder="1" applyAlignment="1">
      <alignment horizontal="center" vertical="center" shrinkToFit="1"/>
    </xf>
    <xf numFmtId="44" fontId="25" fillId="0" borderId="1" xfId="5" applyFont="1" applyFill="1" applyBorder="1" applyAlignment="1">
      <alignment horizontal="center" vertical="center" shrinkToFit="1"/>
    </xf>
    <xf numFmtId="0" fontId="22" fillId="0" borderId="2"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4" xfId="0" applyFont="1" applyBorder="1" applyAlignment="1">
      <alignment horizontal="justify" vertical="center" wrapText="1"/>
    </xf>
    <xf numFmtId="0" fontId="38" fillId="0" borderId="0" xfId="0" applyFont="1" applyAlignment="1">
      <alignment horizontal="center" vertical="center"/>
    </xf>
    <xf numFmtId="9" fontId="25" fillId="0" borderId="1" xfId="2" applyFont="1" applyBorder="1" applyAlignment="1">
      <alignment horizontal="center" vertical="center" wrapText="1"/>
    </xf>
    <xf numFmtId="9" fontId="33" fillId="2" borderId="1" xfId="2" applyFont="1" applyFill="1" applyBorder="1" applyAlignment="1">
      <alignment horizontal="center" vertical="center" wrapText="1"/>
    </xf>
    <xf numFmtId="3" fontId="22" fillId="3" borderId="1" xfId="1" applyNumberFormat="1" applyFont="1" applyFill="1" applyBorder="1" applyAlignment="1">
      <alignment horizontal="center" vertical="center" wrapText="1" shrinkToFit="1"/>
    </xf>
    <xf numFmtId="3" fontId="22" fillId="4" borderId="1" xfId="1" applyNumberFormat="1" applyFont="1" applyFill="1" applyBorder="1" applyAlignment="1">
      <alignment horizontal="center" vertical="center" wrapText="1" shrinkToFit="1"/>
    </xf>
    <xf numFmtId="3" fontId="22" fillId="10" borderId="1" xfId="1" applyNumberFormat="1" applyFont="1" applyFill="1" applyBorder="1" applyAlignment="1">
      <alignment horizontal="center" vertical="center" wrapText="1" shrinkToFi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2" borderId="2" xfId="0" applyFont="1" applyFill="1" applyBorder="1" applyAlignment="1">
      <alignment horizontal="justify" vertical="center" wrapText="1"/>
    </xf>
    <xf numFmtId="0" fontId="22" fillId="2" borderId="3" xfId="0" applyFont="1" applyFill="1" applyBorder="1" applyAlignment="1">
      <alignment horizontal="justify" vertical="center" wrapText="1"/>
    </xf>
    <xf numFmtId="0" fontId="22" fillId="2" borderId="4" xfId="0" applyFont="1" applyFill="1" applyBorder="1" applyAlignment="1">
      <alignment horizontal="justify" vertical="center" wrapText="1"/>
    </xf>
    <xf numFmtId="0" fontId="31" fillId="6" borderId="2" xfId="0" applyFont="1" applyFill="1" applyBorder="1" applyAlignment="1">
      <alignment horizontal="center"/>
    </xf>
    <xf numFmtId="0" fontId="31" fillId="6" borderId="3" xfId="0" applyFont="1" applyFill="1" applyBorder="1" applyAlignment="1">
      <alignment horizontal="center"/>
    </xf>
    <xf numFmtId="0" fontId="31" fillId="6" borderId="4" xfId="0" applyFont="1" applyFill="1" applyBorder="1" applyAlignment="1">
      <alignment horizontal="center"/>
    </xf>
    <xf numFmtId="0" fontId="22" fillId="3" borderId="2" xfId="0" applyFont="1" applyFill="1" applyBorder="1" applyAlignment="1">
      <alignment horizontal="center" vertical="center" wrapText="1" readingOrder="1"/>
    </xf>
    <xf numFmtId="0" fontId="22" fillId="3" borderId="3" xfId="0" applyFont="1" applyFill="1" applyBorder="1" applyAlignment="1">
      <alignment horizontal="center" vertical="center" wrapText="1" readingOrder="1"/>
    </xf>
    <xf numFmtId="0" fontId="22" fillId="3" borderId="4" xfId="0" applyFont="1" applyFill="1" applyBorder="1" applyAlignment="1">
      <alignment horizontal="center" vertical="center" wrapText="1" readingOrder="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31" fillId="6" borderId="2" xfId="0" applyFont="1" applyFill="1" applyBorder="1" applyAlignment="1">
      <alignment horizontal="center" vertical="center"/>
    </xf>
    <xf numFmtId="0" fontId="31" fillId="6" borderId="3" xfId="0" applyFont="1" applyFill="1" applyBorder="1" applyAlignment="1">
      <alignment horizontal="center" vertical="center"/>
    </xf>
    <xf numFmtId="0" fontId="31" fillId="6" borderId="4"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5" fillId="3" borderId="2" xfId="0" applyFont="1" applyFill="1" applyBorder="1" applyAlignment="1">
      <alignment horizontal="center" vertical="center" wrapText="1" readingOrder="1"/>
    </xf>
    <xf numFmtId="0" fontId="25" fillId="3" borderId="3" xfId="0" applyFont="1" applyFill="1" applyBorder="1" applyAlignment="1">
      <alignment horizontal="center" vertical="center" wrapText="1" readingOrder="1"/>
    </xf>
    <xf numFmtId="0" fontId="25" fillId="3" borderId="4" xfId="0" applyFont="1" applyFill="1" applyBorder="1" applyAlignment="1">
      <alignment horizontal="center" vertical="center" wrapText="1" readingOrder="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9" fontId="25" fillId="2" borderId="5" xfId="2" applyFont="1" applyFill="1" applyBorder="1" applyAlignment="1">
      <alignment horizontal="center" vertical="center" wrapText="1"/>
    </xf>
    <xf numFmtId="9" fontId="25" fillId="2" borderId="7" xfId="2" applyFont="1" applyFill="1" applyBorder="1" applyAlignment="1">
      <alignment horizontal="center" vertical="center" wrapText="1"/>
    </xf>
    <xf numFmtId="9" fontId="25" fillId="2" borderId="6" xfId="2"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6" borderId="2" xfId="0" applyFont="1" applyFill="1" applyBorder="1" applyAlignment="1">
      <alignment horizontal="left" vertical="center" wrapText="1" readingOrder="1"/>
    </xf>
    <xf numFmtId="0" fontId="31" fillId="6" borderId="3" xfId="0" applyFont="1" applyFill="1" applyBorder="1" applyAlignment="1">
      <alignment horizontal="left" vertical="center" wrapText="1" readingOrder="1"/>
    </xf>
    <xf numFmtId="0" fontId="31" fillId="6" borderId="4" xfId="0" applyFont="1" applyFill="1" applyBorder="1" applyAlignment="1">
      <alignment horizontal="left" vertical="center" wrapText="1" readingOrder="1"/>
    </xf>
    <xf numFmtId="9" fontId="25" fillId="0" borderId="5" xfId="2" applyFont="1" applyFill="1" applyBorder="1" applyAlignment="1">
      <alignment horizontal="center" vertical="center" wrapText="1"/>
    </xf>
    <xf numFmtId="9" fontId="25" fillId="0" borderId="7" xfId="2" applyFont="1" applyFill="1" applyBorder="1" applyAlignment="1">
      <alignment horizontal="center" vertical="center" wrapText="1"/>
    </xf>
    <xf numFmtId="9" fontId="25" fillId="0" borderId="6" xfId="2" applyFont="1" applyFill="1" applyBorder="1" applyAlignment="1">
      <alignment horizontal="center" vertical="center" wrapText="1"/>
    </xf>
    <xf numFmtId="0" fontId="31" fillId="6" borderId="2" xfId="0" applyFont="1" applyFill="1" applyBorder="1" applyAlignment="1">
      <alignment horizontal="center" vertical="center" wrapText="1" readingOrder="1"/>
    </xf>
    <xf numFmtId="0" fontId="31" fillId="6" borderId="3" xfId="0" applyFont="1" applyFill="1" applyBorder="1" applyAlignment="1">
      <alignment horizontal="center" vertical="center" wrapText="1" readingOrder="1"/>
    </xf>
    <xf numFmtId="0" fontId="31" fillId="6" borderId="4" xfId="0" applyFont="1" applyFill="1" applyBorder="1" applyAlignment="1">
      <alignment horizontal="center" vertical="center" wrapText="1" readingOrder="1"/>
    </xf>
    <xf numFmtId="43" fontId="22" fillId="0" borderId="2" xfId="1" applyFont="1" applyFill="1" applyBorder="1" applyAlignment="1">
      <alignment horizontal="left" vertical="center" wrapText="1" readingOrder="1"/>
    </xf>
    <xf numFmtId="43" fontId="22" fillId="0" borderId="3" xfId="1" applyFont="1" applyFill="1" applyBorder="1" applyAlignment="1">
      <alignment horizontal="left" vertical="center" wrapText="1" readingOrder="1"/>
    </xf>
    <xf numFmtId="43" fontId="22" fillId="0" borderId="4" xfId="1" applyFont="1" applyFill="1" applyBorder="1" applyAlignment="1">
      <alignment horizontal="left" vertical="center" wrapText="1" readingOrder="1"/>
    </xf>
    <xf numFmtId="164" fontId="33" fillId="0" borderId="2" xfId="5" applyNumberFormat="1" applyFont="1" applyFill="1" applyBorder="1" applyAlignment="1">
      <alignment horizontal="left" vertical="center" wrapText="1" readingOrder="1"/>
    </xf>
    <xf numFmtId="164" fontId="33" fillId="0" borderId="3" xfId="5" applyNumberFormat="1" applyFont="1" applyFill="1" applyBorder="1" applyAlignment="1">
      <alignment horizontal="left" vertical="center" wrapText="1" readingOrder="1"/>
    </xf>
    <xf numFmtId="164" fontId="33" fillId="0" borderId="4" xfId="5" applyNumberFormat="1" applyFont="1" applyFill="1" applyBorder="1" applyAlignment="1">
      <alignment horizontal="left" vertical="center" wrapText="1" readingOrder="1"/>
    </xf>
    <xf numFmtId="0" fontId="32" fillId="0" borderId="2" xfId="0" applyFont="1" applyFill="1" applyBorder="1" applyAlignment="1">
      <alignment horizontal="left" vertical="center" wrapText="1" readingOrder="1"/>
    </xf>
    <xf numFmtId="0" fontId="32" fillId="0" borderId="3" xfId="0" applyFont="1" applyFill="1" applyBorder="1" applyAlignment="1">
      <alignment horizontal="left" vertical="center" wrapText="1" readingOrder="1"/>
    </xf>
    <xf numFmtId="0" fontId="32" fillId="0" borderId="4" xfId="0" applyFont="1" applyFill="1" applyBorder="1" applyAlignment="1">
      <alignment horizontal="left" vertical="center" wrapText="1" readingOrder="1"/>
    </xf>
    <xf numFmtId="0" fontId="32" fillId="3" borderId="2" xfId="0" applyFont="1" applyFill="1" applyBorder="1" applyAlignment="1">
      <alignment horizontal="left" vertical="center" wrapText="1" readingOrder="1"/>
    </xf>
    <xf numFmtId="0" fontId="32" fillId="3" borderId="3" xfId="0" applyFont="1" applyFill="1" applyBorder="1" applyAlignment="1">
      <alignment horizontal="left" vertical="center" wrapText="1" readingOrder="1"/>
    </xf>
    <xf numFmtId="0" fontId="32" fillId="3" borderId="4" xfId="0" applyFont="1" applyFill="1" applyBorder="1" applyAlignment="1">
      <alignment horizontal="left" vertical="center" wrapText="1" readingOrder="1"/>
    </xf>
    <xf numFmtId="0" fontId="34" fillId="6" borderId="2" xfId="0" applyFont="1" applyFill="1" applyBorder="1" applyAlignment="1">
      <alignment horizontal="center" vertical="center"/>
    </xf>
    <xf numFmtId="0" fontId="34" fillId="6" borderId="3" xfId="0" applyFont="1" applyFill="1" applyBorder="1" applyAlignment="1">
      <alignment horizontal="center" vertical="center"/>
    </xf>
    <xf numFmtId="0" fontId="34" fillId="6" borderId="4" xfId="0" applyFont="1" applyFill="1" applyBorder="1" applyAlignment="1">
      <alignment horizontal="center" vertical="center"/>
    </xf>
    <xf numFmtId="0" fontId="22" fillId="0" borderId="2" xfId="0" applyFont="1" applyBorder="1" applyAlignment="1">
      <alignment horizontal="center" vertical="center" wrapText="1" readingOrder="1"/>
    </xf>
    <xf numFmtId="0" fontId="22" fillId="0" borderId="3" xfId="0" applyFont="1" applyBorder="1" applyAlignment="1">
      <alignment horizontal="center" vertical="center" wrapText="1" readingOrder="1"/>
    </xf>
    <xf numFmtId="0" fontId="22" fillId="0" borderId="4" xfId="0" applyFont="1" applyBorder="1" applyAlignment="1">
      <alignment horizontal="center" vertical="center" wrapText="1" readingOrder="1"/>
    </xf>
    <xf numFmtId="0" fontId="32" fillId="3" borderId="2" xfId="0" applyFont="1" applyFill="1" applyBorder="1" applyAlignment="1">
      <alignment horizontal="center" vertical="center" wrapText="1" readingOrder="1"/>
    </xf>
    <xf numFmtId="0" fontId="32" fillId="3" borderId="3" xfId="0" applyFont="1" applyFill="1" applyBorder="1" applyAlignment="1">
      <alignment horizontal="center" vertical="center" wrapText="1" readingOrder="1"/>
    </xf>
    <xf numFmtId="0" fontId="32" fillId="3" borderId="4" xfId="0" applyFont="1" applyFill="1" applyBorder="1" applyAlignment="1">
      <alignment horizontal="center" vertical="center" wrapText="1" readingOrder="1"/>
    </xf>
    <xf numFmtId="0" fontId="32" fillId="3" borderId="2" xfId="0" applyFont="1" applyFill="1" applyBorder="1" applyAlignment="1">
      <alignment horizontal="justify" vertical="center" wrapText="1" readingOrder="1"/>
    </xf>
    <xf numFmtId="0" fontId="32" fillId="3" borderId="3" xfId="0" applyFont="1" applyFill="1" applyBorder="1" applyAlignment="1">
      <alignment horizontal="justify" vertical="center" wrapText="1" readingOrder="1"/>
    </xf>
    <xf numFmtId="0" fontId="32" fillId="3" borderId="4" xfId="0" applyFont="1" applyFill="1" applyBorder="1" applyAlignment="1">
      <alignment horizontal="justify" vertical="center" wrapText="1" readingOrder="1"/>
    </xf>
    <xf numFmtId="0" fontId="22" fillId="0" borderId="1" xfId="0" applyFont="1" applyBorder="1" applyAlignment="1">
      <alignment horizontal="left" vertical="center" wrapText="1"/>
    </xf>
    <xf numFmtId="0" fontId="26" fillId="0" borderId="0" xfId="0" applyFont="1" applyAlignment="1">
      <alignment horizontal="center" vertical="center" wrapText="1"/>
    </xf>
    <xf numFmtId="3" fontId="22" fillId="0" borderId="1" xfId="1" applyNumberFormat="1" applyFont="1" applyFill="1" applyBorder="1" applyAlignment="1">
      <alignment horizontal="center" vertical="center" wrapText="1" shrinkToFit="1"/>
    </xf>
    <xf numFmtId="0" fontId="23" fillId="7" borderId="1" xfId="0" applyFont="1" applyFill="1" applyBorder="1" applyAlignment="1">
      <alignment horizontal="center" vertical="center" wrapText="1"/>
    </xf>
    <xf numFmtId="9" fontId="50" fillId="0" borderId="5" xfId="2" applyNumberFormat="1" applyFont="1" applyFill="1" applyBorder="1" applyAlignment="1">
      <alignment horizontal="center" vertical="center" wrapText="1"/>
    </xf>
    <xf numFmtId="9" fontId="50" fillId="0" borderId="7" xfId="2" applyNumberFormat="1" applyFont="1" applyFill="1" applyBorder="1" applyAlignment="1">
      <alignment horizontal="center" vertical="center" wrapText="1"/>
    </xf>
    <xf numFmtId="9" fontId="50" fillId="0" borderId="6" xfId="2" applyNumberFormat="1" applyFont="1" applyFill="1" applyBorder="1" applyAlignment="1">
      <alignment horizontal="center" vertical="center" wrapText="1"/>
    </xf>
    <xf numFmtId="0" fontId="27" fillId="0" borderId="0" xfId="0" applyFont="1" applyAlignment="1">
      <alignment horizontal="center" wrapText="1"/>
    </xf>
    <xf numFmtId="0" fontId="29" fillId="0" borderId="0" xfId="0" applyFont="1" applyAlignment="1">
      <alignment horizontal="center" vertical="center"/>
    </xf>
    <xf numFmtId="0" fontId="30" fillId="7"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3" fillId="6" borderId="1" xfId="0" applyFont="1" applyFill="1" applyBorder="1" applyAlignment="1">
      <alignment horizontal="left" vertical="center"/>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22" fillId="3" borderId="2" xfId="0" applyFont="1" applyFill="1" applyBorder="1" applyAlignment="1">
      <alignment horizontal="justify" vertical="center" wrapText="1" readingOrder="1"/>
    </xf>
    <xf numFmtId="0" fontId="22" fillId="3" borderId="3" xfId="0" applyFont="1" applyFill="1" applyBorder="1" applyAlignment="1">
      <alignment horizontal="justify" vertical="center" wrapText="1" readingOrder="1"/>
    </xf>
    <xf numFmtId="0" fontId="22" fillId="3" borderId="4" xfId="0" applyFont="1" applyFill="1" applyBorder="1" applyAlignment="1">
      <alignment horizontal="justify" vertical="center" wrapText="1" readingOrder="1"/>
    </xf>
    <xf numFmtId="0" fontId="40" fillId="0" borderId="1" xfId="0" applyFont="1" applyFill="1" applyBorder="1" applyAlignment="1">
      <alignment horizontal="left" vertical="center" wrapText="1"/>
    </xf>
    <xf numFmtId="3" fontId="25" fillId="4" borderId="1" xfId="0" applyNumberFormat="1" applyFont="1" applyFill="1" applyBorder="1" applyAlignment="1">
      <alignment horizontal="center" vertical="center" shrinkToFit="1"/>
    </xf>
    <xf numFmtId="44" fontId="25" fillId="4" borderId="1" xfId="5" applyFont="1" applyFill="1" applyBorder="1" applyAlignment="1">
      <alignment horizontal="center" vertical="center" wrapText="1" shrinkToFit="1"/>
    </xf>
    <xf numFmtId="44" fontId="25" fillId="4" borderId="1" xfId="5" applyFont="1" applyFill="1" applyBorder="1" applyAlignment="1">
      <alignment horizontal="center" vertical="center" shrinkToFit="1"/>
    </xf>
    <xf numFmtId="9" fontId="22" fillId="0" borderId="1" xfId="2" applyFont="1" applyBorder="1" applyAlignment="1">
      <alignment horizontal="center" vertical="center" wrapText="1"/>
    </xf>
    <xf numFmtId="0" fontId="25" fillId="2" borderId="1" xfId="0" applyFont="1" applyFill="1" applyBorder="1" applyAlignment="1">
      <alignment horizontal="center" vertical="center"/>
    </xf>
    <xf numFmtId="3" fontId="25" fillId="4" borderId="1" xfId="1" applyNumberFormat="1" applyFont="1" applyFill="1" applyBorder="1" applyAlignment="1">
      <alignment horizontal="center" vertical="center"/>
    </xf>
    <xf numFmtId="44" fontId="25" fillId="4" borderId="1" xfId="5" applyFont="1" applyFill="1" applyBorder="1" applyAlignment="1">
      <alignment horizontal="center" vertical="center"/>
    </xf>
    <xf numFmtId="3" fontId="22" fillId="0" borderId="5" xfId="1" applyNumberFormat="1" applyFont="1" applyFill="1" applyBorder="1" applyAlignment="1">
      <alignment horizontal="center" vertical="center" wrapText="1" shrinkToFit="1"/>
    </xf>
    <xf numFmtId="3" fontId="22" fillId="0" borderId="6" xfId="1" applyNumberFormat="1" applyFont="1" applyFill="1" applyBorder="1" applyAlignment="1">
      <alignment horizontal="center" vertical="center" wrapText="1" shrinkToFit="1"/>
    </xf>
    <xf numFmtId="3" fontId="22" fillId="10" borderId="5" xfId="1" applyNumberFormat="1" applyFont="1" applyFill="1" applyBorder="1" applyAlignment="1">
      <alignment horizontal="center" vertical="center" wrapText="1" shrinkToFit="1"/>
    </xf>
    <xf numFmtId="3" fontId="22" fillId="10" borderId="6" xfId="1" applyNumberFormat="1" applyFont="1" applyFill="1" applyBorder="1" applyAlignment="1">
      <alignment horizontal="center" vertical="center" wrapText="1" shrinkToFit="1"/>
    </xf>
    <xf numFmtId="0" fontId="22" fillId="0" borderId="1" xfId="0" applyFont="1" applyBorder="1" applyAlignment="1">
      <alignment vertical="center" wrapText="1"/>
    </xf>
    <xf numFmtId="0" fontId="35" fillId="0" borderId="1" xfId="0" applyFont="1" applyBorder="1" applyAlignment="1">
      <alignment vertical="center" wrapText="1"/>
    </xf>
    <xf numFmtId="0" fontId="36" fillId="0" borderId="1" xfId="0" applyFont="1" applyBorder="1" applyAlignment="1">
      <alignment vertical="center" wrapText="1"/>
    </xf>
    <xf numFmtId="3" fontId="22" fillId="2" borderId="1" xfId="7" applyNumberFormat="1" applyFont="1" applyFill="1" applyBorder="1" applyAlignment="1">
      <alignment horizontal="center" vertical="center" wrapText="1" shrinkToFit="1"/>
    </xf>
    <xf numFmtId="0" fontId="33" fillId="0" borderId="1" xfId="0" applyFont="1" applyBorder="1" applyAlignment="1">
      <alignment vertical="center" wrapText="1"/>
    </xf>
    <xf numFmtId="3" fontId="22" fillId="0" borderId="1" xfId="7" applyNumberFormat="1" applyFont="1" applyFill="1" applyBorder="1" applyAlignment="1">
      <alignment horizontal="center" vertical="center" wrapText="1" shrinkToFit="1"/>
    </xf>
    <xf numFmtId="3" fontId="22" fillId="10" borderId="1" xfId="7" applyNumberFormat="1" applyFont="1" applyFill="1" applyBorder="1" applyAlignment="1">
      <alignment horizontal="center" vertical="center" wrapText="1" shrinkToFit="1"/>
    </xf>
    <xf numFmtId="0" fontId="24" fillId="0" borderId="1" xfId="0" applyFont="1" applyFill="1" applyBorder="1" applyAlignment="1">
      <alignment horizontal="left" vertical="center" wrapText="1"/>
    </xf>
    <xf numFmtId="3" fontId="25" fillId="2" borderId="1" xfId="0" applyNumberFormat="1" applyFont="1" applyFill="1" applyBorder="1" applyAlignment="1">
      <alignment horizontal="center" vertical="center" shrinkToFit="1"/>
    </xf>
    <xf numFmtId="44" fontId="25" fillId="2" borderId="1" xfId="5" applyNumberFormat="1" applyFont="1" applyFill="1" applyBorder="1" applyAlignment="1">
      <alignment horizontal="center" vertical="center" shrinkToFit="1"/>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9" fontId="22" fillId="0" borderId="1" xfId="2" applyFont="1" applyFill="1" applyBorder="1" applyAlignment="1">
      <alignment horizontal="center" vertical="center" wrapText="1"/>
    </xf>
    <xf numFmtId="3" fontId="20" fillId="0" borderId="1" xfId="1" applyNumberFormat="1" applyFont="1" applyFill="1" applyBorder="1" applyAlignment="1">
      <alignment horizontal="center" vertical="center" shrinkToFit="1"/>
    </xf>
    <xf numFmtId="44" fontId="20" fillId="0" borderId="1" xfId="5" applyFont="1" applyFill="1" applyBorder="1" applyAlignment="1">
      <alignment horizontal="center" vertical="center" shrinkToFit="1"/>
    </xf>
    <xf numFmtId="3" fontId="20" fillId="4" borderId="1" xfId="1" applyNumberFormat="1" applyFont="1" applyFill="1" applyBorder="1" applyAlignment="1">
      <alignment horizontal="center" vertical="center" shrinkToFit="1"/>
    </xf>
    <xf numFmtId="44" fontId="20" fillId="4" borderId="1" xfId="5" applyFont="1" applyFill="1" applyBorder="1" applyAlignment="1">
      <alignment horizontal="center" vertical="center" shrinkToFit="1"/>
    </xf>
    <xf numFmtId="44" fontId="22" fillId="0" borderId="1" xfId="5" applyFont="1" applyFill="1" applyBorder="1" applyAlignment="1">
      <alignment horizontal="center" vertical="center" shrinkToFit="1"/>
    </xf>
    <xf numFmtId="3" fontId="21" fillId="2" borderId="1" xfId="1" applyNumberFormat="1" applyFont="1" applyFill="1" applyBorder="1" applyAlignment="1">
      <alignment horizontal="center" vertical="center" shrinkToFit="1"/>
    </xf>
    <xf numFmtId="44" fontId="21" fillId="2" borderId="1" xfId="5" applyFont="1" applyFill="1" applyBorder="1" applyAlignment="1">
      <alignment horizontal="center" vertical="center" shrinkToFit="1"/>
    </xf>
    <xf numFmtId="3" fontId="21" fillId="10" borderId="1" xfId="0" applyNumberFormat="1" applyFont="1" applyFill="1" applyBorder="1" applyAlignment="1">
      <alignment horizontal="center" vertical="center" shrinkToFit="1"/>
    </xf>
    <xf numFmtId="44" fontId="21" fillId="10" borderId="1" xfId="5" applyFont="1" applyFill="1" applyBorder="1" applyAlignment="1">
      <alignment horizontal="center" vertical="center" shrinkToFit="1"/>
    </xf>
    <xf numFmtId="3" fontId="110" fillId="20" borderId="1" xfId="1" applyNumberFormat="1" applyFont="1" applyFill="1" applyBorder="1" applyAlignment="1">
      <alignment horizontal="center" vertical="center" shrinkToFit="1"/>
    </xf>
    <xf numFmtId="44" fontId="110" fillId="20" borderId="1" xfId="5" applyFont="1" applyFill="1" applyBorder="1" applyAlignment="1">
      <alignment horizontal="center" vertical="center" shrinkToFit="1"/>
    </xf>
    <xf numFmtId="3" fontId="110" fillId="20" borderId="1" xfId="0" applyNumberFormat="1" applyFont="1" applyFill="1" applyBorder="1" applyAlignment="1">
      <alignment horizontal="center" vertical="center" shrinkToFit="1"/>
    </xf>
    <xf numFmtId="44" fontId="33" fillId="0" borderId="1" xfId="0" applyNumberFormat="1" applyFont="1" applyFill="1" applyBorder="1" applyAlignment="1">
      <alignment horizontal="center" vertical="center"/>
    </xf>
    <xf numFmtId="0" fontId="25" fillId="0" borderId="1" xfId="0" applyFont="1" applyBorder="1" applyAlignment="1">
      <alignment horizontal="left" vertical="center"/>
    </xf>
    <xf numFmtId="0" fontId="41" fillId="20" borderId="1" xfId="0" applyFont="1" applyFill="1" applyBorder="1" applyAlignment="1">
      <alignment horizontal="center" vertical="center" wrapText="1"/>
    </xf>
  </cellXfs>
  <cellStyles count="11">
    <cellStyle name="Millares" xfId="1" builtinId="3"/>
    <cellStyle name="Millares 2" xfId="7"/>
    <cellStyle name="Millares 3" xfId="10"/>
    <cellStyle name="Moneda" xfId="5" builtinId="4"/>
    <cellStyle name="Moneda 2" xfId="8"/>
    <cellStyle name="Moneda 3" xfId="4"/>
    <cellStyle name="Moneda 3 2" xfId="9"/>
    <cellStyle name="Normal" xfId="0" builtinId="0"/>
    <cellStyle name="Normal 2" xfId="6"/>
    <cellStyle name="Normal 4"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142876</xdr:colOff>
      <xdr:row>433</xdr:row>
      <xdr:rowOff>1400174</xdr:rowOff>
    </xdr:from>
    <xdr:to>
      <xdr:col>5</xdr:col>
      <xdr:colOff>1262063</xdr:colOff>
      <xdr:row>434</xdr:row>
      <xdr:rowOff>2524124</xdr:rowOff>
    </xdr:to>
    <xdr:sp macro="" textlink="">
      <xdr:nvSpPr>
        <xdr:cNvPr id="2" name="Text Box 8">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42876" y="281435174"/>
          <a:ext cx="9177337" cy="30765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Elaborado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L.C. José Armando Castro Ramírez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Encargado del Departamento de</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Control Presupuestal y Análisis</a:t>
          </a:r>
        </a:p>
      </xdr:txBody>
    </xdr:sp>
    <xdr:clientData/>
  </xdr:twoCellAnchor>
  <xdr:twoCellAnchor>
    <xdr:from>
      <xdr:col>5</xdr:col>
      <xdr:colOff>365124</xdr:colOff>
      <xdr:row>433</xdr:row>
      <xdr:rowOff>1404936</xdr:rowOff>
    </xdr:from>
    <xdr:to>
      <xdr:col>9</xdr:col>
      <xdr:colOff>1023936</xdr:colOff>
      <xdr:row>434</xdr:row>
      <xdr:rowOff>2428875</xdr:rowOff>
    </xdr:to>
    <xdr:sp macro="" textlink="">
      <xdr:nvSpPr>
        <xdr:cNvPr id="3" name="Text Box 8">
          <a:extLst>
            <a:ext uri="{FF2B5EF4-FFF2-40B4-BE49-F238E27FC236}">
              <a16:creationId xmlns:a16="http://schemas.microsoft.com/office/drawing/2014/main" xmlns="" id="{00000000-0008-0000-0000-000003000000}"/>
            </a:ext>
          </a:extLst>
        </xdr:cNvPr>
        <xdr:cNvSpPr txBox="1">
          <a:spLocks noChangeArrowheads="1"/>
        </xdr:cNvSpPr>
      </xdr:nvSpPr>
      <xdr:spPr bwMode="auto">
        <a:xfrm flipH="1">
          <a:off x="8423274" y="281439936"/>
          <a:ext cx="9793287" cy="297656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L.C. Edgar Ibarra Martínez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Encargado de la Dirección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de Finanzas y Administración</a:t>
          </a:r>
        </a:p>
      </xdr:txBody>
    </xdr:sp>
    <xdr:clientData/>
  </xdr:twoCellAnchor>
  <xdr:twoCellAnchor>
    <xdr:from>
      <xdr:col>9</xdr:col>
      <xdr:colOff>261936</xdr:colOff>
      <xdr:row>433</xdr:row>
      <xdr:rowOff>1603373</xdr:rowOff>
    </xdr:from>
    <xdr:to>
      <xdr:col>13</xdr:col>
      <xdr:colOff>2190748</xdr:colOff>
      <xdr:row>434</xdr:row>
      <xdr:rowOff>2381249</xdr:rowOff>
    </xdr:to>
    <xdr:sp macro="" textlink="">
      <xdr:nvSpPr>
        <xdr:cNvPr id="4" name="Text Box 8">
          <a:extLst>
            <a:ext uri="{FF2B5EF4-FFF2-40B4-BE49-F238E27FC236}">
              <a16:creationId xmlns:a16="http://schemas.microsoft.com/office/drawing/2014/main" xmlns="" id="{00000000-0008-0000-0000-000004000000}"/>
            </a:ext>
          </a:extLst>
        </xdr:cNvPr>
        <xdr:cNvSpPr txBox="1">
          <a:spLocks noChangeArrowheads="1"/>
        </xdr:cNvSpPr>
      </xdr:nvSpPr>
      <xdr:spPr bwMode="auto">
        <a:xfrm flipH="1">
          <a:off x="17454561" y="281638373"/>
          <a:ext cx="11110912" cy="2730501"/>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2800" b="1" i="0" strike="noStrike">
            <a:solidFill>
              <a:srgbClr val="000000"/>
            </a:solidFill>
            <a:latin typeface="Arial"/>
            <a:cs typeface="Arial"/>
          </a:endParaRPr>
        </a:p>
        <a:p>
          <a:pPr algn="ctr" rtl="1">
            <a:defRPr sz="1000"/>
          </a:pPr>
          <a:r>
            <a:rPr lang="es-MX" sz="2800" b="1" i="0" strike="noStrike">
              <a:solidFill>
                <a:srgbClr val="000000"/>
              </a:solidFill>
              <a:latin typeface="Arial"/>
              <a:cs typeface="Arial"/>
            </a:rPr>
            <a:t>Aprobado  por:</a:t>
          </a:r>
        </a:p>
        <a:p>
          <a:pPr algn="ctr" rtl="1">
            <a:defRPr sz="1000"/>
          </a:pPr>
          <a:endParaRPr lang="es-MX" sz="2800" b="1" i="0" strike="noStrike">
            <a:solidFill>
              <a:srgbClr val="000000"/>
            </a:solidFill>
            <a:latin typeface="Arial"/>
            <a:cs typeface="Arial"/>
          </a:endParaRPr>
        </a:p>
        <a:p>
          <a:pPr algn="ctr" rtl="1">
            <a:defRPr sz="1000"/>
          </a:pPr>
          <a:r>
            <a:rPr lang="es-MX" sz="2800" b="1" i="0" strike="noStrike">
              <a:solidFill>
                <a:srgbClr val="000000"/>
              </a:solidFill>
              <a:latin typeface="Arial"/>
              <a:cs typeface="Arial"/>
            </a:rPr>
            <a:t>________________________</a:t>
          </a:r>
          <a:endParaRPr lang="es-MX" sz="2800" b="1" i="0" strike="noStrike">
            <a:solidFill>
              <a:srgbClr val="000000"/>
            </a:solidFill>
            <a:latin typeface="Arial" panose="020B0604020202020204" pitchFamily="34" charset="0"/>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2800" b="1" i="0">
              <a:solidFill>
                <a:srgbClr val="FF0000"/>
              </a:solidFill>
              <a:effectLst/>
              <a:latin typeface="Arial" panose="020B0604020202020204" pitchFamily="34" charset="0"/>
              <a:ea typeface="+mn-ea"/>
              <a:cs typeface="Arial" panose="020B0604020202020204" pitchFamily="34" charset="0"/>
            </a:rPr>
            <a:t> </a:t>
          </a:r>
          <a:r>
            <a:rPr lang="es-MX" sz="2800" b="1" i="0" baseline="0">
              <a:solidFill>
                <a:sysClr val="windowText" lastClr="000000"/>
              </a:solidFill>
              <a:effectLst/>
              <a:latin typeface="Arial" panose="020B0604020202020204" pitchFamily="34" charset="0"/>
              <a:ea typeface="+mn-ea"/>
              <a:cs typeface="Arial" panose="020B0604020202020204" pitchFamily="34" charset="0"/>
            </a:rPr>
            <a:t>L.C. Hugo Lozano Hernández</a:t>
          </a:r>
          <a:endParaRPr lang="es-MX" sz="24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2400" b="0" i="0" baseline="0">
              <a:solidFill>
                <a:sysClr val="windowText" lastClr="000000"/>
              </a:solidFill>
              <a:effectLst/>
              <a:latin typeface="Arial" panose="020B0604020202020204" pitchFamily="34" charset="0"/>
              <a:ea typeface="+mn-ea"/>
              <a:cs typeface="Arial" panose="020B0604020202020204" pitchFamily="34" charset="0"/>
            </a:rPr>
            <a:t>Director General</a:t>
          </a:r>
          <a:endParaRPr lang="es-MX" sz="2800" b="1"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13</xdr:col>
      <xdr:colOff>1381122</xdr:colOff>
      <xdr:row>433</xdr:row>
      <xdr:rowOff>1690689</xdr:rowOff>
    </xdr:from>
    <xdr:to>
      <xdr:col>19</xdr:col>
      <xdr:colOff>309559</xdr:colOff>
      <xdr:row>434</xdr:row>
      <xdr:rowOff>2452688</xdr:rowOff>
    </xdr:to>
    <xdr:sp macro="" textlink="">
      <xdr:nvSpPr>
        <xdr:cNvPr id="5" name="Text Box 8">
          <a:extLst>
            <a:ext uri="{FF2B5EF4-FFF2-40B4-BE49-F238E27FC236}">
              <a16:creationId xmlns:a16="http://schemas.microsoft.com/office/drawing/2014/main" xmlns="" id="{00000000-0008-0000-0000-000005000000}"/>
            </a:ext>
          </a:extLst>
        </xdr:cNvPr>
        <xdr:cNvSpPr txBox="1">
          <a:spLocks noChangeArrowheads="1"/>
        </xdr:cNvSpPr>
      </xdr:nvSpPr>
      <xdr:spPr bwMode="auto">
        <a:xfrm flipH="1">
          <a:off x="27755847" y="281725689"/>
          <a:ext cx="9977437" cy="271462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Vo. Bo.</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L.C. Alejandro Nava Medina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Contralor General</a:t>
          </a:r>
        </a:p>
      </xdr:txBody>
    </xdr:sp>
    <xdr:clientData/>
  </xdr:twoCellAnchor>
  <xdr:twoCellAnchor editAs="oneCell">
    <xdr:from>
      <xdr:col>0</xdr:col>
      <xdr:colOff>0</xdr:colOff>
      <xdr:row>1</xdr:row>
      <xdr:rowOff>0</xdr:rowOff>
    </xdr:from>
    <xdr:to>
      <xdr:col>1</xdr:col>
      <xdr:colOff>2188482</xdr:colOff>
      <xdr:row>3</xdr:row>
      <xdr:rowOff>52161</xdr:rowOff>
    </xdr:to>
    <xdr:pic>
      <xdr:nvPicPr>
        <xdr:cNvPr id="6" name="5 Imagen">
          <a:extLst>
            <a:ext uri="{FF2B5EF4-FFF2-40B4-BE49-F238E27FC236}">
              <a16:creationId xmlns:a16="http://schemas.microsoft.com/office/drawing/2014/main" xmlns=""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476" t="3462" r="62217" b="83935"/>
        <a:stretch/>
      </xdr:blipFill>
      <xdr:spPr>
        <a:xfrm>
          <a:off x="0" y="238125"/>
          <a:ext cx="3579132" cy="1661886"/>
        </a:xfrm>
        <a:prstGeom prst="rect">
          <a:avLst/>
        </a:prstGeom>
      </xdr:spPr>
    </xdr:pic>
    <xdr:clientData/>
  </xdr:twoCellAnchor>
  <xdr:twoCellAnchor editAs="oneCell">
    <xdr:from>
      <xdr:col>16</xdr:col>
      <xdr:colOff>666750</xdr:colOff>
      <xdr:row>1</xdr:row>
      <xdr:rowOff>285750</xdr:rowOff>
    </xdr:from>
    <xdr:to>
      <xdr:col>19</xdr:col>
      <xdr:colOff>88756</xdr:colOff>
      <xdr:row>2</xdr:row>
      <xdr:rowOff>190500</xdr:rowOff>
    </xdr:to>
    <xdr:pic>
      <xdr:nvPicPr>
        <xdr:cNvPr id="7" name="Imagen 6" descr="Logo">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4128075" y="523875"/>
          <a:ext cx="3384406" cy="116205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690564</xdr:colOff>
      <xdr:row>817</xdr:row>
      <xdr:rowOff>0</xdr:rowOff>
    </xdr:from>
    <xdr:to>
      <xdr:col>26</xdr:col>
      <xdr:colOff>1</xdr:colOff>
      <xdr:row>818</xdr:row>
      <xdr:rowOff>190500</xdr:rowOff>
    </xdr:to>
    <xdr:sp macro="" textlink="">
      <xdr:nvSpPr>
        <xdr:cNvPr id="2" name="Text Box 8">
          <a:extLst>
            <a:ext uri="{FF2B5EF4-FFF2-40B4-BE49-F238E27FC236}">
              <a16:creationId xmlns:a16="http://schemas.microsoft.com/office/drawing/2014/main" xmlns="" id="{00000000-0008-0000-0100-000002000000}"/>
            </a:ext>
          </a:extLst>
        </xdr:cNvPr>
        <xdr:cNvSpPr txBox="1">
          <a:spLocks noChangeArrowheads="1"/>
        </xdr:cNvSpPr>
      </xdr:nvSpPr>
      <xdr:spPr bwMode="auto">
        <a:xfrm>
          <a:off x="47077314" y="198520049"/>
          <a:ext cx="10167937" cy="321945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Elaborado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L.C. José Armando Castro Ramírez</a:t>
          </a:r>
          <a:endParaRPr kumimoji="0" lang="es-MX" sz="24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Enc. de Dpto. de Control Presupuestal y Análisis</a:t>
          </a:r>
        </a:p>
      </xdr:txBody>
    </xdr:sp>
    <xdr:clientData/>
  </xdr:twoCellAnchor>
  <xdr:twoCellAnchor>
    <xdr:from>
      <xdr:col>25</xdr:col>
      <xdr:colOff>3143250</xdr:colOff>
      <xdr:row>820</xdr:row>
      <xdr:rowOff>190500</xdr:rowOff>
    </xdr:from>
    <xdr:to>
      <xdr:col>27</xdr:col>
      <xdr:colOff>309562</xdr:colOff>
      <xdr:row>826</xdr:row>
      <xdr:rowOff>31749</xdr:rowOff>
    </xdr:to>
    <xdr:sp macro="" textlink="">
      <xdr:nvSpPr>
        <xdr:cNvPr id="3" name="Text Box 8">
          <a:extLst>
            <a:ext uri="{FF2B5EF4-FFF2-40B4-BE49-F238E27FC236}">
              <a16:creationId xmlns:a16="http://schemas.microsoft.com/office/drawing/2014/main" xmlns="" id="{00000000-0008-0000-0100-000003000000}"/>
            </a:ext>
          </a:extLst>
        </xdr:cNvPr>
        <xdr:cNvSpPr txBox="1">
          <a:spLocks noChangeArrowheads="1"/>
        </xdr:cNvSpPr>
      </xdr:nvSpPr>
      <xdr:spPr bwMode="auto">
        <a:xfrm flipH="1">
          <a:off x="49530000" y="202882500"/>
          <a:ext cx="8786812" cy="327024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800" b="1" i="0" u="none" strike="noStrike" kern="0" cap="none" spc="0" normalizeH="0" baseline="0" noProof="0">
              <a:ln>
                <a:noFill/>
              </a:ln>
              <a:solidFill>
                <a:srgbClr val="000000"/>
              </a:solidFill>
              <a:effectLst/>
              <a:uLnTx/>
              <a:uFillTx/>
              <a:latin typeface="Arial"/>
              <a:cs typeface="Arial"/>
            </a:rPr>
            <a:t>L.C. Edgar Ibarra Martínez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2400" b="0" i="0" u="none" strike="noStrike" kern="0" cap="none" spc="0" normalizeH="0" baseline="0" noProof="0">
              <a:ln>
                <a:noFill/>
              </a:ln>
              <a:solidFill>
                <a:srgbClr val="000000"/>
              </a:solidFill>
              <a:effectLst/>
              <a:uLnTx/>
              <a:uFillTx/>
              <a:latin typeface="Arial"/>
              <a:cs typeface="Arial"/>
            </a:rPr>
            <a:t>Enc. de Despacho de la Dirección de Finanzas </a:t>
          </a:r>
        </a:p>
      </xdr:txBody>
    </xdr:sp>
    <xdr:clientData/>
  </xdr:twoCellAnchor>
  <xdr:twoCellAnchor editAs="oneCell">
    <xdr:from>
      <xdr:col>17</xdr:col>
      <xdr:colOff>714375</xdr:colOff>
      <xdr:row>0</xdr:row>
      <xdr:rowOff>0</xdr:rowOff>
    </xdr:from>
    <xdr:to>
      <xdr:col>21</xdr:col>
      <xdr:colOff>1308590</xdr:colOff>
      <xdr:row>5</xdr:row>
      <xdr:rowOff>428625</xdr:rowOff>
    </xdr:to>
    <xdr:pic>
      <xdr:nvPicPr>
        <xdr:cNvPr id="6" name="Imagen 10" descr="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291125" y="0"/>
          <a:ext cx="7023591" cy="33813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0</xdr:row>
      <xdr:rowOff>0</xdr:rowOff>
    </xdr:from>
    <xdr:to>
      <xdr:col>2</xdr:col>
      <xdr:colOff>2238375</xdr:colOff>
      <xdr:row>5</xdr:row>
      <xdr:rowOff>809625</xdr:rowOff>
    </xdr:to>
    <xdr:pic>
      <xdr:nvPicPr>
        <xdr:cNvPr id="7" name="6 Imagen">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4476" t="3462" r="62217" b="83935"/>
        <a:stretch/>
      </xdr:blipFill>
      <xdr:spPr>
        <a:xfrm>
          <a:off x="142875" y="0"/>
          <a:ext cx="7715250" cy="3762375"/>
        </a:xfrm>
        <a:prstGeom prst="rect">
          <a:avLst/>
        </a:prstGeom>
      </xdr:spPr>
    </xdr:pic>
    <xdr:clientData/>
  </xdr:twoCellAnchor>
  <xdr:twoCellAnchor>
    <xdr:from>
      <xdr:col>0</xdr:col>
      <xdr:colOff>288925</xdr:colOff>
      <xdr:row>453</xdr:row>
      <xdr:rowOff>615950</xdr:rowOff>
    </xdr:from>
    <xdr:to>
      <xdr:col>3</xdr:col>
      <xdr:colOff>3963987</xdr:colOff>
      <xdr:row>458</xdr:row>
      <xdr:rowOff>695324</xdr:rowOff>
    </xdr:to>
    <xdr:sp macro="" textlink="">
      <xdr:nvSpPr>
        <xdr:cNvPr id="10" name="Text Box 8">
          <a:extLst>
            <a:ext uri="{FF2B5EF4-FFF2-40B4-BE49-F238E27FC236}">
              <a16:creationId xmlns:a16="http://schemas.microsoft.com/office/drawing/2014/main" xmlns="" id="{00000000-0008-0000-0100-00000A000000}"/>
            </a:ext>
          </a:extLst>
        </xdr:cNvPr>
        <xdr:cNvSpPr txBox="1">
          <a:spLocks noChangeArrowheads="1"/>
        </xdr:cNvSpPr>
      </xdr:nvSpPr>
      <xdr:spPr bwMode="auto">
        <a:xfrm>
          <a:off x="288925" y="313531250"/>
          <a:ext cx="12933362" cy="331787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36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Elaborado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36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C.P. Humberto Marín Piza</a:t>
          </a:r>
          <a:endParaRPr kumimoji="0" lang="es-MX" sz="32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200" b="0" i="0" u="none" strike="noStrike" kern="0" cap="none" spc="0" normalizeH="0" baseline="0" noProof="0">
              <a:ln>
                <a:noFill/>
              </a:ln>
              <a:solidFill>
                <a:srgbClr val="000000"/>
              </a:solidFill>
              <a:effectLst/>
              <a:uLnTx/>
              <a:uFillTx/>
              <a:latin typeface="Arial"/>
              <a:cs typeface="Arial"/>
            </a:rPr>
            <a:t>Enc. de Dpto. de Control Presupuestal y Análisis</a:t>
          </a:r>
        </a:p>
      </xdr:txBody>
    </xdr:sp>
    <xdr:clientData/>
  </xdr:twoCellAnchor>
  <xdr:twoCellAnchor>
    <xdr:from>
      <xdr:col>3</xdr:col>
      <xdr:colOff>3949700</xdr:colOff>
      <xdr:row>454</xdr:row>
      <xdr:rowOff>88900</xdr:rowOff>
    </xdr:from>
    <xdr:to>
      <xdr:col>9</xdr:col>
      <xdr:colOff>671512</xdr:colOff>
      <xdr:row>460</xdr:row>
      <xdr:rowOff>390527</xdr:rowOff>
    </xdr:to>
    <xdr:sp macro="" textlink="">
      <xdr:nvSpPr>
        <xdr:cNvPr id="11" name="Text Box 8">
          <a:extLst>
            <a:ext uri="{FF2B5EF4-FFF2-40B4-BE49-F238E27FC236}">
              <a16:creationId xmlns:a16="http://schemas.microsoft.com/office/drawing/2014/main" xmlns="" id="{00000000-0008-0000-0100-00000B000000}"/>
            </a:ext>
          </a:extLst>
        </xdr:cNvPr>
        <xdr:cNvSpPr txBox="1">
          <a:spLocks noChangeArrowheads="1"/>
        </xdr:cNvSpPr>
      </xdr:nvSpPr>
      <xdr:spPr bwMode="auto">
        <a:xfrm flipH="1">
          <a:off x="13208000" y="313651900"/>
          <a:ext cx="17829212" cy="510222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36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36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L.C. Alejandro Nava Medina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200" b="0" i="0" u="none" strike="noStrike" kern="0" cap="none" spc="0" normalizeH="0" baseline="0" noProof="0">
              <a:ln>
                <a:noFill/>
              </a:ln>
              <a:solidFill>
                <a:srgbClr val="000000"/>
              </a:solidFill>
              <a:effectLst/>
              <a:uLnTx/>
              <a:uFillTx/>
              <a:latin typeface="Arial"/>
              <a:cs typeface="Arial"/>
            </a:rPr>
            <a:t>Enc. de la Dirección de Finanzas </a:t>
          </a:r>
        </a:p>
      </xdr:txBody>
    </xdr:sp>
    <xdr:clientData/>
  </xdr:twoCellAnchor>
  <xdr:twoCellAnchor>
    <xdr:from>
      <xdr:col>9</xdr:col>
      <xdr:colOff>311150</xdr:colOff>
      <xdr:row>454</xdr:row>
      <xdr:rowOff>114300</xdr:rowOff>
    </xdr:from>
    <xdr:to>
      <xdr:col>13</xdr:col>
      <xdr:colOff>2430462</xdr:colOff>
      <xdr:row>460</xdr:row>
      <xdr:rowOff>60327</xdr:rowOff>
    </xdr:to>
    <xdr:sp macro="" textlink="">
      <xdr:nvSpPr>
        <xdr:cNvPr id="12" name="Text Box 8">
          <a:extLst>
            <a:ext uri="{FF2B5EF4-FFF2-40B4-BE49-F238E27FC236}">
              <a16:creationId xmlns:a16="http://schemas.microsoft.com/office/drawing/2014/main" xmlns="" id="{00000000-0008-0000-0100-00000C000000}"/>
            </a:ext>
          </a:extLst>
        </xdr:cNvPr>
        <xdr:cNvSpPr txBox="1">
          <a:spLocks noChangeArrowheads="1"/>
        </xdr:cNvSpPr>
      </xdr:nvSpPr>
      <xdr:spPr bwMode="auto">
        <a:xfrm flipH="1">
          <a:off x="30676850" y="313677300"/>
          <a:ext cx="12025312" cy="4746627"/>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3600" b="1" i="0" strike="noStrike">
            <a:solidFill>
              <a:srgbClr val="000000"/>
            </a:solidFill>
            <a:latin typeface="Arial"/>
            <a:cs typeface="Arial"/>
          </a:endParaRPr>
        </a:p>
        <a:p>
          <a:pPr algn="ctr" rtl="1">
            <a:defRPr sz="1000"/>
          </a:pPr>
          <a:r>
            <a:rPr lang="es-MX" sz="3600" b="1" i="0" strike="noStrike">
              <a:solidFill>
                <a:srgbClr val="000000"/>
              </a:solidFill>
              <a:latin typeface="Arial"/>
              <a:cs typeface="Arial"/>
            </a:rPr>
            <a:t>Aprobado  por:</a:t>
          </a:r>
        </a:p>
        <a:p>
          <a:pPr algn="ctr" rtl="1">
            <a:defRPr sz="1000"/>
          </a:pPr>
          <a:endParaRPr lang="es-MX" sz="3600" b="1" i="0" strike="noStrike">
            <a:solidFill>
              <a:srgbClr val="000000"/>
            </a:solidFill>
            <a:latin typeface="Arial"/>
            <a:cs typeface="Arial"/>
          </a:endParaRPr>
        </a:p>
        <a:p>
          <a:pPr algn="ctr" rtl="1">
            <a:defRPr sz="1000"/>
          </a:pPr>
          <a:r>
            <a:rPr lang="es-MX" sz="3600" b="1" i="0" strike="noStrike">
              <a:solidFill>
                <a:srgbClr val="000000"/>
              </a:solidFill>
              <a:latin typeface="Arial"/>
              <a:cs typeface="Arial"/>
            </a:rPr>
            <a:t>________________________</a:t>
          </a:r>
        </a:p>
        <a:p>
          <a:pPr algn="ctr" rtl="1">
            <a:defRPr sz="1000"/>
          </a:pPr>
          <a:r>
            <a:rPr lang="es-MX" sz="3600" b="1" i="0" strike="noStrike">
              <a:solidFill>
                <a:srgbClr val="000000"/>
              </a:solidFill>
              <a:latin typeface="Arial" panose="020B0604020202020204" pitchFamily="34" charset="0"/>
              <a:cs typeface="Arial" panose="020B0604020202020204" pitchFamily="34" charset="0"/>
            </a:rPr>
            <a:t>C.P. Antonio Lorenzo Rojas Marcial</a:t>
          </a:r>
          <a:r>
            <a:rPr lang="es-MX" sz="3600" b="1" i="0" strike="noStrike" baseline="0">
              <a:solidFill>
                <a:srgbClr val="000000"/>
              </a:solidFill>
              <a:latin typeface="Arial" panose="020B0604020202020204" pitchFamily="34" charset="0"/>
              <a:cs typeface="Arial" panose="020B0604020202020204" pitchFamily="34" charset="0"/>
            </a:rPr>
            <a:t> </a:t>
          </a:r>
          <a:endParaRPr lang="es-MX" sz="32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3200" b="0" i="0" baseline="0">
              <a:solidFill>
                <a:sysClr val="windowText" lastClr="000000"/>
              </a:solidFill>
              <a:effectLst/>
              <a:latin typeface="Arial" panose="020B0604020202020204" pitchFamily="34" charset="0"/>
              <a:ea typeface="+mn-ea"/>
              <a:cs typeface="Arial" panose="020B0604020202020204" pitchFamily="34" charset="0"/>
            </a:rPr>
            <a:t>Director General</a:t>
          </a:r>
          <a:endParaRPr lang="es-MX" sz="3600" b="1"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15</xdr:col>
      <xdr:colOff>419100</xdr:colOff>
      <xdr:row>454</xdr:row>
      <xdr:rowOff>114300</xdr:rowOff>
    </xdr:from>
    <xdr:to>
      <xdr:col>19</xdr:col>
      <xdr:colOff>236537</xdr:colOff>
      <xdr:row>461</xdr:row>
      <xdr:rowOff>76199</xdr:rowOff>
    </xdr:to>
    <xdr:sp macro="" textlink="">
      <xdr:nvSpPr>
        <xdr:cNvPr id="13" name="Text Box 8">
          <a:extLst>
            <a:ext uri="{FF2B5EF4-FFF2-40B4-BE49-F238E27FC236}">
              <a16:creationId xmlns:a16="http://schemas.microsoft.com/office/drawing/2014/main" xmlns="" id="{00000000-0008-0000-0100-00000D000000}"/>
            </a:ext>
          </a:extLst>
        </xdr:cNvPr>
        <xdr:cNvSpPr txBox="1">
          <a:spLocks noChangeArrowheads="1"/>
        </xdr:cNvSpPr>
      </xdr:nvSpPr>
      <xdr:spPr bwMode="auto">
        <a:xfrm flipH="1">
          <a:off x="45643800" y="313677300"/>
          <a:ext cx="8008937" cy="518159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36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Vo. Bo.</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600" b="1" i="0" u="none" strike="noStrike" kern="0" cap="none" spc="0" normalizeH="0" baseline="0" noProof="0">
              <a:ln>
                <a:noFill/>
              </a:ln>
              <a:solidFill>
                <a:srgbClr val="000000"/>
              </a:solidFill>
              <a:effectLst/>
              <a:uLnTx/>
              <a:uFillTx/>
              <a:latin typeface="Arial"/>
              <a:cs typeface="Arial"/>
            </a:rPr>
            <a:t>C.P. Inés Organiz Navarrete</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3200" b="0" i="0" u="none" strike="noStrike" kern="0" cap="none" spc="0" normalizeH="0" baseline="0" noProof="0">
              <a:ln>
                <a:noFill/>
              </a:ln>
              <a:solidFill>
                <a:srgbClr val="000000"/>
              </a:solidFill>
              <a:effectLst/>
              <a:uLnTx/>
              <a:uFillTx/>
              <a:latin typeface="Arial"/>
              <a:cs typeface="Arial"/>
            </a:rPr>
            <a:t>Enc. de la Contraloría General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unta%20de%20Consejo%2015%20dic%202021\VIII.-%20Presupuesto%202022\MIR%20POA%20PBR%20sin%20fich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CT.MENS.2025%20R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NALITICOS%202025\ANALITICO%20AGOST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R"/>
      <sheetName val="PbR"/>
      <sheetName val="POA"/>
    </sheetNames>
    <sheetDataSet>
      <sheetData sheetId="0">
        <row r="6">
          <cell r="B6" t="str">
            <v>PROGRAMA 1: DIRIGIR, CONTROLAR, COMUNICAR, MODERNIZAR, TRANSPARENTAR Y NORMAR LAS ACCIONES INSTITUCIONALES DE CAPAMA.</v>
          </cell>
        </row>
      </sheetData>
      <sheetData sheetId="1">
        <row r="59">
          <cell r="H59">
            <v>10</v>
          </cell>
        </row>
        <row r="137">
          <cell r="F137" t="str">
            <v>Reportes</v>
          </cell>
        </row>
        <row r="139">
          <cell r="F139" t="str">
            <v>Arqueos</v>
          </cell>
        </row>
        <row r="141">
          <cell r="F141" t="str">
            <v>Pólizas</v>
          </cell>
        </row>
        <row r="143">
          <cell r="F143" t="str">
            <v>Conciliaciones Bancarias</v>
          </cell>
        </row>
        <row r="147">
          <cell r="F147" t="str">
            <v>Recorridos</v>
          </cell>
        </row>
      </sheetData>
      <sheetData sheetId="2">
        <row r="60">
          <cell r="R60">
            <v>85041433.319999993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cion Com."/>
      <sheetName val="G. Centro"/>
      <sheetName val="G. Diamante"/>
      <sheetName val="G. Renacimiento"/>
      <sheetName val="G. Coloso"/>
      <sheetName val="G. Pie Cuesta"/>
      <sheetName val="Subdir Oper Com"/>
      <sheetName val="Cap Ctrol Op Com"/>
      <sheetName val="Micromedicion"/>
      <sheetName val="Mod. al Padron"/>
      <sheetName val="Ind Gestion"/>
      <sheetName val="Subdir Recaud"/>
      <sheetName val="Determ. Cons."/>
      <sheetName val="Facturacion  "/>
      <sheetName val="Cobranza"/>
      <sheetName val="Cap Ctrol Recaud."/>
    </sheetNames>
    <sheetDataSet>
      <sheetData sheetId="0">
        <row r="23">
          <cell r="K23">
            <v>353</v>
          </cell>
          <cell r="L23">
            <v>803</v>
          </cell>
        </row>
      </sheetData>
      <sheetData sheetId="1">
        <row r="19">
          <cell r="K19">
            <v>809</v>
          </cell>
        </row>
      </sheetData>
      <sheetData sheetId="2">
        <row r="35">
          <cell r="K35">
            <v>6158</v>
          </cell>
        </row>
      </sheetData>
      <sheetData sheetId="3">
        <row r="37">
          <cell r="K37">
            <v>5390</v>
          </cell>
        </row>
      </sheetData>
      <sheetData sheetId="4">
        <row r="37">
          <cell r="K37">
            <v>3719</v>
          </cell>
        </row>
      </sheetData>
      <sheetData sheetId="5">
        <row r="37">
          <cell r="K37">
            <v>2217</v>
          </cell>
        </row>
      </sheetData>
      <sheetData sheetId="6">
        <row r="20">
          <cell r="K20">
            <v>743</v>
          </cell>
          <cell r="L20">
            <v>689</v>
          </cell>
        </row>
      </sheetData>
      <sheetData sheetId="7">
        <row r="27">
          <cell r="K27">
            <v>1203</v>
          </cell>
        </row>
      </sheetData>
      <sheetData sheetId="8">
        <row r="16">
          <cell r="K16">
            <v>552</v>
          </cell>
        </row>
      </sheetData>
      <sheetData sheetId="9">
        <row r="20">
          <cell r="K20">
            <v>960</v>
          </cell>
        </row>
      </sheetData>
      <sheetData sheetId="10">
        <row r="23">
          <cell r="K23">
            <v>1202</v>
          </cell>
          <cell r="L23">
            <v>1081</v>
          </cell>
        </row>
      </sheetData>
      <sheetData sheetId="11" refreshError="1"/>
      <sheetData sheetId="12" refreshError="1"/>
      <sheetData sheetId="13" refreshError="1"/>
      <sheetData sheetId="14">
        <row r="14">
          <cell r="K14">
            <v>8576</v>
          </cell>
        </row>
      </sheetData>
      <sheetData sheetId="15">
        <row r="25">
          <cell r="K25">
            <v>3288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CION COMERCIAL"/>
      <sheetName val="Hoja1"/>
    </sheetNames>
    <sheetDataSet>
      <sheetData sheetId="0"/>
      <sheetData sheetId="1">
        <row r="2">
          <cell r="C2">
            <v>599516.26</v>
          </cell>
        </row>
        <row r="5">
          <cell r="C5">
            <v>442311.62</v>
          </cell>
        </row>
        <row r="15">
          <cell r="C15">
            <v>377341.82</v>
          </cell>
        </row>
        <row r="16">
          <cell r="C16">
            <v>184717.34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45"/>
  <sheetViews>
    <sheetView view="pageLayout" zoomScale="30" zoomScaleNormal="100" zoomScaleSheetLayoutView="30" zoomScalePageLayoutView="30" workbookViewId="0">
      <selection activeCell="D10" sqref="D10:T10"/>
    </sheetView>
  </sheetViews>
  <sheetFormatPr baseColWidth="10" defaultRowHeight="18.75"/>
  <cols>
    <col min="1" max="1" width="19.42578125" customWidth="1"/>
    <col min="2" max="2" width="46.140625" style="1" customWidth="1"/>
    <col min="3" max="3" width="14" style="5" customWidth="1"/>
    <col min="4" max="4" width="17.42578125" style="2" hidden="1" customWidth="1"/>
    <col min="5" max="5" width="33" bestFit="1" customWidth="1"/>
    <col min="6" max="6" width="31.42578125" customWidth="1"/>
    <col min="7" max="7" width="32.42578125" customWidth="1"/>
    <col min="8" max="8" width="30.7109375" customWidth="1"/>
    <col min="9" max="9" width="33" customWidth="1"/>
    <col min="10" max="11" width="33" bestFit="1" customWidth="1"/>
    <col min="12" max="12" width="30.7109375" customWidth="1"/>
    <col min="13" max="13" width="31.5703125" customWidth="1"/>
    <col min="14" max="16" width="33" bestFit="1" customWidth="1"/>
    <col min="17" max="17" width="12.7109375" style="11" customWidth="1"/>
    <col min="18" max="18" width="29.5703125" customWidth="1"/>
    <col min="19" max="19" width="13" style="3" customWidth="1"/>
    <col min="20" max="20" width="10.85546875" style="3" customWidth="1"/>
    <col min="21" max="21" width="56.7109375" style="6" customWidth="1"/>
    <col min="22" max="22" width="29.140625" customWidth="1"/>
    <col min="23" max="23" width="31.42578125" customWidth="1"/>
    <col min="26" max="26" width="39.42578125" customWidth="1"/>
  </cols>
  <sheetData>
    <row r="1" spans="1:21">
      <c r="U1" s="246"/>
    </row>
    <row r="2" spans="1:21" ht="99" customHeight="1">
      <c r="A2" s="703" t="s">
        <v>285</v>
      </c>
      <c r="B2" s="704"/>
      <c r="C2" s="704"/>
      <c r="D2" s="704"/>
      <c r="E2" s="704"/>
      <c r="F2" s="704"/>
      <c r="G2" s="704"/>
      <c r="H2" s="704"/>
      <c r="I2" s="704"/>
      <c r="J2" s="704"/>
      <c r="K2" s="704"/>
      <c r="L2" s="704"/>
      <c r="M2" s="704"/>
      <c r="N2" s="704"/>
      <c r="O2" s="704"/>
      <c r="P2" s="704"/>
      <c r="Q2" s="704"/>
      <c r="R2" s="704"/>
      <c r="S2" s="704"/>
      <c r="T2" s="704"/>
      <c r="U2" s="247"/>
    </row>
    <row r="3" spans="1:21" ht="27.75">
      <c r="A3" s="705" t="s">
        <v>286</v>
      </c>
      <c r="B3" s="705"/>
      <c r="C3" s="705"/>
      <c r="D3" s="705"/>
      <c r="E3" s="705"/>
      <c r="F3" s="705"/>
      <c r="G3" s="705"/>
      <c r="H3" s="705"/>
      <c r="I3" s="705"/>
      <c r="J3" s="705"/>
      <c r="K3" s="705"/>
      <c r="L3" s="705"/>
      <c r="M3" s="705"/>
      <c r="N3" s="705"/>
      <c r="O3" s="705"/>
      <c r="P3" s="705"/>
      <c r="Q3" s="705"/>
      <c r="R3" s="705"/>
      <c r="S3" s="705"/>
      <c r="T3" s="705"/>
      <c r="U3" s="248"/>
    </row>
    <row r="4" spans="1:21" s="4" customFormat="1" ht="30">
      <c r="A4" s="706" t="s">
        <v>287</v>
      </c>
      <c r="B4" s="706"/>
      <c r="C4" s="706"/>
      <c r="D4" s="706"/>
      <c r="E4" s="706"/>
      <c r="F4" s="706"/>
      <c r="G4" s="706"/>
      <c r="H4" s="706"/>
      <c r="I4" s="706"/>
      <c r="J4" s="706"/>
      <c r="K4" s="706"/>
      <c r="L4" s="706"/>
      <c r="M4" s="706"/>
      <c r="N4" s="706"/>
      <c r="O4" s="706"/>
      <c r="P4" s="706"/>
      <c r="Q4" s="706"/>
      <c r="R4" s="706"/>
      <c r="S4" s="706"/>
      <c r="T4" s="706"/>
      <c r="U4" s="249"/>
    </row>
    <row r="5" spans="1:21" s="4" customFormat="1" ht="52.5" customHeight="1">
      <c r="A5" s="599" t="s">
        <v>288</v>
      </c>
      <c r="B5" s="600"/>
      <c r="C5" s="600"/>
      <c r="D5" s="600"/>
      <c r="E5" s="600"/>
      <c r="F5" s="600"/>
      <c r="G5" s="600"/>
      <c r="H5" s="600"/>
      <c r="I5" s="600"/>
      <c r="J5" s="600"/>
      <c r="K5" s="600"/>
      <c r="L5" s="600"/>
      <c r="M5" s="600"/>
      <c r="N5" s="600"/>
      <c r="O5" s="600"/>
      <c r="P5" s="600"/>
      <c r="Q5" s="600"/>
      <c r="R5" s="600"/>
      <c r="S5" s="600"/>
      <c r="T5" s="600"/>
      <c r="U5" s="249"/>
    </row>
    <row r="6" spans="1:21" s="4" customFormat="1" ht="41.25" customHeight="1">
      <c r="A6" s="707" t="s">
        <v>289</v>
      </c>
      <c r="B6" s="707"/>
      <c r="C6" s="707"/>
      <c r="D6" s="708" t="s">
        <v>290</v>
      </c>
      <c r="E6" s="709"/>
      <c r="F6" s="709"/>
      <c r="G6" s="709"/>
      <c r="H6" s="709"/>
      <c r="I6" s="709"/>
      <c r="J6" s="709"/>
      <c r="K6" s="709"/>
      <c r="L6" s="709"/>
      <c r="M6" s="709"/>
      <c r="N6" s="709"/>
      <c r="O6" s="709"/>
      <c r="P6" s="709"/>
      <c r="Q6" s="709"/>
      <c r="R6" s="709"/>
      <c r="S6" s="709"/>
      <c r="T6" s="710"/>
      <c r="U6" s="249"/>
    </row>
    <row r="7" spans="1:21" s="4" customFormat="1" ht="19.5" customHeight="1">
      <c r="A7" s="707" t="s">
        <v>45</v>
      </c>
      <c r="B7" s="707"/>
      <c r="C7" s="707"/>
      <c r="D7" s="708" t="s">
        <v>33</v>
      </c>
      <c r="E7" s="709"/>
      <c r="F7" s="709"/>
      <c r="G7" s="709"/>
      <c r="H7" s="709"/>
      <c r="I7" s="709"/>
      <c r="J7" s="709"/>
      <c r="K7" s="709"/>
      <c r="L7" s="709"/>
      <c r="M7" s="709"/>
      <c r="N7" s="709"/>
      <c r="O7" s="709"/>
      <c r="P7" s="709"/>
      <c r="Q7" s="709"/>
      <c r="R7" s="709"/>
      <c r="S7" s="709"/>
      <c r="T7" s="710"/>
      <c r="U7" s="249"/>
    </row>
    <row r="8" spans="1:21" s="4" customFormat="1" ht="15" customHeight="1">
      <c r="A8" s="691" t="s">
        <v>46</v>
      </c>
      <c r="B8" s="692"/>
      <c r="C8" s="693"/>
      <c r="D8" s="714" t="s">
        <v>47</v>
      </c>
      <c r="E8" s="715"/>
      <c r="F8" s="715"/>
      <c r="G8" s="715"/>
      <c r="H8" s="715"/>
      <c r="I8" s="715"/>
      <c r="J8" s="715"/>
      <c r="K8" s="715"/>
      <c r="L8" s="715"/>
      <c r="M8" s="715"/>
      <c r="N8" s="715"/>
      <c r="O8" s="715"/>
      <c r="P8" s="715"/>
      <c r="Q8" s="715"/>
      <c r="R8" s="715"/>
      <c r="S8" s="715"/>
      <c r="T8" s="716"/>
      <c r="U8" s="249"/>
    </row>
    <row r="9" spans="1:21" s="4" customFormat="1" ht="15" customHeight="1">
      <c r="A9" s="691" t="s">
        <v>48</v>
      </c>
      <c r="B9" s="692"/>
      <c r="C9" s="693"/>
      <c r="D9" s="714" t="s">
        <v>49</v>
      </c>
      <c r="E9" s="715"/>
      <c r="F9" s="715"/>
      <c r="G9" s="715"/>
      <c r="H9" s="715"/>
      <c r="I9" s="715"/>
      <c r="J9" s="715"/>
      <c r="K9" s="715"/>
      <c r="L9" s="715"/>
      <c r="M9" s="715"/>
      <c r="N9" s="715"/>
      <c r="O9" s="715"/>
      <c r="P9" s="715"/>
      <c r="Q9" s="715"/>
      <c r="R9" s="715"/>
      <c r="S9" s="715"/>
      <c r="T9" s="716"/>
      <c r="U9" s="249"/>
    </row>
    <row r="10" spans="1:21" s="4" customFormat="1" ht="15" customHeight="1">
      <c r="A10" s="691" t="s">
        <v>50</v>
      </c>
      <c r="B10" s="692"/>
      <c r="C10" s="693"/>
      <c r="D10" s="711">
        <f>Q68</f>
        <v>956626843.98000002</v>
      </c>
      <c r="E10" s="712"/>
      <c r="F10" s="712"/>
      <c r="G10" s="712"/>
      <c r="H10" s="712"/>
      <c r="I10" s="712"/>
      <c r="J10" s="712"/>
      <c r="K10" s="712"/>
      <c r="L10" s="712"/>
      <c r="M10" s="712"/>
      <c r="N10" s="712"/>
      <c r="O10" s="712"/>
      <c r="P10" s="712"/>
      <c r="Q10" s="712"/>
      <c r="R10" s="712"/>
      <c r="S10" s="712"/>
      <c r="T10" s="713"/>
      <c r="U10" s="249"/>
    </row>
    <row r="11" spans="1:21" s="4" customFormat="1" ht="15" customHeight="1">
      <c r="A11" s="691" t="s">
        <v>51</v>
      </c>
      <c r="B11" s="692"/>
      <c r="C11" s="693"/>
      <c r="D11" s="711"/>
      <c r="E11" s="712"/>
      <c r="F11" s="712"/>
      <c r="G11" s="712"/>
      <c r="H11" s="712"/>
      <c r="I11" s="712"/>
      <c r="J11" s="712"/>
      <c r="K11" s="712"/>
      <c r="L11" s="712"/>
      <c r="M11" s="712"/>
      <c r="N11" s="712"/>
      <c r="O11" s="712"/>
      <c r="P11" s="712"/>
      <c r="Q11" s="712"/>
      <c r="R11" s="712"/>
      <c r="S11" s="712"/>
      <c r="T11" s="713"/>
      <c r="U11" s="249"/>
    </row>
    <row r="12" spans="1:21" s="4" customFormat="1" ht="15" customHeight="1">
      <c r="A12" s="691" t="s">
        <v>52</v>
      </c>
      <c r="B12" s="692"/>
      <c r="C12" s="693"/>
      <c r="D12" s="711"/>
      <c r="E12" s="712"/>
      <c r="F12" s="712"/>
      <c r="G12" s="712"/>
      <c r="H12" s="712"/>
      <c r="I12" s="712"/>
      <c r="J12" s="712"/>
      <c r="K12" s="712"/>
      <c r="L12" s="712"/>
      <c r="M12" s="712"/>
      <c r="N12" s="712"/>
      <c r="O12" s="712"/>
      <c r="P12" s="712"/>
      <c r="Q12" s="712"/>
      <c r="R12" s="712"/>
      <c r="S12" s="712"/>
      <c r="T12" s="713"/>
      <c r="U12" s="249"/>
    </row>
    <row r="13" spans="1:21" s="4" customFormat="1" ht="18" customHeight="1">
      <c r="A13" s="697" t="s">
        <v>1</v>
      </c>
      <c r="B13" s="698"/>
      <c r="C13" s="698"/>
      <c r="D13" s="698"/>
      <c r="E13" s="698"/>
      <c r="F13" s="698"/>
      <c r="G13" s="698"/>
      <c r="H13" s="698"/>
      <c r="I13" s="698"/>
      <c r="J13" s="698"/>
      <c r="K13" s="698"/>
      <c r="L13" s="698"/>
      <c r="M13" s="698"/>
      <c r="N13" s="698"/>
      <c r="O13" s="698"/>
      <c r="P13" s="698"/>
      <c r="Q13" s="698"/>
      <c r="R13" s="698"/>
      <c r="S13" s="698"/>
      <c r="T13" s="699"/>
      <c r="U13" s="249"/>
    </row>
    <row r="14" spans="1:21" s="4" customFormat="1" ht="15" customHeight="1">
      <c r="A14" s="691" t="s">
        <v>2</v>
      </c>
      <c r="B14" s="692"/>
      <c r="C14" s="693"/>
      <c r="D14" s="694" t="s">
        <v>6</v>
      </c>
      <c r="E14" s="695"/>
      <c r="F14" s="695"/>
      <c r="G14" s="695"/>
      <c r="H14" s="695"/>
      <c r="I14" s="695"/>
      <c r="J14" s="695"/>
      <c r="K14" s="695"/>
      <c r="L14" s="695"/>
      <c r="M14" s="695"/>
      <c r="N14" s="695"/>
      <c r="O14" s="695"/>
      <c r="P14" s="695"/>
      <c r="Q14" s="695"/>
      <c r="R14" s="695"/>
      <c r="S14" s="695"/>
      <c r="T14" s="696"/>
      <c r="U14" s="249"/>
    </row>
    <row r="15" spans="1:21" s="4" customFormat="1" ht="15" customHeight="1">
      <c r="A15" s="691" t="s">
        <v>3</v>
      </c>
      <c r="B15" s="692"/>
      <c r="C15" s="693"/>
      <c r="D15" s="694" t="s">
        <v>7</v>
      </c>
      <c r="E15" s="695"/>
      <c r="F15" s="695"/>
      <c r="G15" s="695"/>
      <c r="H15" s="695"/>
      <c r="I15" s="695"/>
      <c r="J15" s="695"/>
      <c r="K15" s="695"/>
      <c r="L15" s="695"/>
      <c r="M15" s="695"/>
      <c r="N15" s="695"/>
      <c r="O15" s="695"/>
      <c r="P15" s="695"/>
      <c r="Q15" s="695"/>
      <c r="R15" s="695"/>
      <c r="S15" s="695"/>
      <c r="T15" s="696"/>
      <c r="U15" s="249"/>
    </row>
    <row r="16" spans="1:21" s="4" customFormat="1" ht="15" customHeight="1">
      <c r="A16" s="691" t="s">
        <v>4</v>
      </c>
      <c r="B16" s="692"/>
      <c r="C16" s="693"/>
      <c r="D16" s="694" t="s">
        <v>8</v>
      </c>
      <c r="E16" s="695"/>
      <c r="F16" s="695"/>
      <c r="G16" s="695"/>
      <c r="H16" s="695"/>
      <c r="I16" s="695"/>
      <c r="J16" s="695"/>
      <c r="K16" s="695"/>
      <c r="L16" s="695"/>
      <c r="M16" s="695"/>
      <c r="N16" s="695"/>
      <c r="O16" s="695"/>
      <c r="P16" s="695"/>
      <c r="Q16" s="695"/>
      <c r="R16" s="695"/>
      <c r="S16" s="695"/>
      <c r="T16" s="696"/>
      <c r="U16" s="249"/>
    </row>
    <row r="17" spans="1:21" s="4" customFormat="1" ht="15" customHeight="1">
      <c r="A17" s="691" t="s">
        <v>5</v>
      </c>
      <c r="B17" s="692"/>
      <c r="C17" s="693"/>
      <c r="D17" s="694" t="s">
        <v>9</v>
      </c>
      <c r="E17" s="695"/>
      <c r="F17" s="695"/>
      <c r="G17" s="695"/>
      <c r="H17" s="695"/>
      <c r="I17" s="695"/>
      <c r="J17" s="695"/>
      <c r="K17" s="695"/>
      <c r="L17" s="695"/>
      <c r="M17" s="695"/>
      <c r="N17" s="695"/>
      <c r="O17" s="695"/>
      <c r="P17" s="695"/>
      <c r="Q17" s="695"/>
      <c r="R17" s="695"/>
      <c r="S17" s="695"/>
      <c r="T17" s="696"/>
      <c r="U17" s="249"/>
    </row>
    <row r="18" spans="1:21" s="4" customFormat="1" ht="18" customHeight="1">
      <c r="A18" s="697" t="s">
        <v>53</v>
      </c>
      <c r="B18" s="698"/>
      <c r="C18" s="698"/>
      <c r="D18" s="698"/>
      <c r="E18" s="698"/>
      <c r="F18" s="698"/>
      <c r="G18" s="698"/>
      <c r="H18" s="698"/>
      <c r="I18" s="698"/>
      <c r="J18" s="698"/>
      <c r="K18" s="698"/>
      <c r="L18" s="698"/>
      <c r="M18" s="698"/>
      <c r="N18" s="698"/>
      <c r="O18" s="698"/>
      <c r="P18" s="698"/>
      <c r="Q18" s="698"/>
      <c r="R18" s="698"/>
      <c r="S18" s="698"/>
      <c r="T18" s="699"/>
      <c r="U18" s="249"/>
    </row>
    <row r="19" spans="1:21" s="4" customFormat="1" ht="15" customHeight="1">
      <c r="A19" s="700" t="s">
        <v>291</v>
      </c>
      <c r="B19" s="701"/>
      <c r="C19" s="701"/>
      <c r="D19" s="701"/>
      <c r="E19" s="701"/>
      <c r="F19" s="701"/>
      <c r="G19" s="701"/>
      <c r="H19" s="701"/>
      <c r="I19" s="701"/>
      <c r="J19" s="701"/>
      <c r="K19" s="701"/>
      <c r="L19" s="701"/>
      <c r="M19" s="701"/>
      <c r="N19" s="701"/>
      <c r="O19" s="701"/>
      <c r="P19" s="701"/>
      <c r="Q19" s="701"/>
      <c r="R19" s="701"/>
      <c r="S19" s="701"/>
      <c r="T19" s="702"/>
      <c r="U19" s="249"/>
    </row>
    <row r="20" spans="1:21" s="4" customFormat="1" ht="24" customHeight="1">
      <c r="A20" s="697" t="s">
        <v>54</v>
      </c>
      <c r="B20" s="698"/>
      <c r="C20" s="698"/>
      <c r="D20" s="698"/>
      <c r="E20" s="698"/>
      <c r="F20" s="698"/>
      <c r="G20" s="698"/>
      <c r="H20" s="698"/>
      <c r="I20" s="698"/>
      <c r="J20" s="698"/>
      <c r="K20" s="698"/>
      <c r="L20" s="698"/>
      <c r="M20" s="698"/>
      <c r="N20" s="698"/>
      <c r="O20" s="698"/>
      <c r="P20" s="698"/>
      <c r="Q20" s="698"/>
      <c r="R20" s="698"/>
      <c r="S20" s="698"/>
      <c r="T20" s="699"/>
      <c r="U20" s="249"/>
    </row>
    <row r="21" spans="1:21" s="4" customFormat="1" ht="21">
      <c r="A21" s="700" t="s">
        <v>292</v>
      </c>
      <c r="B21" s="701"/>
      <c r="C21" s="701"/>
      <c r="D21" s="701"/>
      <c r="E21" s="701"/>
      <c r="F21" s="701"/>
      <c r="G21" s="701"/>
      <c r="H21" s="701"/>
      <c r="I21" s="701"/>
      <c r="J21" s="701"/>
      <c r="K21" s="701"/>
      <c r="L21" s="701"/>
      <c r="M21" s="701"/>
      <c r="N21" s="701"/>
      <c r="O21" s="701"/>
      <c r="P21" s="701"/>
      <c r="Q21" s="701"/>
      <c r="R21" s="701"/>
      <c r="S21" s="701"/>
      <c r="T21" s="702"/>
      <c r="U21" s="249"/>
    </row>
    <row r="22" spans="1:21" s="4" customFormat="1" ht="60.75" customHeight="1">
      <c r="A22" s="679" t="s">
        <v>293</v>
      </c>
      <c r="B22" s="680"/>
      <c r="C22" s="681"/>
      <c r="D22" s="682" t="s">
        <v>294</v>
      </c>
      <c r="E22" s="683"/>
      <c r="F22" s="683"/>
      <c r="G22" s="683"/>
      <c r="H22" s="683"/>
      <c r="I22" s="683"/>
      <c r="J22" s="683"/>
      <c r="K22" s="683"/>
      <c r="L22" s="683"/>
      <c r="M22" s="683"/>
      <c r="N22" s="683"/>
      <c r="O22" s="683"/>
      <c r="P22" s="683"/>
      <c r="Q22" s="683"/>
      <c r="R22" s="683"/>
      <c r="S22" s="683"/>
      <c r="T22" s="684"/>
      <c r="U22" s="249"/>
    </row>
    <row r="23" spans="1:21" s="4" customFormat="1" ht="21">
      <c r="A23" s="685" t="s">
        <v>55</v>
      </c>
      <c r="B23" s="686"/>
      <c r="C23" s="686"/>
      <c r="D23" s="686"/>
      <c r="E23" s="686"/>
      <c r="F23" s="686"/>
      <c r="G23" s="686"/>
      <c r="H23" s="686"/>
      <c r="I23" s="686"/>
      <c r="J23" s="686"/>
      <c r="K23" s="686"/>
      <c r="L23" s="686"/>
      <c r="M23" s="686"/>
      <c r="N23" s="686"/>
      <c r="O23" s="686"/>
      <c r="P23" s="686"/>
      <c r="Q23" s="686"/>
      <c r="R23" s="686"/>
      <c r="S23" s="686"/>
      <c r="T23" s="687"/>
      <c r="U23" s="249"/>
    </row>
    <row r="24" spans="1:21" s="4" customFormat="1" ht="21">
      <c r="A24" s="668" t="s">
        <v>56</v>
      </c>
      <c r="B24" s="669"/>
      <c r="C24" s="669"/>
      <c r="D24" s="669"/>
      <c r="E24" s="669"/>
      <c r="F24" s="669"/>
      <c r="G24" s="669"/>
      <c r="H24" s="669"/>
      <c r="I24" s="669"/>
      <c r="J24" s="669"/>
      <c r="K24" s="669"/>
      <c r="L24" s="669"/>
      <c r="M24" s="669"/>
      <c r="N24" s="669"/>
      <c r="O24" s="669"/>
      <c r="P24" s="669"/>
      <c r="Q24" s="669"/>
      <c r="R24" s="669"/>
      <c r="S24" s="669"/>
      <c r="T24" s="670"/>
      <c r="U24" s="249"/>
    </row>
    <row r="25" spans="1:21" s="253" customFormat="1" ht="30" customHeight="1">
      <c r="A25" s="250" t="s">
        <v>57</v>
      </c>
      <c r="B25" s="688" t="s">
        <v>58</v>
      </c>
      <c r="C25" s="689"/>
      <c r="D25" s="690"/>
      <c r="E25" s="250" t="s">
        <v>10</v>
      </c>
      <c r="F25" s="251" t="s">
        <v>59</v>
      </c>
      <c r="G25" s="688" t="s">
        <v>60</v>
      </c>
      <c r="H25" s="689"/>
      <c r="I25" s="689"/>
      <c r="J25" s="689"/>
      <c r="K25" s="689"/>
      <c r="L25" s="689"/>
      <c r="M25" s="690"/>
      <c r="N25" s="688" t="s">
        <v>61</v>
      </c>
      <c r="O25" s="689"/>
      <c r="P25" s="689"/>
      <c r="Q25" s="689"/>
      <c r="R25" s="690"/>
      <c r="S25" s="688" t="s">
        <v>62</v>
      </c>
      <c r="T25" s="690"/>
      <c r="U25" s="252"/>
    </row>
    <row r="26" spans="1:21" s="253" customFormat="1" ht="52.5" customHeight="1">
      <c r="A26" s="254" t="s">
        <v>97</v>
      </c>
      <c r="B26" s="668" t="s">
        <v>63</v>
      </c>
      <c r="C26" s="669"/>
      <c r="D26" s="670"/>
      <c r="E26" s="254" t="s">
        <v>64</v>
      </c>
      <c r="F26" s="255" t="s">
        <v>23</v>
      </c>
      <c r="G26" s="668" t="s">
        <v>65</v>
      </c>
      <c r="H26" s="669"/>
      <c r="I26" s="669"/>
      <c r="J26" s="669"/>
      <c r="K26" s="669"/>
      <c r="L26" s="669"/>
      <c r="M26" s="670"/>
      <c r="N26" s="668" t="s">
        <v>66</v>
      </c>
      <c r="O26" s="669"/>
      <c r="P26" s="669"/>
      <c r="Q26" s="669"/>
      <c r="R26" s="670"/>
      <c r="S26" s="671">
        <f>T29</f>
        <v>-0.15174363807728564</v>
      </c>
      <c r="T26" s="672"/>
      <c r="U26" s="252"/>
    </row>
    <row r="27" spans="1:21" s="4" customFormat="1" ht="21">
      <c r="A27" s="673" t="s">
        <v>67</v>
      </c>
      <c r="B27" s="674"/>
      <c r="C27" s="674"/>
      <c r="D27" s="674"/>
      <c r="E27" s="674"/>
      <c r="F27" s="674"/>
      <c r="G27" s="674"/>
      <c r="H27" s="674"/>
      <c r="I27" s="674"/>
      <c r="J27" s="674"/>
      <c r="K27" s="674"/>
      <c r="L27" s="674"/>
      <c r="M27" s="674"/>
      <c r="N27" s="674"/>
      <c r="O27" s="674"/>
      <c r="P27" s="674"/>
      <c r="Q27" s="674"/>
      <c r="R27" s="674"/>
      <c r="S27" s="674"/>
      <c r="T27" s="675"/>
      <c r="U27" s="249"/>
    </row>
    <row r="28" spans="1:21" s="253" customFormat="1" ht="64.5" customHeight="1">
      <c r="A28" s="256" t="s">
        <v>68</v>
      </c>
      <c r="B28" s="676" t="s">
        <v>69</v>
      </c>
      <c r="C28" s="677"/>
      <c r="D28" s="678"/>
      <c r="E28" s="256" t="s">
        <v>10</v>
      </c>
      <c r="F28" s="256" t="s">
        <v>67</v>
      </c>
      <c r="G28" s="256" t="s">
        <v>11</v>
      </c>
      <c r="H28" s="256" t="s">
        <v>12</v>
      </c>
      <c r="I28" s="256" t="s">
        <v>13</v>
      </c>
      <c r="J28" s="256" t="s">
        <v>14</v>
      </c>
      <c r="K28" s="256" t="s">
        <v>15</v>
      </c>
      <c r="L28" s="256" t="s">
        <v>16</v>
      </c>
      <c r="M28" s="256" t="s">
        <v>17</v>
      </c>
      <c r="N28" s="256" t="s">
        <v>18</v>
      </c>
      <c r="O28" s="256" t="s">
        <v>19</v>
      </c>
      <c r="P28" s="256" t="s">
        <v>70</v>
      </c>
      <c r="Q28" s="256" t="s">
        <v>21</v>
      </c>
      <c r="R28" s="256" t="s">
        <v>22</v>
      </c>
      <c r="S28" s="256" t="s">
        <v>71</v>
      </c>
      <c r="T28" s="257" t="s">
        <v>295</v>
      </c>
      <c r="U28" s="252"/>
    </row>
    <row r="29" spans="1:21" s="253" customFormat="1" ht="29.25" customHeight="1">
      <c r="A29" s="258" t="s">
        <v>72</v>
      </c>
      <c r="B29" s="655" t="s">
        <v>73</v>
      </c>
      <c r="C29" s="656"/>
      <c r="D29" s="657"/>
      <c r="E29" s="258" t="s">
        <v>64</v>
      </c>
      <c r="F29" s="259">
        <f>S29</f>
        <v>0.88416666666666677</v>
      </c>
      <c r="G29" s="259">
        <v>0.9</v>
      </c>
      <c r="H29" s="259">
        <v>0.96</v>
      </c>
      <c r="I29" s="259">
        <v>0.94</v>
      </c>
      <c r="J29" s="259">
        <v>0.89</v>
      </c>
      <c r="K29" s="259">
        <v>0.88</v>
      </c>
      <c r="L29" s="259">
        <v>0.85</v>
      </c>
      <c r="M29" s="259">
        <v>0.86</v>
      </c>
      <c r="N29" s="259">
        <v>0.85</v>
      </c>
      <c r="O29" s="259">
        <v>0.84</v>
      </c>
      <c r="P29" s="259">
        <v>0.88</v>
      </c>
      <c r="Q29" s="259">
        <v>0.88</v>
      </c>
      <c r="R29" s="259">
        <v>0.88</v>
      </c>
      <c r="S29" s="259">
        <f>AVERAGE(G29:R29)</f>
        <v>0.88416666666666677</v>
      </c>
      <c r="T29" s="658">
        <f>S30/S29-1</f>
        <v>-0.15174363807728564</v>
      </c>
      <c r="U29" s="252"/>
    </row>
    <row r="30" spans="1:21" s="253" customFormat="1" ht="29.25" customHeight="1">
      <c r="A30" s="258" t="s">
        <v>98</v>
      </c>
      <c r="B30" s="655" t="s">
        <v>99</v>
      </c>
      <c r="C30" s="656"/>
      <c r="D30" s="657"/>
      <c r="E30" s="258" t="s">
        <v>64</v>
      </c>
      <c r="F30" s="259">
        <f>S30</f>
        <v>0.75</v>
      </c>
      <c r="G30" s="259">
        <v>0.75</v>
      </c>
      <c r="H30" s="259">
        <v>0.75</v>
      </c>
      <c r="I30" s="259">
        <v>0.75</v>
      </c>
      <c r="J30" s="259">
        <v>0.75</v>
      </c>
      <c r="K30" s="259">
        <v>0.75</v>
      </c>
      <c r="L30" s="259">
        <v>0.75</v>
      </c>
      <c r="M30" s="259">
        <v>0.75</v>
      </c>
      <c r="N30" s="259">
        <v>0.75</v>
      </c>
      <c r="O30" s="259">
        <v>0.75</v>
      </c>
      <c r="P30" s="259">
        <v>0.75</v>
      </c>
      <c r="Q30" s="259">
        <v>0.75</v>
      </c>
      <c r="R30" s="259">
        <v>0.75</v>
      </c>
      <c r="S30" s="259">
        <f>AVERAGE(G30:R30)</f>
        <v>0.75</v>
      </c>
      <c r="T30" s="659"/>
      <c r="U30" s="252"/>
    </row>
    <row r="31" spans="1:21" s="4" customFormat="1" ht="21">
      <c r="A31" s="639" t="s">
        <v>24</v>
      </c>
      <c r="B31" s="640"/>
      <c r="C31" s="640"/>
      <c r="D31" s="640"/>
      <c r="E31" s="640"/>
      <c r="F31" s="640"/>
      <c r="G31" s="640"/>
      <c r="H31" s="640"/>
      <c r="I31" s="640"/>
      <c r="J31" s="640"/>
      <c r="K31" s="640"/>
      <c r="L31" s="640"/>
      <c r="M31" s="640"/>
      <c r="N31" s="640"/>
      <c r="O31" s="640"/>
      <c r="P31" s="640"/>
      <c r="Q31" s="640"/>
      <c r="R31" s="640"/>
      <c r="S31" s="640"/>
      <c r="T31" s="641"/>
      <c r="U31" s="249"/>
    </row>
    <row r="32" spans="1:21" s="4" customFormat="1" ht="60.75" customHeight="1">
      <c r="A32" s="257" t="s">
        <v>68</v>
      </c>
      <c r="B32" s="660" t="s">
        <v>69</v>
      </c>
      <c r="C32" s="661"/>
      <c r="D32" s="662"/>
      <c r="E32" s="257" t="s">
        <v>10</v>
      </c>
      <c r="F32" s="257" t="s">
        <v>24</v>
      </c>
      <c r="G32" s="257" t="s">
        <v>11</v>
      </c>
      <c r="H32" s="257" t="s">
        <v>12</v>
      </c>
      <c r="I32" s="257" t="s">
        <v>13</v>
      </c>
      <c r="J32" s="257" t="s">
        <v>14</v>
      </c>
      <c r="K32" s="257" t="s">
        <v>15</v>
      </c>
      <c r="L32" s="257" t="s">
        <v>16</v>
      </c>
      <c r="M32" s="257" t="s">
        <v>17</v>
      </c>
      <c r="N32" s="257" t="s">
        <v>18</v>
      </c>
      <c r="O32" s="257" t="s">
        <v>19</v>
      </c>
      <c r="P32" s="257" t="s">
        <v>70</v>
      </c>
      <c r="Q32" s="257" t="s">
        <v>21</v>
      </c>
      <c r="R32" s="257" t="s">
        <v>22</v>
      </c>
      <c r="S32" s="257" t="s">
        <v>71</v>
      </c>
      <c r="T32" s="260" t="s">
        <v>295</v>
      </c>
      <c r="U32" s="249"/>
    </row>
    <row r="33" spans="1:21" s="4" customFormat="1" ht="29.25" customHeight="1">
      <c r="A33" s="261" t="str">
        <f>A29</f>
        <v>CS2024</v>
      </c>
      <c r="B33" s="663" t="str">
        <f>B29</f>
        <v>Cobertura de servicio 2024</v>
      </c>
      <c r="C33" s="664"/>
      <c r="D33" s="665"/>
      <c r="E33" s="254" t="str">
        <f>E29</f>
        <v>Porcentaje</v>
      </c>
      <c r="F33" s="262"/>
      <c r="G33" s="263"/>
      <c r="H33" s="263"/>
      <c r="I33" s="263"/>
      <c r="J33" s="263"/>
      <c r="K33" s="263"/>
      <c r="L33" s="263"/>
      <c r="M33" s="263"/>
      <c r="N33" s="263"/>
      <c r="O33" s="263"/>
      <c r="P33" s="263"/>
      <c r="Q33" s="263"/>
      <c r="R33" s="263"/>
      <c r="S33" s="264"/>
      <c r="T33" s="666"/>
      <c r="U33" s="249"/>
    </row>
    <row r="34" spans="1:21" s="4" customFormat="1" ht="29.25" customHeight="1">
      <c r="A34" s="261" t="str">
        <f>A30</f>
        <v>CS2025</v>
      </c>
      <c r="B34" s="663" t="str">
        <f>B30</f>
        <v>Cobertura de servicio 2025</v>
      </c>
      <c r="C34" s="664"/>
      <c r="D34" s="665"/>
      <c r="E34" s="254" t="str">
        <f>E30</f>
        <v>Porcentaje</v>
      </c>
      <c r="F34" s="262"/>
      <c r="G34" s="265"/>
      <c r="H34" s="265"/>
      <c r="I34" s="265"/>
      <c r="J34" s="265"/>
      <c r="K34" s="265"/>
      <c r="L34" s="265"/>
      <c r="M34" s="265"/>
      <c r="N34" s="265"/>
      <c r="O34" s="265"/>
      <c r="P34" s="266"/>
      <c r="Q34" s="266"/>
      <c r="R34" s="266"/>
      <c r="S34" s="264"/>
      <c r="T34" s="667"/>
      <c r="U34" s="249"/>
    </row>
    <row r="35" spans="1:21" s="4" customFormat="1" ht="21">
      <c r="A35" s="650" t="s">
        <v>74</v>
      </c>
      <c r="B35" s="651"/>
      <c r="C35" s="651"/>
      <c r="D35" s="651"/>
      <c r="E35" s="651"/>
      <c r="F35" s="651"/>
      <c r="G35" s="651"/>
      <c r="H35" s="651"/>
      <c r="I35" s="651"/>
      <c r="J35" s="651"/>
      <c r="K35" s="651"/>
      <c r="L35" s="651"/>
      <c r="M35" s="651"/>
      <c r="N35" s="651"/>
      <c r="O35" s="651"/>
      <c r="P35" s="651"/>
      <c r="Q35" s="651"/>
      <c r="R35" s="651"/>
      <c r="S35" s="651"/>
      <c r="T35" s="652"/>
      <c r="U35" s="249"/>
    </row>
    <row r="36" spans="1:21" s="4" customFormat="1" ht="27" customHeight="1">
      <c r="A36" s="653" t="s">
        <v>75</v>
      </c>
      <c r="B36" s="653"/>
      <c r="C36" s="653"/>
      <c r="D36" s="653"/>
      <c r="E36" s="653"/>
      <c r="F36" s="653"/>
      <c r="G36" s="653"/>
      <c r="H36" s="653"/>
      <c r="I36" s="653"/>
      <c r="J36" s="653"/>
      <c r="K36" s="653"/>
      <c r="L36" s="653"/>
      <c r="M36" s="653"/>
      <c r="N36" s="653"/>
      <c r="O36" s="653"/>
      <c r="P36" s="653"/>
      <c r="Q36" s="653"/>
      <c r="R36" s="653"/>
      <c r="S36" s="653"/>
      <c r="T36" s="653"/>
      <c r="U36" s="249"/>
    </row>
    <row r="37" spans="1:21" s="4" customFormat="1" ht="30" customHeight="1">
      <c r="A37" s="267" t="s">
        <v>57</v>
      </c>
      <c r="B37" s="654" t="s">
        <v>58</v>
      </c>
      <c r="C37" s="654"/>
      <c r="D37" s="654"/>
      <c r="E37" s="267" t="s">
        <v>10</v>
      </c>
      <c r="F37" s="268" t="s">
        <v>59</v>
      </c>
      <c r="G37" s="654" t="s">
        <v>60</v>
      </c>
      <c r="H37" s="654"/>
      <c r="I37" s="654"/>
      <c r="J37" s="654"/>
      <c r="K37" s="654"/>
      <c r="L37" s="654"/>
      <c r="M37" s="654"/>
      <c r="N37" s="654" t="s">
        <v>61</v>
      </c>
      <c r="O37" s="654"/>
      <c r="P37" s="654"/>
      <c r="Q37" s="654"/>
      <c r="R37" s="654"/>
      <c r="S37" s="654" t="s">
        <v>62</v>
      </c>
      <c r="T37" s="654"/>
      <c r="U37" s="249"/>
    </row>
    <row r="38" spans="1:21" s="4" customFormat="1" ht="58.5" customHeight="1">
      <c r="A38" s="255" t="s">
        <v>76</v>
      </c>
      <c r="B38" s="646" t="s">
        <v>77</v>
      </c>
      <c r="C38" s="646"/>
      <c r="D38" s="646"/>
      <c r="E38" s="261" t="s">
        <v>78</v>
      </c>
      <c r="F38" s="269" t="s">
        <v>23</v>
      </c>
      <c r="G38" s="647" t="s">
        <v>79</v>
      </c>
      <c r="H38" s="647"/>
      <c r="I38" s="647"/>
      <c r="J38" s="647"/>
      <c r="K38" s="647"/>
      <c r="L38" s="647"/>
      <c r="M38" s="647"/>
      <c r="N38" s="647" t="s">
        <v>66</v>
      </c>
      <c r="O38" s="647"/>
      <c r="P38" s="647"/>
      <c r="Q38" s="647"/>
      <c r="R38" s="647"/>
      <c r="S38" s="648">
        <f>T41</f>
        <v>0.81</v>
      </c>
      <c r="T38" s="648"/>
      <c r="U38" s="249"/>
    </row>
    <row r="39" spans="1:21" s="4" customFormat="1" ht="15" customHeight="1">
      <c r="A39" s="649" t="s">
        <v>67</v>
      </c>
      <c r="B39" s="649"/>
      <c r="C39" s="649"/>
      <c r="D39" s="649"/>
      <c r="E39" s="649"/>
      <c r="F39" s="649"/>
      <c r="G39" s="649"/>
      <c r="H39" s="649"/>
      <c r="I39" s="649"/>
      <c r="J39" s="649"/>
      <c r="K39" s="649"/>
      <c r="L39" s="649"/>
      <c r="M39" s="649"/>
      <c r="N39" s="649"/>
      <c r="O39" s="649"/>
      <c r="P39" s="649"/>
      <c r="Q39" s="649"/>
      <c r="R39" s="649"/>
      <c r="S39" s="649"/>
      <c r="T39" s="649"/>
      <c r="U39" s="249"/>
    </row>
    <row r="40" spans="1:21" s="4" customFormat="1" ht="60">
      <c r="A40" s="270" t="s">
        <v>68</v>
      </c>
      <c r="B40" s="642" t="s">
        <v>69</v>
      </c>
      <c r="C40" s="642"/>
      <c r="D40" s="642"/>
      <c r="E40" s="270" t="s">
        <v>10</v>
      </c>
      <c r="F40" s="270" t="s">
        <v>67</v>
      </c>
      <c r="G40" s="270" t="s">
        <v>11</v>
      </c>
      <c r="H40" s="270" t="s">
        <v>12</v>
      </c>
      <c r="I40" s="270" t="s">
        <v>13</v>
      </c>
      <c r="J40" s="270" t="s">
        <v>14</v>
      </c>
      <c r="K40" s="270" t="s">
        <v>15</v>
      </c>
      <c r="L40" s="270" t="s">
        <v>16</v>
      </c>
      <c r="M40" s="270" t="s">
        <v>17</v>
      </c>
      <c r="N40" s="270" t="s">
        <v>18</v>
      </c>
      <c r="O40" s="270" t="s">
        <v>19</v>
      </c>
      <c r="P40" s="270" t="s">
        <v>70</v>
      </c>
      <c r="Q40" s="270" t="s">
        <v>21</v>
      </c>
      <c r="R40" s="270" t="s">
        <v>22</v>
      </c>
      <c r="S40" s="270" t="s">
        <v>31</v>
      </c>
      <c r="T40" s="270" t="s">
        <v>295</v>
      </c>
      <c r="U40" s="249"/>
    </row>
    <row r="41" spans="1:21" s="4" customFormat="1" ht="34.5" customHeight="1">
      <c r="A41" s="258" t="s">
        <v>80</v>
      </c>
      <c r="B41" s="637" t="s">
        <v>81</v>
      </c>
      <c r="C41" s="637"/>
      <c r="D41" s="637"/>
      <c r="E41" s="258" t="s">
        <v>78</v>
      </c>
      <c r="F41" s="271">
        <f>S41</f>
        <v>7776</v>
      </c>
      <c r="G41" s="272">
        <v>648</v>
      </c>
      <c r="H41" s="272">
        <v>648</v>
      </c>
      <c r="I41" s="272">
        <v>648</v>
      </c>
      <c r="J41" s="272">
        <v>648</v>
      </c>
      <c r="K41" s="272">
        <v>648</v>
      </c>
      <c r="L41" s="272">
        <v>648</v>
      </c>
      <c r="M41" s="272">
        <v>648</v>
      </c>
      <c r="N41" s="272">
        <v>648</v>
      </c>
      <c r="O41" s="272">
        <v>648</v>
      </c>
      <c r="P41" s="272">
        <v>648</v>
      </c>
      <c r="Q41" s="272">
        <v>648</v>
      </c>
      <c r="R41" s="272">
        <v>648</v>
      </c>
      <c r="S41" s="273">
        <f>SUM(G41:R41)</f>
        <v>7776</v>
      </c>
      <c r="T41" s="638">
        <f>S41/S42</f>
        <v>0.81</v>
      </c>
      <c r="U41" s="249"/>
    </row>
    <row r="42" spans="1:21" s="4" customFormat="1" ht="34.5" customHeight="1">
      <c r="A42" s="258" t="s">
        <v>82</v>
      </c>
      <c r="B42" s="637" t="s">
        <v>83</v>
      </c>
      <c r="C42" s="637"/>
      <c r="D42" s="637"/>
      <c r="E42" s="258" t="s">
        <v>78</v>
      </c>
      <c r="F42" s="271">
        <f>S42</f>
        <v>9600</v>
      </c>
      <c r="G42" s="272">
        <v>800</v>
      </c>
      <c r="H42" s="272">
        <v>800</v>
      </c>
      <c r="I42" s="272">
        <v>800</v>
      </c>
      <c r="J42" s="272">
        <v>800</v>
      </c>
      <c r="K42" s="272">
        <v>800</v>
      </c>
      <c r="L42" s="272">
        <v>800</v>
      </c>
      <c r="M42" s="272">
        <v>800</v>
      </c>
      <c r="N42" s="272">
        <v>800</v>
      </c>
      <c r="O42" s="272">
        <v>800</v>
      </c>
      <c r="P42" s="272">
        <v>800</v>
      </c>
      <c r="Q42" s="272">
        <v>800</v>
      </c>
      <c r="R42" s="272">
        <v>800</v>
      </c>
      <c r="S42" s="273">
        <f>SUM(G42:R42)</f>
        <v>9600</v>
      </c>
      <c r="T42" s="638"/>
      <c r="U42" s="249"/>
    </row>
    <row r="43" spans="1:21" s="4" customFormat="1" ht="21">
      <c r="A43" s="639" t="s">
        <v>24</v>
      </c>
      <c r="B43" s="640"/>
      <c r="C43" s="640"/>
      <c r="D43" s="640"/>
      <c r="E43" s="640"/>
      <c r="F43" s="640"/>
      <c r="G43" s="640"/>
      <c r="H43" s="640"/>
      <c r="I43" s="640"/>
      <c r="J43" s="640"/>
      <c r="K43" s="640"/>
      <c r="L43" s="640"/>
      <c r="M43" s="640"/>
      <c r="N43" s="640"/>
      <c r="O43" s="640"/>
      <c r="P43" s="640"/>
      <c r="Q43" s="640"/>
      <c r="R43" s="640"/>
      <c r="S43" s="640"/>
      <c r="T43" s="641"/>
      <c r="U43" s="249"/>
    </row>
    <row r="44" spans="1:21" s="4" customFormat="1" ht="63" customHeight="1">
      <c r="A44" s="270" t="s">
        <v>68</v>
      </c>
      <c r="B44" s="642" t="s">
        <v>69</v>
      </c>
      <c r="C44" s="642"/>
      <c r="D44" s="642"/>
      <c r="E44" s="270" t="s">
        <v>10</v>
      </c>
      <c r="F44" s="270" t="s">
        <v>24</v>
      </c>
      <c r="G44" s="270" t="s">
        <v>11</v>
      </c>
      <c r="H44" s="270" t="s">
        <v>12</v>
      </c>
      <c r="I44" s="270" t="s">
        <v>13</v>
      </c>
      <c r="J44" s="270" t="s">
        <v>14</v>
      </c>
      <c r="K44" s="270" t="s">
        <v>15</v>
      </c>
      <c r="L44" s="270" t="s">
        <v>16</v>
      </c>
      <c r="M44" s="270" t="s">
        <v>17</v>
      </c>
      <c r="N44" s="270" t="s">
        <v>18</v>
      </c>
      <c r="O44" s="270" t="s">
        <v>19</v>
      </c>
      <c r="P44" s="270" t="s">
        <v>70</v>
      </c>
      <c r="Q44" s="270" t="s">
        <v>21</v>
      </c>
      <c r="R44" s="270" t="s">
        <v>22</v>
      </c>
      <c r="S44" s="270" t="s">
        <v>31</v>
      </c>
      <c r="T44" s="274" t="s">
        <v>295</v>
      </c>
      <c r="U44" s="249"/>
    </row>
    <row r="45" spans="1:21" s="4" customFormat="1" ht="22.5" customHeight="1">
      <c r="A45" s="261" t="s">
        <v>80</v>
      </c>
      <c r="B45" s="643" t="s">
        <v>81</v>
      </c>
      <c r="C45" s="643"/>
      <c r="D45" s="643"/>
      <c r="E45" s="261" t="s">
        <v>78</v>
      </c>
      <c r="F45" s="275">
        <f>S45</f>
        <v>0</v>
      </c>
      <c r="G45" s="276"/>
      <c r="H45" s="277"/>
      <c r="I45" s="277"/>
      <c r="J45" s="277"/>
      <c r="K45" s="277"/>
      <c r="L45" s="277"/>
      <c r="M45" s="277"/>
      <c r="N45" s="277"/>
      <c r="O45" s="277"/>
      <c r="P45" s="278"/>
      <c r="Q45" s="278"/>
      <c r="R45" s="278"/>
      <c r="S45" s="279">
        <f>SUM(G45:R45)</f>
        <v>0</v>
      </c>
      <c r="T45" s="644"/>
      <c r="U45" s="249"/>
    </row>
    <row r="46" spans="1:21" s="4" customFormat="1" ht="22.5" customHeight="1">
      <c r="A46" s="261" t="s">
        <v>82</v>
      </c>
      <c r="B46" s="643" t="s">
        <v>83</v>
      </c>
      <c r="C46" s="643"/>
      <c r="D46" s="643"/>
      <c r="E46" s="261" t="s">
        <v>78</v>
      </c>
      <c r="F46" s="275">
        <f>S46</f>
        <v>0</v>
      </c>
      <c r="G46" s="277"/>
      <c r="H46" s="277"/>
      <c r="I46" s="277"/>
      <c r="J46" s="277"/>
      <c r="K46" s="277"/>
      <c r="L46" s="277"/>
      <c r="M46" s="277"/>
      <c r="N46" s="277"/>
      <c r="O46" s="277"/>
      <c r="P46" s="277"/>
      <c r="Q46" s="277"/>
      <c r="R46" s="277"/>
      <c r="S46" s="279">
        <f>SUM(G46:R46)</f>
        <v>0</v>
      </c>
      <c r="T46" s="645"/>
      <c r="U46" s="249"/>
    </row>
    <row r="47" spans="1:21" s="4" customFormat="1" ht="27.75">
      <c r="A47" s="636" t="s">
        <v>296</v>
      </c>
      <c r="B47" s="636"/>
      <c r="C47" s="636"/>
      <c r="D47" s="636"/>
      <c r="E47" s="636"/>
      <c r="F47" s="636"/>
      <c r="G47" s="636"/>
      <c r="H47" s="636"/>
      <c r="I47" s="636"/>
      <c r="J47" s="636"/>
      <c r="K47" s="636"/>
      <c r="L47" s="636"/>
      <c r="M47" s="636"/>
      <c r="N47" s="636"/>
      <c r="O47" s="636"/>
      <c r="P47" s="636"/>
      <c r="Q47" s="636"/>
      <c r="R47" s="636"/>
      <c r="S47" s="636"/>
      <c r="T47" s="636"/>
      <c r="U47" s="249"/>
    </row>
    <row r="48" spans="1:21" s="4" customFormat="1" ht="21">
      <c r="A48" s="478" t="s">
        <v>1</v>
      </c>
      <c r="B48" s="478"/>
      <c r="C48" s="478"/>
      <c r="D48" s="478"/>
      <c r="E48" s="478"/>
      <c r="F48" s="478"/>
      <c r="G48" s="478"/>
      <c r="H48" s="478"/>
      <c r="I48" s="478"/>
      <c r="J48" s="478"/>
      <c r="K48" s="478"/>
      <c r="L48" s="478"/>
      <c r="M48" s="478"/>
      <c r="N48" s="478"/>
      <c r="O48" s="478"/>
      <c r="P48" s="478"/>
      <c r="Q48" s="478"/>
      <c r="R48" s="478"/>
      <c r="S48" s="478"/>
      <c r="T48" s="478"/>
      <c r="U48" s="249"/>
    </row>
    <row r="49" spans="1:23" s="4" customFormat="1" ht="54" customHeight="1">
      <c r="A49" s="482" t="s">
        <v>2</v>
      </c>
      <c r="B49" s="482"/>
      <c r="C49" s="482"/>
      <c r="D49" s="482"/>
      <c r="E49" s="482" t="s">
        <v>3</v>
      </c>
      <c r="F49" s="482"/>
      <c r="G49" s="482"/>
      <c r="H49" s="482"/>
      <c r="I49" s="482" t="s">
        <v>4</v>
      </c>
      <c r="J49" s="482"/>
      <c r="K49" s="482"/>
      <c r="L49" s="482"/>
      <c r="M49" s="482"/>
      <c r="N49" s="482"/>
      <c r="O49" s="482"/>
      <c r="P49" s="482"/>
      <c r="Q49" s="482" t="s">
        <v>5</v>
      </c>
      <c r="R49" s="482"/>
      <c r="S49" s="482"/>
      <c r="T49" s="482"/>
      <c r="U49" s="249"/>
    </row>
    <row r="50" spans="1:23" s="4" customFormat="1" ht="54" customHeight="1">
      <c r="A50" s="475" t="s">
        <v>6</v>
      </c>
      <c r="B50" s="475"/>
      <c r="C50" s="475"/>
      <c r="D50" s="475"/>
      <c r="E50" s="476" t="s">
        <v>7</v>
      </c>
      <c r="F50" s="476"/>
      <c r="G50" s="476"/>
      <c r="H50" s="476"/>
      <c r="I50" s="475" t="s">
        <v>8</v>
      </c>
      <c r="J50" s="475"/>
      <c r="K50" s="475"/>
      <c r="L50" s="475"/>
      <c r="M50" s="475"/>
      <c r="N50" s="475"/>
      <c r="O50" s="475"/>
      <c r="P50" s="475"/>
      <c r="Q50" s="475" t="s">
        <v>9</v>
      </c>
      <c r="R50" s="475"/>
      <c r="S50" s="475"/>
      <c r="T50" s="475"/>
      <c r="U50" s="249"/>
    </row>
    <row r="51" spans="1:23" s="4" customFormat="1" ht="54" customHeight="1">
      <c r="A51" s="472" t="s">
        <v>297</v>
      </c>
      <c r="B51" s="474" t="s">
        <v>32</v>
      </c>
      <c r="C51" s="477" t="s">
        <v>298</v>
      </c>
      <c r="D51" s="477" t="s">
        <v>10</v>
      </c>
      <c r="E51" s="472" t="s">
        <v>11</v>
      </c>
      <c r="F51" s="472" t="s">
        <v>12</v>
      </c>
      <c r="G51" s="472" t="s">
        <v>13</v>
      </c>
      <c r="H51" s="472" t="s">
        <v>14</v>
      </c>
      <c r="I51" s="472" t="s">
        <v>15</v>
      </c>
      <c r="J51" s="472" t="s">
        <v>16</v>
      </c>
      <c r="K51" s="472" t="s">
        <v>17</v>
      </c>
      <c r="L51" s="472" t="s">
        <v>18</v>
      </c>
      <c r="M51" s="472" t="s">
        <v>19</v>
      </c>
      <c r="N51" s="472" t="s">
        <v>20</v>
      </c>
      <c r="O51" s="472" t="s">
        <v>21</v>
      </c>
      <c r="P51" s="472" t="s">
        <v>22</v>
      </c>
      <c r="Q51" s="628" t="s">
        <v>31</v>
      </c>
      <c r="R51" s="629"/>
      <c r="S51" s="632" t="s">
        <v>299</v>
      </c>
      <c r="T51" s="633"/>
      <c r="U51" s="249"/>
    </row>
    <row r="52" spans="1:23" ht="41.25" customHeight="1">
      <c r="A52" s="472"/>
      <c r="B52" s="474"/>
      <c r="C52" s="477"/>
      <c r="D52" s="477"/>
      <c r="E52" s="472"/>
      <c r="F52" s="472"/>
      <c r="G52" s="472"/>
      <c r="H52" s="472"/>
      <c r="I52" s="472"/>
      <c r="J52" s="472"/>
      <c r="K52" s="472"/>
      <c r="L52" s="472"/>
      <c r="M52" s="472"/>
      <c r="N52" s="472"/>
      <c r="O52" s="472"/>
      <c r="P52" s="472"/>
      <c r="Q52" s="630"/>
      <c r="R52" s="631"/>
      <c r="S52" s="634"/>
      <c r="T52" s="635"/>
      <c r="U52"/>
      <c r="V52" s="4"/>
    </row>
    <row r="53" spans="1:23" s="4" customFormat="1" ht="54" customHeight="1">
      <c r="A53" s="623" t="s">
        <v>40</v>
      </c>
      <c r="B53" s="624"/>
      <c r="C53" s="624"/>
      <c r="D53" s="624"/>
      <c r="E53" s="624"/>
      <c r="F53" s="624"/>
      <c r="G53" s="624"/>
      <c r="H53" s="624"/>
      <c r="I53" s="624"/>
      <c r="J53" s="624"/>
      <c r="K53" s="624"/>
      <c r="L53" s="624"/>
      <c r="M53" s="624"/>
      <c r="N53" s="624"/>
      <c r="O53" s="624"/>
      <c r="P53" s="624"/>
      <c r="Q53" s="624"/>
      <c r="R53" s="624"/>
      <c r="S53" s="624"/>
      <c r="T53" s="625"/>
      <c r="U53" s="249"/>
    </row>
    <row r="54" spans="1:23" s="4" customFormat="1" ht="54" customHeight="1">
      <c r="A54" s="613">
        <v>1</v>
      </c>
      <c r="B54" s="615" t="s">
        <v>33</v>
      </c>
      <c r="C54" s="280" t="s">
        <v>300</v>
      </c>
      <c r="D54" s="281" t="s">
        <v>301</v>
      </c>
      <c r="E54" s="282">
        <f>+E131</f>
        <v>7241414.3900000006</v>
      </c>
      <c r="F54" s="282">
        <f t="shared" ref="F54:P54" si="0">+F131</f>
        <v>6683589.6199999992</v>
      </c>
      <c r="G54" s="282">
        <f t="shared" si="0"/>
        <v>6763916.8899999997</v>
      </c>
      <c r="H54" s="282">
        <f t="shared" si="0"/>
        <v>7223435.2599999998</v>
      </c>
      <c r="I54" s="282">
        <f t="shared" si="0"/>
        <v>7343439.1500000004</v>
      </c>
      <c r="J54" s="282">
        <f t="shared" si="0"/>
        <v>6991718.7599999998</v>
      </c>
      <c r="K54" s="282">
        <f t="shared" si="0"/>
        <v>7153385.29</v>
      </c>
      <c r="L54" s="282">
        <f t="shared" si="0"/>
        <v>7460165.9000000004</v>
      </c>
      <c r="M54" s="282">
        <f t="shared" si="0"/>
        <v>6777316.8700000001</v>
      </c>
      <c r="N54" s="282">
        <f t="shared" si="0"/>
        <v>7152635.2200000007</v>
      </c>
      <c r="O54" s="282">
        <f t="shared" si="0"/>
        <v>6824350.1699999999</v>
      </c>
      <c r="P54" s="282">
        <f t="shared" si="0"/>
        <v>9338100.2400000002</v>
      </c>
      <c r="Q54" s="626">
        <f>SUM(E54:P54)</f>
        <v>86953467.75999999</v>
      </c>
      <c r="R54" s="627"/>
      <c r="S54" s="611">
        <f t="shared" ref="S54" si="1">Q55/Q54</f>
        <v>0</v>
      </c>
      <c r="T54" s="611"/>
      <c r="U54" s="249"/>
      <c r="V54" s="283"/>
    </row>
    <row r="55" spans="1:23" ht="41.25" customHeight="1">
      <c r="A55" s="614"/>
      <c r="B55" s="616"/>
      <c r="C55" s="266" t="s">
        <v>24</v>
      </c>
      <c r="D55" s="284"/>
      <c r="E55" s="151"/>
      <c r="F55" s="151"/>
      <c r="G55" s="151"/>
      <c r="H55" s="151"/>
      <c r="I55" s="151"/>
      <c r="J55" s="151"/>
      <c r="K55" s="151"/>
      <c r="L55" s="151"/>
      <c r="M55" s="151"/>
      <c r="N55" s="151"/>
      <c r="O55" s="151"/>
      <c r="P55" s="151"/>
      <c r="Q55" s="617"/>
      <c r="R55" s="618"/>
      <c r="S55" s="611"/>
      <c r="T55" s="611"/>
      <c r="U55"/>
      <c r="V55" s="4"/>
    </row>
    <row r="56" spans="1:23" s="4" customFormat="1" ht="54" customHeight="1">
      <c r="A56" s="613">
        <v>2</v>
      </c>
      <c r="B56" s="615" t="s">
        <v>302</v>
      </c>
      <c r="C56" s="280" t="s">
        <v>300</v>
      </c>
      <c r="D56" s="281" t="str">
        <f>D54</f>
        <v>Infor.
pública</v>
      </c>
      <c r="E56" s="285">
        <f>+E198</f>
        <v>10078301.650000002</v>
      </c>
      <c r="F56" s="285">
        <f t="shared" ref="F56:P56" si="2">+F198</f>
        <v>5869181.0499999989</v>
      </c>
      <c r="G56" s="285">
        <f t="shared" si="2"/>
        <v>6051604.7899999991</v>
      </c>
      <c r="H56" s="285">
        <f t="shared" si="2"/>
        <v>9887164.0900000017</v>
      </c>
      <c r="I56" s="285">
        <f t="shared" si="2"/>
        <v>9887409.9100000001</v>
      </c>
      <c r="J56" s="285">
        <f t="shared" si="2"/>
        <v>6073089.4299999997</v>
      </c>
      <c r="K56" s="285">
        <f t="shared" si="2"/>
        <v>8007229.4000000022</v>
      </c>
      <c r="L56" s="285">
        <f t="shared" si="2"/>
        <v>6727782.3800000008</v>
      </c>
      <c r="M56" s="285">
        <f t="shared" si="2"/>
        <v>6491068.9699999988</v>
      </c>
      <c r="N56" s="285">
        <f t="shared" si="2"/>
        <v>9628924.1300000027</v>
      </c>
      <c r="O56" s="285">
        <f t="shared" si="2"/>
        <v>6455141.8099999996</v>
      </c>
      <c r="P56" s="285">
        <f t="shared" si="2"/>
        <v>11227200.09</v>
      </c>
      <c r="Q56" s="626">
        <f>SUM(E56:P56)</f>
        <v>96384097.700000018</v>
      </c>
      <c r="R56" s="627"/>
      <c r="S56" s="611">
        <f t="shared" ref="S56" si="3">Q57/Q56</f>
        <v>0</v>
      </c>
      <c r="T56" s="611"/>
      <c r="U56" s="249"/>
    </row>
    <row r="57" spans="1:23" s="4" customFormat="1" ht="54" customHeight="1">
      <c r="A57" s="614"/>
      <c r="B57" s="616"/>
      <c r="C57" s="266" t="s">
        <v>24</v>
      </c>
      <c r="D57" s="284"/>
      <c r="E57" s="151"/>
      <c r="F57" s="151"/>
      <c r="G57" s="151"/>
      <c r="H57" s="151"/>
      <c r="I57" s="151"/>
      <c r="J57" s="151"/>
      <c r="K57" s="151"/>
      <c r="L57" s="151"/>
      <c r="M57" s="151"/>
      <c r="N57" s="151"/>
      <c r="O57" s="151"/>
      <c r="P57" s="151"/>
      <c r="Q57" s="617"/>
      <c r="R57" s="618"/>
      <c r="S57" s="611"/>
      <c r="T57" s="611"/>
      <c r="U57" s="249"/>
    </row>
    <row r="58" spans="1:23" s="4" customFormat="1" ht="54" customHeight="1">
      <c r="A58" s="613">
        <v>6</v>
      </c>
      <c r="B58" s="566" t="s">
        <v>36</v>
      </c>
      <c r="C58" s="280" t="s">
        <v>300</v>
      </c>
      <c r="D58" s="286" t="s">
        <v>303</v>
      </c>
      <c r="E58" s="285">
        <f>+E236</f>
        <v>1322074.72</v>
      </c>
      <c r="F58" s="285">
        <f t="shared" ref="F58:P58" si="4">+F236</f>
        <v>1048656.5899999999</v>
      </c>
      <c r="G58" s="285">
        <f t="shared" si="4"/>
        <v>1054668.44</v>
      </c>
      <c r="H58" s="285">
        <f t="shared" si="4"/>
        <v>1302401.46</v>
      </c>
      <c r="I58" s="285">
        <f t="shared" si="4"/>
        <v>1193079.0699999998</v>
      </c>
      <c r="J58" s="285">
        <f t="shared" si="4"/>
        <v>1087068.44</v>
      </c>
      <c r="K58" s="285">
        <f t="shared" si="4"/>
        <v>1302401.46</v>
      </c>
      <c r="L58" s="285">
        <f t="shared" si="4"/>
        <v>1186872.45</v>
      </c>
      <c r="M58" s="285">
        <f t="shared" si="4"/>
        <v>1061796.54</v>
      </c>
      <c r="N58" s="285">
        <f t="shared" si="4"/>
        <v>1302901.4699999997</v>
      </c>
      <c r="O58" s="285">
        <f t="shared" si="4"/>
        <v>1059996.53</v>
      </c>
      <c r="P58" s="285">
        <f t="shared" si="4"/>
        <v>1655591.28</v>
      </c>
      <c r="Q58" s="626">
        <f>SUM(E58:P58)</f>
        <v>14577508.449999996</v>
      </c>
      <c r="R58" s="627"/>
      <c r="S58" s="611">
        <f>Q59/Q58</f>
        <v>0</v>
      </c>
      <c r="T58" s="611"/>
      <c r="U58" s="249"/>
    </row>
    <row r="59" spans="1:23" s="4" customFormat="1" ht="54" customHeight="1">
      <c r="A59" s="614"/>
      <c r="B59" s="568"/>
      <c r="C59" s="266" t="s">
        <v>24</v>
      </c>
      <c r="D59" s="287"/>
      <c r="E59" s="151"/>
      <c r="F59" s="151"/>
      <c r="G59" s="151"/>
      <c r="H59" s="151"/>
      <c r="I59" s="151"/>
      <c r="J59" s="151"/>
      <c r="K59" s="151"/>
      <c r="L59" s="151"/>
      <c r="M59" s="151"/>
      <c r="N59" s="151"/>
      <c r="O59" s="151"/>
      <c r="P59" s="151"/>
      <c r="Q59" s="617">
        <f>SUM(E59:P59)</f>
        <v>0</v>
      </c>
      <c r="R59" s="618"/>
      <c r="S59" s="611"/>
      <c r="T59" s="611"/>
      <c r="U59" s="249"/>
    </row>
    <row r="60" spans="1:23" s="4" customFormat="1" ht="54" customHeight="1">
      <c r="A60" s="623" t="s">
        <v>41</v>
      </c>
      <c r="B60" s="624"/>
      <c r="C60" s="624"/>
      <c r="D60" s="624"/>
      <c r="E60" s="624"/>
      <c r="F60" s="624"/>
      <c r="G60" s="624"/>
      <c r="H60" s="624"/>
      <c r="I60" s="624"/>
      <c r="J60" s="624"/>
      <c r="K60" s="624"/>
      <c r="L60" s="624"/>
      <c r="M60" s="624"/>
      <c r="N60" s="624"/>
      <c r="O60" s="624"/>
      <c r="P60" s="624"/>
      <c r="Q60" s="624"/>
      <c r="R60" s="624"/>
      <c r="S60" s="624"/>
      <c r="T60" s="625"/>
      <c r="U60" s="249"/>
    </row>
    <row r="61" spans="1:23" s="4" customFormat="1" ht="54" customHeight="1">
      <c r="A61" s="613">
        <v>3</v>
      </c>
      <c r="B61" s="566" t="s">
        <v>34</v>
      </c>
      <c r="C61" s="280" t="s">
        <v>300</v>
      </c>
      <c r="D61" s="286" t="s">
        <v>303</v>
      </c>
      <c r="E61" s="285">
        <f>+E314</f>
        <v>8726860.9900000002</v>
      </c>
      <c r="F61" s="285">
        <f t="shared" ref="F61:P61" si="5">+F314</f>
        <v>8056214.120000001</v>
      </c>
      <c r="G61" s="285">
        <f t="shared" si="5"/>
        <v>8075096.9800000004</v>
      </c>
      <c r="H61" s="285">
        <f t="shared" si="5"/>
        <v>8807538.4199999999</v>
      </c>
      <c r="I61" s="285">
        <f t="shared" si="5"/>
        <v>8794491.5700000003</v>
      </c>
      <c r="J61" s="285">
        <f t="shared" si="5"/>
        <v>8446381.9499999993</v>
      </c>
      <c r="K61" s="285">
        <f t="shared" si="5"/>
        <v>8761625.0100000016</v>
      </c>
      <c r="L61" s="285">
        <f t="shared" si="5"/>
        <v>9104523.5699999984</v>
      </c>
      <c r="M61" s="285">
        <f t="shared" si="5"/>
        <v>8128133.6199999992</v>
      </c>
      <c r="N61" s="285">
        <f t="shared" si="5"/>
        <v>8737075.0700000003</v>
      </c>
      <c r="O61" s="285">
        <f t="shared" si="5"/>
        <v>8114633.6099999994</v>
      </c>
      <c r="P61" s="285">
        <f t="shared" si="5"/>
        <v>10053233.880000001</v>
      </c>
      <c r="Q61" s="583">
        <f>SUM(E61:P61)</f>
        <v>103805808.79000001</v>
      </c>
      <c r="R61" s="584"/>
      <c r="S61" s="611">
        <f>Q62/Q61</f>
        <v>0</v>
      </c>
      <c r="T61" s="611"/>
      <c r="U61" s="249"/>
    </row>
    <row r="62" spans="1:23" s="4" customFormat="1" ht="74.25" customHeight="1">
      <c r="A62" s="614"/>
      <c r="B62" s="568"/>
      <c r="C62" s="266" t="s">
        <v>24</v>
      </c>
      <c r="D62" s="287"/>
      <c r="E62" s="151"/>
      <c r="F62" s="151"/>
      <c r="G62" s="151"/>
      <c r="H62" s="151"/>
      <c r="I62" s="151"/>
      <c r="J62" s="151"/>
      <c r="K62" s="151"/>
      <c r="L62" s="151"/>
      <c r="M62" s="151"/>
      <c r="N62" s="151"/>
      <c r="O62" s="151"/>
      <c r="P62" s="151"/>
      <c r="Q62" s="617"/>
      <c r="R62" s="618"/>
      <c r="S62" s="611"/>
      <c r="T62" s="611"/>
      <c r="U62" s="249"/>
    </row>
    <row r="63" spans="1:23" s="4" customFormat="1" ht="69.75" customHeight="1">
      <c r="A63" s="623" t="s">
        <v>38</v>
      </c>
      <c r="B63" s="624"/>
      <c r="C63" s="624"/>
      <c r="D63" s="624"/>
      <c r="E63" s="624"/>
      <c r="F63" s="624"/>
      <c r="G63" s="624"/>
      <c r="H63" s="624"/>
      <c r="I63" s="624"/>
      <c r="J63" s="624"/>
      <c r="K63" s="624"/>
      <c r="L63" s="624"/>
      <c r="M63" s="624"/>
      <c r="N63" s="624"/>
      <c r="O63" s="624"/>
      <c r="P63" s="624"/>
      <c r="Q63" s="624"/>
      <c r="R63" s="624"/>
      <c r="S63" s="624"/>
      <c r="T63" s="625"/>
      <c r="U63" s="249"/>
    </row>
    <row r="64" spans="1:23" s="4" customFormat="1" ht="53.25" customHeight="1">
      <c r="A64" s="613">
        <v>4</v>
      </c>
      <c r="B64" s="615" t="s">
        <v>37</v>
      </c>
      <c r="C64" s="280" t="s">
        <v>300</v>
      </c>
      <c r="D64" s="286" t="str">
        <f>D61</f>
        <v>Monto</v>
      </c>
      <c r="E64" s="285">
        <f>+E373</f>
        <v>64402250.669999994</v>
      </c>
      <c r="F64" s="285">
        <f t="shared" ref="F64:P64" si="6">+F373</f>
        <v>43367253.970000006</v>
      </c>
      <c r="G64" s="285">
        <f t="shared" si="6"/>
        <v>50906790.359999999</v>
      </c>
      <c r="H64" s="285">
        <f t="shared" si="6"/>
        <v>47107471.589999996</v>
      </c>
      <c r="I64" s="285">
        <f t="shared" si="6"/>
        <v>39247092.57</v>
      </c>
      <c r="J64" s="285">
        <f t="shared" si="6"/>
        <v>53502671.849999994</v>
      </c>
      <c r="K64" s="285">
        <f t="shared" si="6"/>
        <v>47445893.18</v>
      </c>
      <c r="L64" s="285">
        <f t="shared" si="6"/>
        <v>46542529.099999994</v>
      </c>
      <c r="M64" s="285">
        <f t="shared" si="6"/>
        <v>49554840.859999999</v>
      </c>
      <c r="N64" s="285">
        <f t="shared" si="6"/>
        <v>45017609.149999999</v>
      </c>
      <c r="O64" s="285">
        <f t="shared" si="6"/>
        <v>49561834.769999996</v>
      </c>
      <c r="P64" s="285">
        <f t="shared" si="6"/>
        <v>60103379</v>
      </c>
      <c r="Q64" s="583">
        <f>SUM(E64:P64)</f>
        <v>596759617.06999993</v>
      </c>
      <c r="R64" s="584"/>
      <c r="S64" s="611">
        <f>Q65/Q64</f>
        <v>0</v>
      </c>
      <c r="T64" s="611"/>
      <c r="U64" s="288"/>
      <c r="V64" s="289"/>
      <c r="W64" s="289"/>
    </row>
    <row r="65" spans="1:23" s="4" customFormat="1" ht="53.25" customHeight="1">
      <c r="A65" s="614"/>
      <c r="B65" s="616"/>
      <c r="C65" s="266" t="s">
        <v>24</v>
      </c>
      <c r="D65" s="287"/>
      <c r="E65" s="151"/>
      <c r="F65" s="151"/>
      <c r="G65" s="151"/>
      <c r="H65" s="151"/>
      <c r="I65" s="151"/>
      <c r="J65" s="151"/>
      <c r="K65" s="151"/>
      <c r="L65" s="151"/>
      <c r="M65" s="151"/>
      <c r="N65" s="151"/>
      <c r="O65" s="151"/>
      <c r="P65" s="151"/>
      <c r="Q65" s="617"/>
      <c r="R65" s="618"/>
      <c r="S65" s="611"/>
      <c r="T65" s="611"/>
      <c r="U65" s="288"/>
      <c r="V65" s="289"/>
      <c r="W65" s="289"/>
    </row>
    <row r="66" spans="1:23" s="4" customFormat="1" ht="53.25" customHeight="1">
      <c r="A66" s="613">
        <v>5</v>
      </c>
      <c r="B66" s="615" t="s">
        <v>39</v>
      </c>
      <c r="C66" s="280" t="s">
        <v>300</v>
      </c>
      <c r="D66" s="286" t="s">
        <v>304</v>
      </c>
      <c r="E66" s="285">
        <f>+E427</f>
        <v>6800857.3000000017</v>
      </c>
      <c r="F66" s="285">
        <f t="shared" ref="F66:P66" si="7">+F427</f>
        <v>10194948.899999999</v>
      </c>
      <c r="G66" s="285">
        <f t="shared" si="7"/>
        <v>2210825.6100000003</v>
      </c>
      <c r="H66" s="285">
        <f t="shared" si="7"/>
        <v>2397668.71</v>
      </c>
      <c r="I66" s="285">
        <f t="shared" si="7"/>
        <v>11922943.77</v>
      </c>
      <c r="J66" s="285">
        <f t="shared" si="7"/>
        <v>2287525.61</v>
      </c>
      <c r="K66" s="285">
        <f t="shared" si="7"/>
        <v>2392368.71</v>
      </c>
      <c r="L66" s="285">
        <f t="shared" si="7"/>
        <v>2378253.12</v>
      </c>
      <c r="M66" s="285">
        <f t="shared" si="7"/>
        <v>2218357.87</v>
      </c>
      <c r="N66" s="285">
        <f t="shared" si="7"/>
        <v>2392369.71</v>
      </c>
      <c r="O66" s="285">
        <f t="shared" si="7"/>
        <v>2215557.8599999994</v>
      </c>
      <c r="P66" s="285">
        <f t="shared" si="7"/>
        <v>10734667.039999999</v>
      </c>
      <c r="Q66" s="583">
        <f>SUM(E66:P66)</f>
        <v>58146344.209999993</v>
      </c>
      <c r="R66" s="584"/>
      <c r="S66" s="611">
        <f>Q67/Q66</f>
        <v>0</v>
      </c>
      <c r="T66" s="611"/>
      <c r="U66" s="249"/>
    </row>
    <row r="67" spans="1:23" s="4" customFormat="1" ht="53.25" customHeight="1">
      <c r="A67" s="614"/>
      <c r="B67" s="616"/>
      <c r="C67" s="266" t="s">
        <v>24</v>
      </c>
      <c r="D67" s="287"/>
      <c r="E67" s="151"/>
      <c r="F67" s="151"/>
      <c r="G67" s="151"/>
      <c r="H67" s="151"/>
      <c r="I67" s="151"/>
      <c r="J67" s="151"/>
      <c r="K67" s="151"/>
      <c r="L67" s="151"/>
      <c r="M67" s="151"/>
      <c r="N67" s="151"/>
      <c r="O67" s="151"/>
      <c r="P67" s="151"/>
      <c r="Q67" s="617"/>
      <c r="R67" s="618"/>
      <c r="S67" s="611"/>
      <c r="T67" s="611"/>
      <c r="U67" s="249"/>
    </row>
    <row r="68" spans="1:23" s="4" customFormat="1" ht="41.25" customHeight="1">
      <c r="A68" s="619" t="s">
        <v>42</v>
      </c>
      <c r="B68" s="619"/>
      <c r="C68" s="290" t="s">
        <v>300</v>
      </c>
      <c r="D68" s="290" t="s">
        <v>305</v>
      </c>
      <c r="E68" s="195">
        <f>+E66+E64+E61+E58+E56+E54</f>
        <v>98571759.719999999</v>
      </c>
      <c r="F68" s="195">
        <f t="shared" ref="F68:P68" si="8">+F66+F64+F61+F58+F56+F54</f>
        <v>75219844.250000015</v>
      </c>
      <c r="G68" s="195">
        <f t="shared" si="8"/>
        <v>75062903.070000008</v>
      </c>
      <c r="H68" s="195">
        <f t="shared" si="8"/>
        <v>76725679.530000001</v>
      </c>
      <c r="I68" s="195">
        <f t="shared" si="8"/>
        <v>78388456.040000007</v>
      </c>
      <c r="J68" s="195">
        <f t="shared" si="8"/>
        <v>78388456.040000007</v>
      </c>
      <c r="K68" s="195">
        <f t="shared" si="8"/>
        <v>75062903.050000012</v>
      </c>
      <c r="L68" s="195">
        <f t="shared" si="8"/>
        <v>73400126.519999996</v>
      </c>
      <c r="M68" s="195">
        <f t="shared" si="8"/>
        <v>74231514.729999989</v>
      </c>
      <c r="N68" s="195">
        <f t="shared" si="8"/>
        <v>74231514.75</v>
      </c>
      <c r="O68" s="195">
        <f t="shared" si="8"/>
        <v>74231514.75</v>
      </c>
      <c r="P68" s="195">
        <f t="shared" si="8"/>
        <v>103112171.52999999</v>
      </c>
      <c r="Q68" s="602">
        <f>SUM(E68:P68)</f>
        <v>956626843.98000002</v>
      </c>
      <c r="R68" s="603"/>
      <c r="S68" s="611">
        <f>Q69/Q68</f>
        <v>0</v>
      </c>
      <c r="T68" s="611"/>
      <c r="U68" s="249">
        <v>956626843.98000026</v>
      </c>
      <c r="V68" s="283">
        <f>+Q68-U68</f>
        <v>0</v>
      </c>
    </row>
    <row r="69" spans="1:23" s="4" customFormat="1" ht="52.5" customHeight="1">
      <c r="A69" s="620"/>
      <c r="B69" s="620"/>
      <c r="C69" s="291" t="s">
        <v>306</v>
      </c>
      <c r="D69" s="291" t="s">
        <v>305</v>
      </c>
      <c r="E69" s="292"/>
      <c r="F69" s="292"/>
      <c r="G69" s="292"/>
      <c r="H69" s="292"/>
      <c r="I69" s="292"/>
      <c r="J69" s="292"/>
      <c r="K69" s="292"/>
      <c r="L69" s="292"/>
      <c r="M69" s="292"/>
      <c r="N69" s="293"/>
      <c r="O69" s="293"/>
      <c r="P69" s="293"/>
      <c r="Q69" s="621"/>
      <c r="R69" s="622"/>
      <c r="S69" s="611"/>
      <c r="T69" s="611"/>
      <c r="U69" s="602">
        <v>954092478.84000003</v>
      </c>
      <c r="V69" s="603"/>
    </row>
    <row r="70" spans="1:23" s="4" customFormat="1" ht="26.25">
      <c r="A70" s="604" t="s">
        <v>307</v>
      </c>
      <c r="B70" s="605"/>
      <c r="C70" s="605"/>
      <c r="D70" s="605"/>
      <c r="E70" s="605"/>
      <c r="F70" s="605"/>
      <c r="G70" s="605"/>
      <c r="H70" s="605"/>
      <c r="I70" s="605"/>
      <c r="J70" s="605"/>
      <c r="K70" s="605"/>
      <c r="L70" s="605"/>
      <c r="M70" s="605"/>
      <c r="N70" s="605"/>
      <c r="O70" s="605"/>
      <c r="P70" s="605"/>
      <c r="Q70" s="605"/>
      <c r="R70" s="605"/>
      <c r="S70" s="605"/>
      <c r="T70" s="606"/>
      <c r="U70" s="249"/>
    </row>
    <row r="71" spans="1:23" s="4" customFormat="1" ht="49.5" customHeight="1">
      <c r="A71" s="458"/>
      <c r="B71" s="607" t="s">
        <v>37</v>
      </c>
      <c r="C71" s="294" t="s">
        <v>300</v>
      </c>
      <c r="D71" s="295" t="str">
        <f>D66</f>
        <v>Agenda</v>
      </c>
      <c r="E71" s="296"/>
      <c r="F71" s="296">
        <v>6000000</v>
      </c>
      <c r="G71" s="296">
        <v>6000000</v>
      </c>
      <c r="H71" s="296"/>
      <c r="I71" s="296"/>
      <c r="J71" s="296"/>
      <c r="K71" s="296">
        <v>4000000</v>
      </c>
      <c r="L71" s="296"/>
      <c r="M71" s="296"/>
      <c r="N71" s="296"/>
      <c r="O71" s="296">
        <v>6000000</v>
      </c>
      <c r="P71" s="296">
        <v>2000000</v>
      </c>
      <c r="Q71" s="609">
        <f>SUM(E71:P71)</f>
        <v>24000000</v>
      </c>
      <c r="R71" s="610"/>
      <c r="S71" s="611">
        <f>Q72/Q71</f>
        <v>0</v>
      </c>
      <c r="T71" s="611"/>
      <c r="U71" s="249"/>
    </row>
    <row r="72" spans="1:23" s="4" customFormat="1" ht="52.5" customHeight="1">
      <c r="A72" s="458"/>
      <c r="B72" s="608"/>
      <c r="C72" s="266" t="s">
        <v>24</v>
      </c>
      <c r="D72" s="287"/>
      <c r="E72" s="20"/>
      <c r="F72" s="20"/>
      <c r="G72" s="20"/>
      <c r="H72" s="20"/>
      <c r="I72" s="20"/>
      <c r="J72" s="20"/>
      <c r="K72" s="297"/>
      <c r="L72" s="20"/>
      <c r="M72" s="20"/>
      <c r="N72" s="20"/>
      <c r="O72" s="20"/>
      <c r="P72" s="20"/>
      <c r="Q72" s="597"/>
      <c r="R72" s="598"/>
      <c r="S72" s="611"/>
      <c r="T72" s="611"/>
      <c r="U72" s="249"/>
    </row>
    <row r="73" spans="1:23" s="4" customFormat="1" ht="51" customHeight="1">
      <c r="A73" s="458"/>
      <c r="B73" s="607" t="s">
        <v>39</v>
      </c>
      <c r="C73" s="294" t="s">
        <v>300</v>
      </c>
      <c r="D73" s="295" t="str">
        <f>D68</f>
        <v>Activi-
dades</v>
      </c>
      <c r="F73" s="296">
        <v>8000000</v>
      </c>
      <c r="G73" s="296"/>
      <c r="H73" s="296"/>
      <c r="I73" s="298"/>
      <c r="J73" s="296"/>
      <c r="K73" s="296"/>
      <c r="L73" s="296"/>
      <c r="M73" s="296"/>
      <c r="N73" s="296"/>
      <c r="O73" s="296"/>
      <c r="P73" s="296">
        <v>8000000</v>
      </c>
      <c r="Q73" s="609">
        <f>SUM(E73:P73)</f>
        <v>16000000</v>
      </c>
      <c r="R73" s="610"/>
      <c r="S73" s="611">
        <f t="shared" ref="S73" si="9">Q74/Q73</f>
        <v>0</v>
      </c>
      <c r="T73" s="611"/>
      <c r="U73" s="249"/>
    </row>
    <row r="74" spans="1:23" s="4" customFormat="1" ht="52.5" customHeight="1">
      <c r="A74" s="458"/>
      <c r="B74" s="612"/>
      <c r="C74" s="266" t="s">
        <v>24</v>
      </c>
      <c r="D74" s="287"/>
      <c r="E74" s="20"/>
      <c r="F74" s="20"/>
      <c r="G74" s="20"/>
      <c r="H74" s="20"/>
      <c r="I74" s="20"/>
      <c r="J74" s="20"/>
      <c r="K74" s="297"/>
      <c r="L74" s="20"/>
      <c r="M74" s="20"/>
      <c r="N74" s="20"/>
      <c r="O74" s="20"/>
      <c r="P74" s="20"/>
      <c r="Q74" s="597"/>
      <c r="R74" s="598"/>
      <c r="S74" s="611"/>
      <c r="T74" s="611"/>
      <c r="U74" s="249"/>
    </row>
    <row r="75" spans="1:23" s="4" customFormat="1" ht="27.75">
      <c r="A75" s="599" t="s">
        <v>288</v>
      </c>
      <c r="B75" s="600"/>
      <c r="C75" s="600"/>
      <c r="D75" s="600"/>
      <c r="E75" s="600"/>
      <c r="F75" s="600"/>
      <c r="G75" s="600"/>
      <c r="H75" s="600"/>
      <c r="I75" s="600"/>
      <c r="J75" s="600"/>
      <c r="K75" s="600"/>
      <c r="L75" s="600"/>
      <c r="M75" s="600"/>
      <c r="N75" s="600"/>
      <c r="O75" s="600"/>
      <c r="P75" s="600"/>
      <c r="Q75" s="600"/>
      <c r="R75" s="600"/>
      <c r="S75" s="600"/>
      <c r="T75" s="600"/>
      <c r="U75" s="249"/>
    </row>
    <row r="76" spans="1:23" ht="32.25" customHeight="1">
      <c r="A76" s="601" t="s">
        <v>308</v>
      </c>
      <c r="B76" s="601"/>
      <c r="C76" s="601"/>
      <c r="D76" s="601"/>
      <c r="E76" s="601"/>
      <c r="F76" s="601"/>
      <c r="G76" s="601"/>
      <c r="H76" s="601"/>
      <c r="I76" s="601"/>
      <c r="J76" s="601"/>
      <c r="K76" s="601"/>
      <c r="L76" s="601"/>
      <c r="M76" s="601"/>
      <c r="N76" s="601"/>
      <c r="O76" s="601"/>
      <c r="P76" s="601"/>
      <c r="Q76" s="601"/>
      <c r="R76" s="601"/>
      <c r="S76" s="601"/>
      <c r="T76" s="601"/>
      <c r="U76"/>
      <c r="V76" s="299"/>
    </row>
    <row r="77" spans="1:23" ht="18.75" customHeight="1">
      <c r="A77" s="484" t="s">
        <v>0</v>
      </c>
      <c r="B77" s="484"/>
      <c r="C77" s="484"/>
      <c r="D77" s="484"/>
      <c r="E77" s="484"/>
      <c r="F77" s="484"/>
      <c r="G77" s="484"/>
      <c r="H77" s="484"/>
      <c r="I77" s="484"/>
      <c r="J77" s="484"/>
      <c r="K77" s="484" t="s">
        <v>30</v>
      </c>
      <c r="L77" s="484"/>
      <c r="M77" s="484"/>
      <c r="N77" s="484"/>
      <c r="O77" s="484"/>
      <c r="P77" s="484"/>
      <c r="Q77" s="484"/>
      <c r="R77" s="484"/>
      <c r="S77" s="484"/>
      <c r="T77" s="484"/>
      <c r="U77"/>
      <c r="V77" s="4"/>
    </row>
    <row r="78" spans="1:23" s="4" customFormat="1" ht="59.25" customHeight="1">
      <c r="A78" s="525" t="s">
        <v>25</v>
      </c>
      <c r="B78" s="525"/>
      <c r="C78" s="525"/>
      <c r="D78" s="525"/>
      <c r="E78" s="525"/>
      <c r="F78" s="525"/>
      <c r="G78" s="525"/>
      <c r="H78" s="525"/>
      <c r="I78" s="525"/>
      <c r="J78" s="525"/>
      <c r="K78" s="487" t="s">
        <v>309</v>
      </c>
      <c r="L78" s="487"/>
      <c r="M78" s="487"/>
      <c r="N78" s="487"/>
      <c r="O78" s="487"/>
      <c r="P78" s="487"/>
      <c r="Q78" s="487"/>
      <c r="R78" s="487"/>
      <c r="S78" s="487"/>
      <c r="T78" s="487"/>
      <c r="U78" s="249"/>
    </row>
    <row r="79" spans="1:23" s="4" customFormat="1" ht="68.25" customHeight="1">
      <c r="A79" s="478" t="s">
        <v>310</v>
      </c>
      <c r="B79" s="478"/>
      <c r="C79" s="478"/>
      <c r="D79" s="478" t="s">
        <v>311</v>
      </c>
      <c r="E79" s="478"/>
      <c r="F79" s="478"/>
      <c r="G79" s="478"/>
      <c r="H79" s="478"/>
      <c r="I79" s="478"/>
      <c r="J79" s="478"/>
      <c r="K79" s="478"/>
      <c r="L79" s="478"/>
      <c r="M79" s="478"/>
      <c r="N79" s="478"/>
      <c r="O79" s="478"/>
      <c r="P79" s="478"/>
      <c r="Q79" s="478"/>
      <c r="R79" s="478"/>
      <c r="S79" s="478"/>
      <c r="T79" s="478"/>
      <c r="U79" s="249"/>
    </row>
    <row r="80" spans="1:23" s="4" customFormat="1" ht="193.5" customHeight="1">
      <c r="A80" s="507" t="s">
        <v>312</v>
      </c>
      <c r="B80" s="507"/>
      <c r="C80" s="507"/>
      <c r="D80" s="526" t="s">
        <v>313</v>
      </c>
      <c r="E80" s="526"/>
      <c r="F80" s="526"/>
      <c r="G80" s="526"/>
      <c r="H80" s="526"/>
      <c r="I80" s="526"/>
      <c r="J80" s="526"/>
      <c r="K80" s="526"/>
      <c r="L80" s="526"/>
      <c r="M80" s="526"/>
      <c r="N80" s="526"/>
      <c r="O80" s="526"/>
      <c r="P80" s="526"/>
      <c r="Q80" s="526"/>
      <c r="R80" s="526"/>
      <c r="S80" s="526"/>
      <c r="T80" s="526"/>
      <c r="U80" s="249"/>
    </row>
    <row r="81" spans="1:21" s="4" customFormat="1" ht="21">
      <c r="A81" s="478" t="s">
        <v>1</v>
      </c>
      <c r="B81" s="478"/>
      <c r="C81" s="478"/>
      <c r="D81" s="478"/>
      <c r="E81" s="478"/>
      <c r="F81" s="478"/>
      <c r="G81" s="478"/>
      <c r="H81" s="478"/>
      <c r="I81" s="478"/>
      <c r="J81" s="478"/>
      <c r="K81" s="478"/>
      <c r="L81" s="478"/>
      <c r="M81" s="478"/>
      <c r="N81" s="478"/>
      <c r="O81" s="478"/>
      <c r="P81" s="478"/>
      <c r="Q81" s="478"/>
      <c r="R81" s="478"/>
      <c r="S81" s="478"/>
      <c r="T81" s="478"/>
      <c r="U81" s="249"/>
    </row>
    <row r="82" spans="1:21" s="4" customFormat="1" ht="62.25" customHeight="1">
      <c r="A82" s="482" t="s">
        <v>2</v>
      </c>
      <c r="B82" s="482"/>
      <c r="C82" s="482"/>
      <c r="D82" s="482"/>
      <c r="E82" s="482" t="s">
        <v>3</v>
      </c>
      <c r="F82" s="482"/>
      <c r="G82" s="482"/>
      <c r="H82" s="482"/>
      <c r="I82" s="482" t="s">
        <v>4</v>
      </c>
      <c r="J82" s="482"/>
      <c r="K82" s="482"/>
      <c r="L82" s="482"/>
      <c r="M82" s="482"/>
      <c r="N82" s="482"/>
      <c r="O82" s="482"/>
      <c r="P82" s="482"/>
      <c r="Q82" s="482" t="s">
        <v>5</v>
      </c>
      <c r="R82" s="482"/>
      <c r="S82" s="482"/>
      <c r="T82" s="482"/>
      <c r="U82" s="249"/>
    </row>
    <row r="83" spans="1:21" s="4" customFormat="1" ht="69.75" customHeight="1">
      <c r="A83" s="475" t="s">
        <v>6</v>
      </c>
      <c r="B83" s="475"/>
      <c r="C83" s="475"/>
      <c r="D83" s="475"/>
      <c r="E83" s="476" t="s">
        <v>7</v>
      </c>
      <c r="F83" s="476"/>
      <c r="G83" s="476"/>
      <c r="H83" s="476"/>
      <c r="I83" s="475" t="s">
        <v>8</v>
      </c>
      <c r="J83" s="475"/>
      <c r="K83" s="475"/>
      <c r="L83" s="475"/>
      <c r="M83" s="475"/>
      <c r="N83" s="475"/>
      <c r="O83" s="475"/>
      <c r="P83" s="475"/>
      <c r="Q83" s="475" t="s">
        <v>9</v>
      </c>
      <c r="R83" s="475"/>
      <c r="S83" s="475"/>
      <c r="T83" s="475"/>
      <c r="U83" s="249"/>
    </row>
    <row r="84" spans="1:21" s="4" customFormat="1" ht="78" customHeight="1">
      <c r="A84" s="472" t="s">
        <v>297</v>
      </c>
      <c r="B84" s="474" t="s">
        <v>314</v>
      </c>
      <c r="C84" s="477" t="s">
        <v>298</v>
      </c>
      <c r="D84" s="477" t="s">
        <v>10</v>
      </c>
      <c r="E84" s="472" t="s">
        <v>11</v>
      </c>
      <c r="F84" s="472" t="s">
        <v>12</v>
      </c>
      <c r="G84" s="472" t="s">
        <v>13</v>
      </c>
      <c r="H84" s="472" t="s">
        <v>14</v>
      </c>
      <c r="I84" s="472" t="s">
        <v>15</v>
      </c>
      <c r="J84" s="472" t="s">
        <v>16</v>
      </c>
      <c r="K84" s="472" t="s">
        <v>17</v>
      </c>
      <c r="L84" s="472" t="s">
        <v>18</v>
      </c>
      <c r="M84" s="472" t="s">
        <v>19</v>
      </c>
      <c r="N84" s="472" t="s">
        <v>20</v>
      </c>
      <c r="O84" s="472" t="s">
        <v>21</v>
      </c>
      <c r="P84" s="472" t="s">
        <v>22</v>
      </c>
      <c r="Q84" s="473" t="s">
        <v>315</v>
      </c>
      <c r="R84" s="474" t="s">
        <v>31</v>
      </c>
      <c r="S84" s="472" t="s">
        <v>316</v>
      </c>
      <c r="T84" s="472"/>
      <c r="U84" s="249"/>
    </row>
    <row r="85" spans="1:21" s="4" customFormat="1" ht="117" customHeight="1">
      <c r="A85" s="472"/>
      <c r="B85" s="474"/>
      <c r="C85" s="477"/>
      <c r="D85" s="477"/>
      <c r="E85" s="472"/>
      <c r="F85" s="472"/>
      <c r="G85" s="472"/>
      <c r="H85" s="472"/>
      <c r="I85" s="472"/>
      <c r="J85" s="472"/>
      <c r="K85" s="472"/>
      <c r="L85" s="472"/>
      <c r="M85" s="472"/>
      <c r="N85" s="472"/>
      <c r="O85" s="472"/>
      <c r="P85" s="472"/>
      <c r="Q85" s="473"/>
      <c r="R85" s="474"/>
      <c r="S85" s="300" t="s">
        <v>23</v>
      </c>
      <c r="T85" s="301" t="s">
        <v>317</v>
      </c>
      <c r="U85" s="249"/>
    </row>
    <row r="86" spans="1:21" s="4" customFormat="1" ht="94.5" customHeight="1">
      <c r="A86" s="542">
        <v>1</v>
      </c>
      <c r="B86" s="487" t="s">
        <v>318</v>
      </c>
      <c r="C86" s="594" t="s">
        <v>300</v>
      </c>
      <c r="D86" s="302" t="s">
        <v>301</v>
      </c>
      <c r="E86" s="303">
        <v>12</v>
      </c>
      <c r="F86" s="304">
        <v>10</v>
      </c>
      <c r="G86" s="304">
        <v>11</v>
      </c>
      <c r="H86" s="304">
        <v>10</v>
      </c>
      <c r="I86" s="304">
        <v>12</v>
      </c>
      <c r="J86" s="304">
        <v>13</v>
      </c>
      <c r="K86" s="304">
        <v>11</v>
      </c>
      <c r="L86" s="304">
        <v>12</v>
      </c>
      <c r="M86" s="304">
        <v>13</v>
      </c>
      <c r="N86" s="304">
        <v>13</v>
      </c>
      <c r="O86" s="304">
        <v>12</v>
      </c>
      <c r="P86" s="304">
        <v>11</v>
      </c>
      <c r="Q86" s="589" t="s">
        <v>44</v>
      </c>
      <c r="R86" s="305">
        <f>SUM(E86:P86)</f>
        <v>140</v>
      </c>
      <c r="S86" s="595" t="s">
        <v>319</v>
      </c>
      <c r="T86" s="595" t="s">
        <v>320</v>
      </c>
      <c r="U86" s="596"/>
    </row>
    <row r="87" spans="1:21" s="4" customFormat="1" ht="67.5" customHeight="1">
      <c r="A87" s="542"/>
      <c r="B87" s="593"/>
      <c r="C87" s="594"/>
      <c r="D87" s="306" t="s">
        <v>303</v>
      </c>
      <c r="E87" s="307">
        <v>4586993.95</v>
      </c>
      <c r="F87" s="307">
        <v>4461967.22</v>
      </c>
      <c r="G87" s="307">
        <v>4478144.0599999996</v>
      </c>
      <c r="H87" s="307">
        <v>4629043.95</v>
      </c>
      <c r="I87" s="307">
        <v>4650582.74</v>
      </c>
      <c r="J87" s="307">
        <v>4656692.22</v>
      </c>
      <c r="K87" s="307">
        <v>4584793.95</v>
      </c>
      <c r="L87" s="307">
        <v>4901519.05</v>
      </c>
      <c r="M87" s="307">
        <v>4481744.03</v>
      </c>
      <c r="N87" s="307">
        <v>4584043.91</v>
      </c>
      <c r="O87" s="307">
        <v>4478144.01</v>
      </c>
      <c r="P87" s="307">
        <v>6034394.1399999997</v>
      </c>
      <c r="Q87" s="590"/>
      <c r="R87" s="307">
        <f t="shared" ref="R87:R129" si="10">SUM(E87:P87)</f>
        <v>56528063.229999997</v>
      </c>
      <c r="S87" s="595"/>
      <c r="T87" s="595"/>
      <c r="U87" s="596"/>
    </row>
    <row r="88" spans="1:21" s="4" customFormat="1" ht="84.75" customHeight="1">
      <c r="A88" s="542"/>
      <c r="B88" s="593"/>
      <c r="C88" s="455" t="s">
        <v>24</v>
      </c>
      <c r="D88" s="308" t="str">
        <f>D86</f>
        <v>Infor.
pública</v>
      </c>
      <c r="E88" s="72"/>
      <c r="F88" s="72"/>
      <c r="G88" s="72"/>
      <c r="H88" s="73"/>
      <c r="I88" s="73"/>
      <c r="J88" s="73"/>
      <c r="K88" s="309"/>
      <c r="L88" s="309"/>
      <c r="M88" s="309"/>
      <c r="N88" s="72"/>
      <c r="O88" s="72"/>
      <c r="P88" s="72"/>
      <c r="Q88" s="464" t="s">
        <v>44</v>
      </c>
      <c r="R88" s="72">
        <f t="shared" si="10"/>
        <v>0</v>
      </c>
      <c r="S88" s="447">
        <f>R88/R86</f>
        <v>0</v>
      </c>
      <c r="T88" s="447">
        <f>R89/R87</f>
        <v>0</v>
      </c>
      <c r="U88" s="596"/>
    </row>
    <row r="89" spans="1:21" s="4" customFormat="1" ht="73.5" customHeight="1">
      <c r="A89" s="542"/>
      <c r="B89" s="593"/>
      <c r="C89" s="455"/>
      <c r="D89" s="310" t="str">
        <f>D87</f>
        <v>Monto</v>
      </c>
      <c r="E89" s="74"/>
      <c r="F89" s="74"/>
      <c r="G89" s="74"/>
      <c r="H89" s="74"/>
      <c r="I89" s="74"/>
      <c r="J89" s="74"/>
      <c r="K89" s="75"/>
      <c r="L89" s="75"/>
      <c r="M89" s="311"/>
      <c r="N89" s="74"/>
      <c r="O89" s="74"/>
      <c r="P89" s="74"/>
      <c r="Q89" s="465"/>
      <c r="R89" s="74">
        <f t="shared" si="10"/>
        <v>0</v>
      </c>
      <c r="S89" s="447"/>
      <c r="T89" s="447"/>
      <c r="U89" s="596"/>
    </row>
    <row r="90" spans="1:21" s="4" customFormat="1" ht="88.5" customHeight="1">
      <c r="A90" s="542">
        <v>2</v>
      </c>
      <c r="B90" s="487" t="s">
        <v>321</v>
      </c>
      <c r="C90" s="594" t="s">
        <v>300</v>
      </c>
      <c r="D90" s="306" t="s">
        <v>304</v>
      </c>
      <c r="E90" s="312">
        <v>16</v>
      </c>
      <c r="F90" s="312">
        <v>15</v>
      </c>
      <c r="G90" s="312">
        <v>15</v>
      </c>
      <c r="H90" s="312">
        <v>15</v>
      </c>
      <c r="I90" s="312">
        <v>16</v>
      </c>
      <c r="J90" s="312">
        <v>15</v>
      </c>
      <c r="K90" s="312">
        <v>16</v>
      </c>
      <c r="L90" s="312">
        <v>15</v>
      </c>
      <c r="M90" s="312">
        <v>16</v>
      </c>
      <c r="N90" s="312">
        <v>15</v>
      </c>
      <c r="O90" s="312">
        <v>16</v>
      </c>
      <c r="P90" s="312">
        <v>16</v>
      </c>
      <c r="Q90" s="502" t="s">
        <v>322</v>
      </c>
      <c r="R90" s="305">
        <f t="shared" si="10"/>
        <v>186</v>
      </c>
      <c r="S90" s="595" t="s">
        <v>319</v>
      </c>
      <c r="T90" s="595" t="s">
        <v>320</v>
      </c>
      <c r="U90" s="592"/>
    </row>
    <row r="91" spans="1:21" s="4" customFormat="1" ht="82.5" customHeight="1">
      <c r="A91" s="542"/>
      <c r="B91" s="593"/>
      <c r="C91" s="594"/>
      <c r="D91" s="306" t="s">
        <v>303</v>
      </c>
      <c r="E91" s="307">
        <v>207939.52</v>
      </c>
      <c r="F91" s="307">
        <v>199678.12999999998</v>
      </c>
      <c r="G91" s="307">
        <v>200915.12999999998</v>
      </c>
      <c r="H91" s="307">
        <v>213239.52</v>
      </c>
      <c r="I91" s="307">
        <v>224414.12999999998</v>
      </c>
      <c r="J91" s="307">
        <v>199768.12999999998</v>
      </c>
      <c r="K91" s="307">
        <v>207939.52</v>
      </c>
      <c r="L91" s="307">
        <v>223645.12999999998</v>
      </c>
      <c r="M91" s="307">
        <v>200915.12999999998</v>
      </c>
      <c r="N91" s="307">
        <v>207939.52</v>
      </c>
      <c r="O91" s="307">
        <v>200915.12</v>
      </c>
      <c r="P91" s="307">
        <v>301915.06000000006</v>
      </c>
      <c r="Q91" s="503"/>
      <c r="R91" s="307">
        <f t="shared" si="10"/>
        <v>2589224.0399999996</v>
      </c>
      <c r="S91" s="595"/>
      <c r="T91" s="595"/>
      <c r="U91" s="592"/>
    </row>
    <row r="92" spans="1:21" s="4" customFormat="1" ht="76.5" customHeight="1">
      <c r="A92" s="542"/>
      <c r="B92" s="593"/>
      <c r="C92" s="455" t="s">
        <v>24</v>
      </c>
      <c r="D92" s="310" t="str">
        <f>D90</f>
        <v>Agenda</v>
      </c>
      <c r="E92" s="72"/>
      <c r="F92" s="72"/>
      <c r="G92" s="72"/>
      <c r="H92" s="313"/>
      <c r="I92" s="313"/>
      <c r="J92" s="73"/>
      <c r="K92" s="309"/>
      <c r="L92" s="309"/>
      <c r="M92" s="309"/>
      <c r="N92" s="72"/>
      <c r="O92" s="72"/>
      <c r="P92" s="72"/>
      <c r="Q92" s="464" t="s">
        <v>323</v>
      </c>
      <c r="R92" s="72">
        <f t="shared" si="10"/>
        <v>0</v>
      </c>
      <c r="S92" s="447">
        <f t="shared" ref="S92" si="11">R92/R90</f>
        <v>0</v>
      </c>
      <c r="T92" s="447">
        <f t="shared" ref="T92" si="12">R93/R91</f>
        <v>0</v>
      </c>
      <c r="U92" s="592"/>
    </row>
    <row r="93" spans="1:21" s="4" customFormat="1" ht="76.5" customHeight="1">
      <c r="A93" s="542"/>
      <c r="B93" s="593"/>
      <c r="C93" s="455"/>
      <c r="D93" s="310" t="str">
        <f>D91</f>
        <v>Monto</v>
      </c>
      <c r="E93" s="74"/>
      <c r="F93" s="74"/>
      <c r="G93" s="74"/>
      <c r="H93" s="74"/>
      <c r="I93" s="74"/>
      <c r="J93" s="74"/>
      <c r="K93" s="75"/>
      <c r="L93" s="75"/>
      <c r="M93" s="311"/>
      <c r="N93" s="74"/>
      <c r="O93" s="74"/>
      <c r="P93" s="74"/>
      <c r="Q93" s="465"/>
      <c r="R93" s="74">
        <f t="shared" si="10"/>
        <v>0</v>
      </c>
      <c r="S93" s="447"/>
      <c r="T93" s="447"/>
      <c r="U93" s="592"/>
    </row>
    <row r="94" spans="1:21" s="4" customFormat="1" ht="77.25" customHeight="1">
      <c r="A94" s="542">
        <v>3</v>
      </c>
      <c r="B94" s="593" t="s">
        <v>324</v>
      </c>
      <c r="C94" s="594" t="s">
        <v>300</v>
      </c>
      <c r="D94" s="306" t="s">
        <v>325</v>
      </c>
      <c r="E94" s="304">
        <v>13</v>
      </c>
      <c r="F94" s="314">
        <v>12</v>
      </c>
      <c r="G94" s="314">
        <v>12</v>
      </c>
      <c r="H94" s="314">
        <v>13</v>
      </c>
      <c r="I94" s="314">
        <v>12</v>
      </c>
      <c r="J94" s="314">
        <v>12</v>
      </c>
      <c r="K94" s="314">
        <v>13</v>
      </c>
      <c r="L94" s="314">
        <v>12</v>
      </c>
      <c r="M94" s="314">
        <v>12</v>
      </c>
      <c r="N94" s="314">
        <v>13</v>
      </c>
      <c r="O94" s="314">
        <v>12</v>
      </c>
      <c r="P94" s="314">
        <v>12</v>
      </c>
      <c r="Q94" s="589" t="s">
        <v>44</v>
      </c>
      <c r="R94" s="305">
        <f t="shared" si="10"/>
        <v>148</v>
      </c>
      <c r="S94" s="595" t="s">
        <v>319</v>
      </c>
      <c r="T94" s="595" t="s">
        <v>320</v>
      </c>
      <c r="U94" s="249"/>
    </row>
    <row r="95" spans="1:21" s="4" customFormat="1" ht="74.25" customHeight="1">
      <c r="A95" s="542"/>
      <c r="B95" s="593"/>
      <c r="C95" s="594"/>
      <c r="D95" s="306" t="s">
        <v>303</v>
      </c>
      <c r="E95" s="307">
        <v>373175.15999999992</v>
      </c>
      <c r="F95" s="307">
        <v>354912.42</v>
      </c>
      <c r="G95" s="307">
        <v>356777.42</v>
      </c>
      <c r="H95" s="307">
        <v>376475.15999999992</v>
      </c>
      <c r="I95" s="307">
        <v>381968.42</v>
      </c>
      <c r="J95" s="307">
        <v>361512.42</v>
      </c>
      <c r="K95" s="307">
        <v>373175.15999999992</v>
      </c>
      <c r="L95" s="307">
        <v>398746.42</v>
      </c>
      <c r="M95" s="307">
        <v>356777.4</v>
      </c>
      <c r="N95" s="307">
        <v>373175.12</v>
      </c>
      <c r="O95" s="307">
        <v>356777.37</v>
      </c>
      <c r="P95" s="307">
        <v>581477.37</v>
      </c>
      <c r="Q95" s="590"/>
      <c r="R95" s="307">
        <f t="shared" si="10"/>
        <v>4644949.8399999989</v>
      </c>
      <c r="S95" s="595"/>
      <c r="T95" s="595"/>
      <c r="U95" s="249"/>
    </row>
    <row r="96" spans="1:21" s="4" customFormat="1" ht="68.25" customHeight="1">
      <c r="A96" s="542"/>
      <c r="B96" s="593"/>
      <c r="C96" s="455" t="s">
        <v>24</v>
      </c>
      <c r="D96" s="310" t="str">
        <f>D94</f>
        <v>Asuntos</v>
      </c>
      <c r="E96" s="72"/>
      <c r="F96" s="72"/>
      <c r="G96" s="72"/>
      <c r="H96" s="73"/>
      <c r="I96" s="73"/>
      <c r="J96" s="73"/>
      <c r="K96" s="309"/>
      <c r="L96" s="309"/>
      <c r="M96" s="309"/>
      <c r="N96" s="72"/>
      <c r="O96" s="72"/>
      <c r="P96" s="72"/>
      <c r="Q96" s="464" t="s">
        <v>44</v>
      </c>
      <c r="R96" s="72">
        <f t="shared" si="10"/>
        <v>0</v>
      </c>
      <c r="S96" s="447">
        <f t="shared" ref="S96" si="13">R96/R94</f>
        <v>0</v>
      </c>
      <c r="T96" s="447">
        <f t="shared" ref="T96" si="14">R97/R95</f>
        <v>0</v>
      </c>
      <c r="U96" s="249"/>
    </row>
    <row r="97" spans="1:21" s="4" customFormat="1" ht="78.75" customHeight="1">
      <c r="A97" s="542"/>
      <c r="B97" s="593"/>
      <c r="C97" s="455"/>
      <c r="D97" s="310" t="str">
        <f>D95</f>
        <v>Monto</v>
      </c>
      <c r="E97" s="74"/>
      <c r="F97" s="74"/>
      <c r="G97" s="74"/>
      <c r="H97" s="74"/>
      <c r="I97" s="74"/>
      <c r="J97" s="74"/>
      <c r="K97" s="75"/>
      <c r="L97" s="75"/>
      <c r="M97" s="311"/>
      <c r="N97" s="74"/>
      <c r="O97" s="74"/>
      <c r="P97" s="74"/>
      <c r="Q97" s="465"/>
      <c r="R97" s="74">
        <f t="shared" si="10"/>
        <v>0</v>
      </c>
      <c r="S97" s="447"/>
      <c r="T97" s="447"/>
      <c r="U97" s="249"/>
    </row>
    <row r="98" spans="1:21" s="4" customFormat="1" ht="45.75" customHeight="1">
      <c r="A98" s="542">
        <v>4</v>
      </c>
      <c r="B98" s="487" t="s">
        <v>326</v>
      </c>
      <c r="C98" s="594" t="s">
        <v>300</v>
      </c>
      <c r="D98" s="306" t="s">
        <v>327</v>
      </c>
      <c r="E98" s="304">
        <v>150</v>
      </c>
      <c r="F98" s="304">
        <v>150</v>
      </c>
      <c r="G98" s="304">
        <v>150</v>
      </c>
      <c r="H98" s="304">
        <v>150</v>
      </c>
      <c r="I98" s="304">
        <v>150</v>
      </c>
      <c r="J98" s="304">
        <v>150</v>
      </c>
      <c r="K98" s="304">
        <v>150</v>
      </c>
      <c r="L98" s="304">
        <v>150</v>
      </c>
      <c r="M98" s="304">
        <v>150</v>
      </c>
      <c r="N98" s="304">
        <v>150</v>
      </c>
      <c r="O98" s="304">
        <v>150</v>
      </c>
      <c r="P98" s="304">
        <v>150</v>
      </c>
      <c r="Q98" s="589" t="s">
        <v>44</v>
      </c>
      <c r="R98" s="305">
        <f t="shared" si="10"/>
        <v>1800</v>
      </c>
      <c r="S98" s="595" t="s">
        <v>319</v>
      </c>
      <c r="T98" s="595" t="s">
        <v>320</v>
      </c>
      <c r="U98" s="249"/>
    </row>
    <row r="99" spans="1:21" s="4" customFormat="1" ht="66.75" customHeight="1">
      <c r="A99" s="542"/>
      <c r="B99" s="593"/>
      <c r="C99" s="594"/>
      <c r="D99" s="306" t="s">
        <v>303</v>
      </c>
      <c r="E99" s="307">
        <v>198544.83</v>
      </c>
      <c r="F99" s="307">
        <v>172187.06000000003</v>
      </c>
      <c r="G99" s="307">
        <v>177306.36000000002</v>
      </c>
      <c r="H99" s="307">
        <v>202844.83</v>
      </c>
      <c r="I99" s="307">
        <v>198034.96000000002</v>
      </c>
      <c r="J99" s="307">
        <v>174387.06000000003</v>
      </c>
      <c r="K99" s="307">
        <v>198544.84</v>
      </c>
      <c r="L99" s="307">
        <v>203086.37000000002</v>
      </c>
      <c r="M99" s="307">
        <v>177306.37000000002</v>
      </c>
      <c r="N99" s="307">
        <v>198544.85</v>
      </c>
      <c r="O99" s="307">
        <v>177306.39</v>
      </c>
      <c r="P99" s="307">
        <v>218206.39</v>
      </c>
      <c r="Q99" s="590"/>
      <c r="R99" s="307">
        <f t="shared" si="10"/>
        <v>2296300.3100000005</v>
      </c>
      <c r="S99" s="595"/>
      <c r="T99" s="595"/>
      <c r="U99" s="249"/>
    </row>
    <row r="100" spans="1:21" s="4" customFormat="1" ht="53.25" customHeight="1">
      <c r="A100" s="542"/>
      <c r="B100" s="593"/>
      <c r="C100" s="455" t="s">
        <v>24</v>
      </c>
      <c r="D100" s="310" t="str">
        <f>D98</f>
        <v>Obras</v>
      </c>
      <c r="E100" s="72"/>
      <c r="F100" s="72"/>
      <c r="G100" s="72"/>
      <c r="H100" s="73"/>
      <c r="I100" s="73"/>
      <c r="J100" s="73"/>
      <c r="K100" s="309"/>
      <c r="L100" s="309"/>
      <c r="M100" s="309"/>
      <c r="N100" s="72"/>
      <c r="O100" s="72"/>
      <c r="P100" s="72"/>
      <c r="Q100" s="464" t="s">
        <v>44</v>
      </c>
      <c r="R100" s="72">
        <f t="shared" si="10"/>
        <v>0</v>
      </c>
      <c r="S100" s="447">
        <f t="shared" ref="S100" si="15">R100/R98</f>
        <v>0</v>
      </c>
      <c r="T100" s="447">
        <f t="shared" ref="T100" si="16">R101/R99</f>
        <v>0</v>
      </c>
      <c r="U100" s="315"/>
    </row>
    <row r="101" spans="1:21" s="4" customFormat="1" ht="53.25" customHeight="1">
      <c r="A101" s="542"/>
      <c r="B101" s="593"/>
      <c r="C101" s="455"/>
      <c r="D101" s="310" t="str">
        <f>D99</f>
        <v>Monto</v>
      </c>
      <c r="E101" s="74"/>
      <c r="F101" s="74"/>
      <c r="G101" s="74"/>
      <c r="H101" s="74"/>
      <c r="I101" s="74"/>
      <c r="J101" s="74"/>
      <c r="K101" s="75"/>
      <c r="L101" s="75"/>
      <c r="M101" s="311"/>
      <c r="N101" s="74"/>
      <c r="O101" s="74"/>
      <c r="P101" s="74"/>
      <c r="Q101" s="465"/>
      <c r="R101" s="74">
        <f t="shared" si="10"/>
        <v>0</v>
      </c>
      <c r="S101" s="447"/>
      <c r="T101" s="447"/>
      <c r="U101" s="315"/>
    </row>
    <row r="102" spans="1:21" s="4" customFormat="1" ht="60.75" customHeight="1">
      <c r="A102" s="542">
        <v>5</v>
      </c>
      <c r="B102" s="593" t="s">
        <v>328</v>
      </c>
      <c r="C102" s="594" t="s">
        <v>300</v>
      </c>
      <c r="D102" s="306" t="s">
        <v>329</v>
      </c>
      <c r="E102" s="312">
        <v>10</v>
      </c>
      <c r="F102" s="312">
        <v>13</v>
      </c>
      <c r="G102" s="312">
        <v>12</v>
      </c>
      <c r="H102" s="316">
        <v>15</v>
      </c>
      <c r="I102" s="316">
        <v>13</v>
      </c>
      <c r="J102" s="316">
        <v>15</v>
      </c>
      <c r="K102" s="316">
        <v>17</v>
      </c>
      <c r="L102" s="316">
        <v>13</v>
      </c>
      <c r="M102" s="316">
        <v>13</v>
      </c>
      <c r="N102" s="316">
        <v>12</v>
      </c>
      <c r="O102" s="316">
        <v>11</v>
      </c>
      <c r="P102" s="316">
        <v>13</v>
      </c>
      <c r="Q102" s="589" t="s">
        <v>44</v>
      </c>
      <c r="R102" s="305">
        <f t="shared" si="10"/>
        <v>157</v>
      </c>
      <c r="S102" s="595" t="s">
        <v>319</v>
      </c>
      <c r="T102" s="595" t="s">
        <v>320</v>
      </c>
      <c r="U102" s="249"/>
    </row>
    <row r="103" spans="1:21" s="4" customFormat="1" ht="67.5" customHeight="1">
      <c r="A103" s="542"/>
      <c r="B103" s="593"/>
      <c r="C103" s="594"/>
      <c r="D103" s="306" t="s">
        <v>303</v>
      </c>
      <c r="E103" s="20">
        <v>350976.49</v>
      </c>
      <c r="F103" s="307">
        <v>313854.71999999997</v>
      </c>
      <c r="G103" s="307">
        <v>313854.71999999997</v>
      </c>
      <c r="H103" s="307">
        <v>344776.49</v>
      </c>
      <c r="I103" s="307">
        <v>379289.72</v>
      </c>
      <c r="J103" s="307">
        <v>327634.71999999997</v>
      </c>
      <c r="K103" s="307">
        <v>344776.5</v>
      </c>
      <c r="L103" s="307">
        <v>347304.73</v>
      </c>
      <c r="M103" s="307">
        <v>320054.73</v>
      </c>
      <c r="N103" s="307">
        <v>344776.5</v>
      </c>
      <c r="O103" s="307">
        <v>321054.73</v>
      </c>
      <c r="P103" s="307">
        <v>391754.73</v>
      </c>
      <c r="Q103" s="590"/>
      <c r="R103" s="307">
        <f t="shared" si="10"/>
        <v>4100108.78</v>
      </c>
      <c r="S103" s="595"/>
      <c r="T103" s="595"/>
      <c r="U103" s="249"/>
    </row>
    <row r="104" spans="1:21" s="4" customFormat="1" ht="51" customHeight="1">
      <c r="A104" s="542"/>
      <c r="B104" s="593"/>
      <c r="C104" s="455" t="s">
        <v>24</v>
      </c>
      <c r="D104" s="310" t="str">
        <f>D102</f>
        <v>Revisión</v>
      </c>
      <c r="E104" s="72"/>
      <c r="F104" s="72"/>
      <c r="G104" s="72"/>
      <c r="H104" s="73"/>
      <c r="I104" s="73"/>
      <c r="J104" s="73"/>
      <c r="K104" s="309"/>
      <c r="L104" s="309"/>
      <c r="M104" s="309"/>
      <c r="N104" s="72"/>
      <c r="O104" s="72"/>
      <c r="P104" s="72"/>
      <c r="Q104" s="464" t="s">
        <v>44</v>
      </c>
      <c r="R104" s="72">
        <f t="shared" si="10"/>
        <v>0</v>
      </c>
      <c r="S104" s="447">
        <f t="shared" ref="S104" si="17">R104/R102</f>
        <v>0</v>
      </c>
      <c r="T104" s="447">
        <f t="shared" ref="T104" si="18">R105/R103</f>
        <v>0</v>
      </c>
      <c r="U104" s="249"/>
    </row>
    <row r="105" spans="1:21" s="4" customFormat="1" ht="75" customHeight="1">
      <c r="A105" s="542"/>
      <c r="B105" s="593"/>
      <c r="C105" s="455"/>
      <c r="D105" s="310" t="str">
        <f>D103</f>
        <v>Monto</v>
      </c>
      <c r="E105" s="74"/>
      <c r="F105" s="74"/>
      <c r="G105" s="74"/>
      <c r="H105" s="74"/>
      <c r="I105" s="74"/>
      <c r="J105" s="74"/>
      <c r="K105" s="75"/>
      <c r="L105" s="75"/>
      <c r="M105" s="311"/>
      <c r="N105" s="74"/>
      <c r="O105" s="74"/>
      <c r="P105" s="74"/>
      <c r="Q105" s="465"/>
      <c r="R105" s="317">
        <f t="shared" si="10"/>
        <v>0</v>
      </c>
      <c r="S105" s="447"/>
      <c r="T105" s="447"/>
      <c r="U105" s="249"/>
    </row>
    <row r="106" spans="1:21" s="4" customFormat="1" ht="60.75" customHeight="1">
      <c r="A106" s="542">
        <v>6</v>
      </c>
      <c r="B106" s="487" t="s">
        <v>330</v>
      </c>
      <c r="C106" s="461" t="s">
        <v>300</v>
      </c>
      <c r="D106" s="284" t="s">
        <v>331</v>
      </c>
      <c r="E106" s="318">
        <v>18</v>
      </c>
      <c r="F106" s="318">
        <v>20</v>
      </c>
      <c r="G106" s="318">
        <v>19</v>
      </c>
      <c r="H106" s="318">
        <v>22</v>
      </c>
      <c r="I106" s="318">
        <v>21</v>
      </c>
      <c r="J106" s="318">
        <v>21</v>
      </c>
      <c r="K106" s="318">
        <v>22</v>
      </c>
      <c r="L106" s="318">
        <v>20</v>
      </c>
      <c r="M106" s="318">
        <v>19</v>
      </c>
      <c r="N106" s="318">
        <v>19</v>
      </c>
      <c r="O106" s="318">
        <v>18</v>
      </c>
      <c r="P106" s="318">
        <v>20</v>
      </c>
      <c r="Q106" s="589" t="s">
        <v>44</v>
      </c>
      <c r="R106" s="319">
        <f t="shared" si="10"/>
        <v>239</v>
      </c>
      <c r="S106" s="499" t="s">
        <v>319</v>
      </c>
      <c r="T106" s="499" t="s">
        <v>320</v>
      </c>
      <c r="U106" s="592"/>
    </row>
    <row r="107" spans="1:21" s="4" customFormat="1" ht="60.75" customHeight="1">
      <c r="A107" s="542"/>
      <c r="B107" s="593"/>
      <c r="C107" s="461"/>
      <c r="D107" s="287" t="s">
        <v>303</v>
      </c>
      <c r="E107" s="20">
        <v>308979.36000000004</v>
      </c>
      <c r="F107" s="20">
        <v>294779.42000000004</v>
      </c>
      <c r="G107" s="20">
        <v>294779.42000000004</v>
      </c>
      <c r="H107" s="20">
        <v>308079.36000000004</v>
      </c>
      <c r="I107" s="20">
        <v>360869.42000000004</v>
      </c>
      <c r="J107" s="20">
        <v>299034.43</v>
      </c>
      <c r="K107" s="20">
        <v>304779.37</v>
      </c>
      <c r="L107" s="20">
        <v>323869.43</v>
      </c>
      <c r="M107" s="20">
        <v>295979.43</v>
      </c>
      <c r="N107" s="20">
        <v>304779.37</v>
      </c>
      <c r="O107" s="20">
        <v>303179.43</v>
      </c>
      <c r="P107" s="20">
        <v>372479.43</v>
      </c>
      <c r="Q107" s="590"/>
      <c r="R107" s="20">
        <f t="shared" si="10"/>
        <v>3771587.8700000006</v>
      </c>
      <c r="S107" s="499"/>
      <c r="T107" s="499"/>
      <c r="U107" s="592"/>
    </row>
    <row r="108" spans="1:21" ht="60.75" customHeight="1">
      <c r="A108" s="542"/>
      <c r="B108" s="593"/>
      <c r="C108" s="455" t="s">
        <v>24</v>
      </c>
      <c r="D108" s="308" t="str">
        <f>D106</f>
        <v>Acciones</v>
      </c>
      <c r="E108" s="72"/>
      <c r="F108" s="72"/>
      <c r="G108" s="72"/>
      <c r="H108" s="73"/>
      <c r="I108" s="73"/>
      <c r="J108" s="73"/>
      <c r="K108" s="309"/>
      <c r="L108" s="309"/>
      <c r="M108" s="309"/>
      <c r="N108" s="72"/>
      <c r="O108" s="72"/>
      <c r="P108" s="72"/>
      <c r="Q108" s="464" t="s">
        <v>44</v>
      </c>
      <c r="R108" s="72">
        <f t="shared" si="10"/>
        <v>0</v>
      </c>
      <c r="S108" s="447">
        <f t="shared" ref="S108" si="19">R108/R106</f>
        <v>0</v>
      </c>
      <c r="T108" s="447">
        <f t="shared" ref="T108" si="20">R109/R107</f>
        <v>0</v>
      </c>
      <c r="U108" s="592"/>
    </row>
    <row r="109" spans="1:21" ht="60.75" customHeight="1">
      <c r="A109" s="542"/>
      <c r="B109" s="593"/>
      <c r="C109" s="455"/>
      <c r="D109" s="310" t="str">
        <f>D107</f>
        <v>Monto</v>
      </c>
      <c r="E109" s="74"/>
      <c r="F109" s="74"/>
      <c r="G109" s="74"/>
      <c r="H109" s="74"/>
      <c r="I109" s="74"/>
      <c r="J109" s="74"/>
      <c r="K109" s="75"/>
      <c r="L109" s="75"/>
      <c r="M109" s="311"/>
      <c r="N109" s="74"/>
      <c r="O109" s="74"/>
      <c r="P109" s="74"/>
      <c r="Q109" s="465"/>
      <c r="R109" s="74">
        <f t="shared" si="10"/>
        <v>0</v>
      </c>
      <c r="S109" s="447"/>
      <c r="T109" s="447"/>
      <c r="U109" s="592"/>
    </row>
    <row r="110" spans="1:21" ht="60.75" customHeight="1">
      <c r="A110" s="533">
        <v>7</v>
      </c>
      <c r="B110" s="586" t="s">
        <v>332</v>
      </c>
      <c r="C110" s="461" t="s">
        <v>300</v>
      </c>
      <c r="D110" s="284" t="s">
        <v>331</v>
      </c>
      <c r="E110" s="319">
        <v>500</v>
      </c>
      <c r="F110" s="319">
        <v>500</v>
      </c>
      <c r="G110" s="319">
        <v>500</v>
      </c>
      <c r="H110" s="319">
        <v>500</v>
      </c>
      <c r="I110" s="319">
        <v>500</v>
      </c>
      <c r="J110" s="319">
        <v>500</v>
      </c>
      <c r="K110" s="319">
        <v>500</v>
      </c>
      <c r="L110" s="319">
        <v>500</v>
      </c>
      <c r="M110" s="319">
        <v>500</v>
      </c>
      <c r="N110" s="319">
        <v>500</v>
      </c>
      <c r="O110" s="319">
        <v>500</v>
      </c>
      <c r="P110" s="319">
        <v>500</v>
      </c>
      <c r="Q110" s="589" t="s">
        <v>44</v>
      </c>
      <c r="R110" s="319">
        <f t="shared" si="10"/>
        <v>6000</v>
      </c>
      <c r="S110" s="499" t="s">
        <v>319</v>
      </c>
      <c r="T110" s="499" t="s">
        <v>320</v>
      </c>
      <c r="U110" s="320"/>
    </row>
    <row r="111" spans="1:21" ht="60.75" customHeight="1">
      <c r="A111" s="534"/>
      <c r="B111" s="587"/>
      <c r="C111" s="461"/>
      <c r="D111" s="287" t="s">
        <v>303</v>
      </c>
      <c r="E111" s="20">
        <v>291557.24</v>
      </c>
      <c r="F111" s="20">
        <v>271836.69</v>
      </c>
      <c r="G111" s="20">
        <v>271836.69</v>
      </c>
      <c r="H111" s="20">
        <v>284557.24</v>
      </c>
      <c r="I111" s="20">
        <v>353051.69</v>
      </c>
      <c r="J111" s="20">
        <v>281651.69</v>
      </c>
      <c r="K111" s="20">
        <v>284557.24</v>
      </c>
      <c r="L111" s="20">
        <v>311976.69</v>
      </c>
      <c r="M111" s="20">
        <v>273036.69</v>
      </c>
      <c r="N111" s="20">
        <v>284557.24</v>
      </c>
      <c r="O111" s="20">
        <v>285836.69</v>
      </c>
      <c r="P111" s="20">
        <v>346036.69</v>
      </c>
      <c r="Q111" s="590"/>
      <c r="R111" s="20">
        <f t="shared" si="10"/>
        <v>3540492.4799999995</v>
      </c>
      <c r="S111" s="499"/>
      <c r="T111" s="499"/>
      <c r="U111" s="320"/>
    </row>
    <row r="112" spans="1:21" ht="60.75" customHeight="1">
      <c r="A112" s="534"/>
      <c r="B112" s="587"/>
      <c r="C112" s="455" t="s">
        <v>24</v>
      </c>
      <c r="D112" s="308" t="str">
        <f>D110</f>
        <v>Acciones</v>
      </c>
      <c r="E112" s="72"/>
      <c r="F112" s="72"/>
      <c r="G112" s="72"/>
      <c r="H112" s="73"/>
      <c r="I112" s="73"/>
      <c r="J112" s="73"/>
      <c r="K112" s="309"/>
      <c r="L112" s="309"/>
      <c r="M112" s="309"/>
      <c r="N112" s="72"/>
      <c r="O112" s="72"/>
      <c r="P112" s="72"/>
      <c r="Q112" s="464" t="s">
        <v>44</v>
      </c>
      <c r="R112" s="72">
        <f t="shared" si="10"/>
        <v>0</v>
      </c>
      <c r="S112" s="447">
        <f t="shared" ref="S112" si="21">R112/R110</f>
        <v>0</v>
      </c>
      <c r="T112" s="447">
        <f t="shared" ref="T112" si="22">R113/R111</f>
        <v>0</v>
      </c>
      <c r="U112" s="321"/>
    </row>
    <row r="113" spans="1:21" ht="60.75" customHeight="1">
      <c r="A113" s="535"/>
      <c r="B113" s="588"/>
      <c r="C113" s="455"/>
      <c r="D113" s="310" t="str">
        <f>D111</f>
        <v>Monto</v>
      </c>
      <c r="E113" s="74"/>
      <c r="F113" s="74"/>
      <c r="G113" s="74"/>
      <c r="H113" s="74"/>
      <c r="I113" s="74"/>
      <c r="J113" s="74"/>
      <c r="K113" s="75"/>
      <c r="L113" s="75"/>
      <c r="M113" s="311"/>
      <c r="N113" s="74"/>
      <c r="O113" s="74"/>
      <c r="P113" s="74"/>
      <c r="Q113" s="465"/>
      <c r="R113" s="74">
        <f t="shared" si="10"/>
        <v>0</v>
      </c>
      <c r="S113" s="447"/>
      <c r="T113" s="447"/>
      <c r="U113" s="321"/>
    </row>
    <row r="114" spans="1:21" ht="60.75" customHeight="1">
      <c r="A114" s="533">
        <v>8</v>
      </c>
      <c r="B114" s="586" t="s">
        <v>333</v>
      </c>
      <c r="C114" s="461" t="s">
        <v>300</v>
      </c>
      <c r="D114" s="284" t="s">
        <v>331</v>
      </c>
      <c r="E114" s="319">
        <v>12</v>
      </c>
      <c r="F114" s="319">
        <v>12</v>
      </c>
      <c r="G114" s="319">
        <v>12</v>
      </c>
      <c r="H114" s="319">
        <v>12</v>
      </c>
      <c r="I114" s="319">
        <v>12</v>
      </c>
      <c r="J114" s="319">
        <v>12</v>
      </c>
      <c r="K114" s="319">
        <v>12</v>
      </c>
      <c r="L114" s="319">
        <v>12</v>
      </c>
      <c r="M114" s="319">
        <v>12</v>
      </c>
      <c r="N114" s="319">
        <v>12</v>
      </c>
      <c r="O114" s="319">
        <v>12</v>
      </c>
      <c r="P114" s="319">
        <v>12</v>
      </c>
      <c r="Q114" s="589" t="s">
        <v>85</v>
      </c>
      <c r="R114" s="319">
        <f t="shared" si="10"/>
        <v>144</v>
      </c>
      <c r="S114" s="499" t="s">
        <v>319</v>
      </c>
      <c r="T114" s="499" t="s">
        <v>320</v>
      </c>
      <c r="U114" s="591" t="s">
        <v>334</v>
      </c>
    </row>
    <row r="115" spans="1:21" ht="60.75" customHeight="1">
      <c r="A115" s="534"/>
      <c r="B115" s="587"/>
      <c r="C115" s="461"/>
      <c r="D115" s="287" t="s">
        <v>303</v>
      </c>
      <c r="E115" s="20">
        <v>263246.73</v>
      </c>
      <c r="F115" s="20">
        <v>52410.239999999998</v>
      </c>
      <c r="G115" s="20">
        <v>108339.37</v>
      </c>
      <c r="H115" s="20">
        <v>212617.60000000001</v>
      </c>
      <c r="I115" s="20">
        <v>123949.35</v>
      </c>
      <c r="J115" s="20">
        <v>110539.37</v>
      </c>
      <c r="K115" s="20">
        <v>207317.6</v>
      </c>
      <c r="L115" s="20">
        <v>114829.37</v>
      </c>
      <c r="M115" s="20">
        <v>108339.37</v>
      </c>
      <c r="N115" s="20">
        <v>207317.6</v>
      </c>
      <c r="O115" s="20">
        <v>114172.7</v>
      </c>
      <c r="P115" s="20">
        <v>169172.69999999998</v>
      </c>
      <c r="Q115" s="590"/>
      <c r="R115" s="20">
        <f t="shared" si="10"/>
        <v>1792252</v>
      </c>
      <c r="S115" s="499"/>
      <c r="T115" s="499"/>
      <c r="U115" s="591"/>
    </row>
    <row r="116" spans="1:21" ht="60.75" customHeight="1">
      <c r="A116" s="534"/>
      <c r="B116" s="587"/>
      <c r="C116" s="455" t="s">
        <v>24</v>
      </c>
      <c r="D116" s="308" t="str">
        <f>D114</f>
        <v>Acciones</v>
      </c>
      <c r="E116" s="72"/>
      <c r="F116" s="72"/>
      <c r="G116" s="72"/>
      <c r="H116" s="73"/>
      <c r="I116" s="73"/>
      <c r="J116" s="73"/>
      <c r="K116" s="309"/>
      <c r="L116" s="309"/>
      <c r="M116" s="309"/>
      <c r="N116" s="72"/>
      <c r="O116" s="72"/>
      <c r="P116" s="72"/>
      <c r="Q116" s="464" t="s">
        <v>84</v>
      </c>
      <c r="R116" s="72">
        <f t="shared" si="10"/>
        <v>0</v>
      </c>
      <c r="S116" s="447">
        <f t="shared" ref="S116" si="23">R116/R114</f>
        <v>0</v>
      </c>
      <c r="T116" s="447">
        <f t="shared" ref="T116" si="24">R117/R115</f>
        <v>0</v>
      </c>
      <c r="U116" s="591"/>
    </row>
    <row r="117" spans="1:21" ht="60.75" customHeight="1">
      <c r="A117" s="535"/>
      <c r="B117" s="588"/>
      <c r="C117" s="455"/>
      <c r="D117" s="310" t="str">
        <f>D115</f>
        <v>Monto</v>
      </c>
      <c r="E117" s="74"/>
      <c r="F117" s="74"/>
      <c r="G117" s="74"/>
      <c r="H117" s="74"/>
      <c r="I117" s="74"/>
      <c r="J117" s="74"/>
      <c r="K117" s="75"/>
      <c r="L117" s="75"/>
      <c r="M117" s="311"/>
      <c r="N117" s="74"/>
      <c r="O117" s="74"/>
      <c r="P117" s="74"/>
      <c r="Q117" s="465"/>
      <c r="R117" s="74">
        <f t="shared" si="10"/>
        <v>0</v>
      </c>
      <c r="S117" s="447"/>
      <c r="T117" s="447"/>
      <c r="U117" s="591"/>
    </row>
    <row r="118" spans="1:21" ht="60.75" customHeight="1">
      <c r="A118" s="533">
        <v>9</v>
      </c>
      <c r="B118" s="586" t="s">
        <v>335</v>
      </c>
      <c r="C118" s="461" t="s">
        <v>300</v>
      </c>
      <c r="D118" s="284" t="s">
        <v>331</v>
      </c>
      <c r="E118" s="319">
        <v>100</v>
      </c>
      <c r="F118" s="319">
        <v>100</v>
      </c>
      <c r="G118" s="319">
        <v>100</v>
      </c>
      <c r="H118" s="319">
        <v>100</v>
      </c>
      <c r="I118" s="319">
        <v>100</v>
      </c>
      <c r="J118" s="319">
        <v>100</v>
      </c>
      <c r="K118" s="319">
        <v>100</v>
      </c>
      <c r="L118" s="319">
        <v>100</v>
      </c>
      <c r="M118" s="319">
        <v>100</v>
      </c>
      <c r="N118" s="319">
        <v>100</v>
      </c>
      <c r="O118" s="319">
        <v>100</v>
      </c>
      <c r="P118" s="319">
        <v>100</v>
      </c>
      <c r="Q118" s="589" t="s">
        <v>44</v>
      </c>
      <c r="R118" s="319">
        <f t="shared" si="10"/>
        <v>1200</v>
      </c>
      <c r="S118" s="499" t="s">
        <v>319</v>
      </c>
      <c r="T118" s="499" t="s">
        <v>320</v>
      </c>
      <c r="U118" s="321"/>
    </row>
    <row r="119" spans="1:21" ht="60.75" customHeight="1">
      <c r="A119" s="534"/>
      <c r="B119" s="587"/>
      <c r="C119" s="461"/>
      <c r="D119" s="287" t="s">
        <v>303</v>
      </c>
      <c r="E119" s="20">
        <v>176381.21</v>
      </c>
      <c r="F119" s="20">
        <v>166191.19</v>
      </c>
      <c r="G119" s="20">
        <v>166191.19</v>
      </c>
      <c r="H119" s="20">
        <v>176381.21</v>
      </c>
      <c r="I119" s="20">
        <v>171681.19</v>
      </c>
      <c r="J119" s="20">
        <v>168391.19</v>
      </c>
      <c r="K119" s="20">
        <v>176381.21</v>
      </c>
      <c r="L119" s="20">
        <v>186406.18</v>
      </c>
      <c r="M119" s="20">
        <v>166191.19</v>
      </c>
      <c r="N119" s="20">
        <v>176381.21</v>
      </c>
      <c r="O119" s="20">
        <v>166191.20000000001</v>
      </c>
      <c r="P119" s="20">
        <v>262391.2</v>
      </c>
      <c r="Q119" s="590"/>
      <c r="R119" s="20">
        <f t="shared" si="10"/>
        <v>2159159.3699999996</v>
      </c>
      <c r="S119" s="499"/>
      <c r="T119" s="499"/>
      <c r="U119" s="321"/>
    </row>
    <row r="120" spans="1:21" ht="60.75" customHeight="1">
      <c r="A120" s="534"/>
      <c r="B120" s="587"/>
      <c r="C120" s="455" t="s">
        <v>24</v>
      </c>
      <c r="D120" s="308" t="str">
        <f>D118</f>
        <v>Acciones</v>
      </c>
      <c r="E120" s="72"/>
      <c r="F120" s="72"/>
      <c r="G120" s="72"/>
      <c r="H120" s="73"/>
      <c r="I120" s="73"/>
      <c r="J120" s="73"/>
      <c r="K120" s="309"/>
      <c r="L120" s="309"/>
      <c r="M120" s="309"/>
      <c r="N120" s="72"/>
      <c r="O120" s="72"/>
      <c r="P120" s="72"/>
      <c r="Q120" s="464" t="s">
        <v>44</v>
      </c>
      <c r="R120" s="72">
        <f t="shared" si="10"/>
        <v>0</v>
      </c>
      <c r="S120" s="447">
        <f t="shared" ref="S120" si="25">R120/R118</f>
        <v>0</v>
      </c>
      <c r="T120" s="447">
        <f t="shared" ref="T120" si="26">R121/R119</f>
        <v>0</v>
      </c>
      <c r="U120" s="322"/>
    </row>
    <row r="121" spans="1:21" ht="60.75" customHeight="1">
      <c r="A121" s="535"/>
      <c r="B121" s="588"/>
      <c r="C121" s="455"/>
      <c r="D121" s="310" t="str">
        <f>D119</f>
        <v>Monto</v>
      </c>
      <c r="E121" s="74"/>
      <c r="F121" s="74"/>
      <c r="G121" s="74"/>
      <c r="H121" s="74"/>
      <c r="I121" s="74"/>
      <c r="J121" s="74"/>
      <c r="K121" s="75"/>
      <c r="L121" s="75"/>
      <c r="M121" s="311"/>
      <c r="N121" s="74"/>
      <c r="O121" s="74"/>
      <c r="P121" s="74"/>
      <c r="Q121" s="465"/>
      <c r="R121" s="74">
        <f t="shared" si="10"/>
        <v>0</v>
      </c>
      <c r="S121" s="447"/>
      <c r="T121" s="447"/>
      <c r="U121" s="322"/>
    </row>
    <row r="122" spans="1:21" ht="60.75" customHeight="1">
      <c r="A122" s="533">
        <v>10</v>
      </c>
      <c r="B122" s="586" t="s">
        <v>336</v>
      </c>
      <c r="C122" s="461" t="s">
        <v>300</v>
      </c>
      <c r="D122" s="284" t="s">
        <v>331</v>
      </c>
      <c r="E122" s="319">
        <v>100</v>
      </c>
      <c r="F122" s="319">
        <v>100</v>
      </c>
      <c r="G122" s="319">
        <v>100</v>
      </c>
      <c r="H122" s="319">
        <v>100</v>
      </c>
      <c r="I122" s="319">
        <v>100</v>
      </c>
      <c r="J122" s="319">
        <v>100</v>
      </c>
      <c r="K122" s="319">
        <v>100</v>
      </c>
      <c r="L122" s="319">
        <v>100</v>
      </c>
      <c r="M122" s="319">
        <v>100</v>
      </c>
      <c r="N122" s="319">
        <v>100</v>
      </c>
      <c r="O122" s="319">
        <v>100</v>
      </c>
      <c r="P122" s="319">
        <v>100</v>
      </c>
      <c r="Q122" s="589" t="s">
        <v>44</v>
      </c>
      <c r="R122" s="319">
        <f t="shared" si="10"/>
        <v>1200</v>
      </c>
      <c r="S122" s="499" t="s">
        <v>319</v>
      </c>
      <c r="T122" s="499" t="s">
        <v>320</v>
      </c>
      <c r="U122" s="322"/>
    </row>
    <row r="123" spans="1:21" ht="60.75" customHeight="1">
      <c r="A123" s="534"/>
      <c r="B123" s="587"/>
      <c r="C123" s="461"/>
      <c r="D123" s="287" t="s">
        <v>303</v>
      </c>
      <c r="E123" s="20">
        <v>269483.12</v>
      </c>
      <c r="F123" s="20">
        <v>227529.21</v>
      </c>
      <c r="G123" s="20">
        <v>227529.21</v>
      </c>
      <c r="H123" s="20">
        <v>273783.12</v>
      </c>
      <c r="I123" s="20">
        <v>243854.21</v>
      </c>
      <c r="J123" s="20">
        <v>232654.21</v>
      </c>
      <c r="K123" s="20">
        <v>269483.12</v>
      </c>
      <c r="L123" s="20">
        <v>254579.21</v>
      </c>
      <c r="M123" s="20">
        <v>227529.21</v>
      </c>
      <c r="N123" s="20">
        <v>269483.12</v>
      </c>
      <c r="O123" s="20">
        <v>227529.21</v>
      </c>
      <c r="P123" s="20">
        <v>320029.20999999996</v>
      </c>
      <c r="Q123" s="590"/>
      <c r="R123" s="20">
        <f t="shared" si="10"/>
        <v>3043466.1599999997</v>
      </c>
      <c r="S123" s="499"/>
      <c r="T123" s="499"/>
      <c r="U123" s="322"/>
    </row>
    <row r="124" spans="1:21" ht="60.75" customHeight="1">
      <c r="A124" s="534"/>
      <c r="B124" s="587"/>
      <c r="C124" s="455" t="s">
        <v>24</v>
      </c>
      <c r="D124" s="308" t="str">
        <f>D122</f>
        <v>Acciones</v>
      </c>
      <c r="E124" s="72"/>
      <c r="F124" s="72"/>
      <c r="G124" s="72"/>
      <c r="H124" s="73"/>
      <c r="I124" s="73"/>
      <c r="J124" s="73"/>
      <c r="K124" s="309"/>
      <c r="L124" s="309"/>
      <c r="M124" s="309"/>
      <c r="N124" s="72"/>
      <c r="O124" s="72"/>
      <c r="P124" s="72"/>
      <c r="Q124" s="464" t="s">
        <v>44</v>
      </c>
      <c r="R124" s="72">
        <f t="shared" si="10"/>
        <v>0</v>
      </c>
      <c r="S124" s="447">
        <f t="shared" ref="S124" si="27">R124/R122</f>
        <v>0</v>
      </c>
      <c r="T124" s="447">
        <f t="shared" ref="T124" si="28">R125/R123</f>
        <v>0</v>
      </c>
      <c r="U124" s="322"/>
    </row>
    <row r="125" spans="1:21" ht="60.75" customHeight="1">
      <c r="A125" s="535"/>
      <c r="B125" s="588"/>
      <c r="C125" s="455"/>
      <c r="D125" s="310" t="str">
        <f>D123</f>
        <v>Monto</v>
      </c>
      <c r="E125" s="74"/>
      <c r="F125" s="74"/>
      <c r="G125" s="74"/>
      <c r="H125" s="74"/>
      <c r="I125" s="74"/>
      <c r="J125" s="74"/>
      <c r="K125" s="75"/>
      <c r="L125" s="75"/>
      <c r="M125" s="311"/>
      <c r="N125" s="74"/>
      <c r="O125" s="74"/>
      <c r="P125" s="74"/>
      <c r="Q125" s="465"/>
      <c r="R125" s="74">
        <f t="shared" si="10"/>
        <v>0</v>
      </c>
      <c r="S125" s="447"/>
      <c r="T125" s="447"/>
      <c r="U125" s="322"/>
    </row>
    <row r="126" spans="1:21" ht="60.75" customHeight="1">
      <c r="A126" s="533">
        <v>11</v>
      </c>
      <c r="B126" s="586" t="s">
        <v>337</v>
      </c>
      <c r="C126" s="461" t="s">
        <v>300</v>
      </c>
      <c r="D126" s="284" t="s">
        <v>331</v>
      </c>
      <c r="E126" s="319">
        <v>100</v>
      </c>
      <c r="F126" s="319">
        <v>100</v>
      </c>
      <c r="G126" s="319">
        <v>100</v>
      </c>
      <c r="H126" s="319">
        <v>100</v>
      </c>
      <c r="I126" s="319">
        <v>100</v>
      </c>
      <c r="J126" s="319">
        <v>100</v>
      </c>
      <c r="K126" s="319">
        <v>100</v>
      </c>
      <c r="L126" s="319">
        <v>100</v>
      </c>
      <c r="M126" s="319">
        <v>100</v>
      </c>
      <c r="N126" s="319">
        <v>100</v>
      </c>
      <c r="O126" s="319">
        <v>100</v>
      </c>
      <c r="P126" s="319">
        <v>100</v>
      </c>
      <c r="Q126" s="589" t="s">
        <v>44</v>
      </c>
      <c r="R126" s="319">
        <f t="shared" si="10"/>
        <v>1200</v>
      </c>
      <c r="S126" s="499" t="s">
        <v>319</v>
      </c>
      <c r="T126" s="499" t="s">
        <v>320</v>
      </c>
      <c r="U126" s="322"/>
    </row>
    <row r="127" spans="1:21" ht="60.75" customHeight="1">
      <c r="A127" s="534"/>
      <c r="B127" s="587"/>
      <c r="C127" s="461"/>
      <c r="D127" s="287" t="s">
        <v>303</v>
      </c>
      <c r="E127" s="20">
        <v>214136.78000000003</v>
      </c>
      <c r="F127" s="20">
        <v>168243.32</v>
      </c>
      <c r="G127" s="20">
        <v>168243.32</v>
      </c>
      <c r="H127" s="20">
        <v>201636.78000000003</v>
      </c>
      <c r="I127" s="20">
        <v>255743.32</v>
      </c>
      <c r="J127" s="20">
        <v>179453.32</v>
      </c>
      <c r="K127" s="20">
        <v>201636.78000000003</v>
      </c>
      <c r="L127" s="20">
        <v>194203.32</v>
      </c>
      <c r="M127" s="20">
        <v>169443.32</v>
      </c>
      <c r="N127" s="20">
        <v>201636.78000000003</v>
      </c>
      <c r="O127" s="20">
        <v>193243.32</v>
      </c>
      <c r="P127" s="20">
        <v>340243.32</v>
      </c>
      <c r="Q127" s="590"/>
      <c r="R127" s="20">
        <f t="shared" si="10"/>
        <v>2487863.6800000002</v>
      </c>
      <c r="S127" s="499"/>
      <c r="T127" s="499"/>
      <c r="U127" s="322"/>
    </row>
    <row r="128" spans="1:21" ht="60.75" customHeight="1">
      <c r="A128" s="534"/>
      <c r="B128" s="587"/>
      <c r="C128" s="455" t="s">
        <v>24</v>
      </c>
      <c r="D128" s="308" t="str">
        <f>D126</f>
        <v>Acciones</v>
      </c>
      <c r="E128" s="72"/>
      <c r="F128" s="72"/>
      <c r="G128" s="72"/>
      <c r="H128" s="73"/>
      <c r="I128" s="73"/>
      <c r="J128" s="73"/>
      <c r="K128" s="309"/>
      <c r="L128" s="309"/>
      <c r="M128" s="309"/>
      <c r="N128" s="72"/>
      <c r="O128" s="72"/>
      <c r="P128" s="72"/>
      <c r="Q128" s="464" t="s">
        <v>44</v>
      </c>
      <c r="R128" s="72">
        <f t="shared" si="10"/>
        <v>0</v>
      </c>
      <c r="S128" s="447">
        <f t="shared" ref="S128" si="29">R128/R126</f>
        <v>0</v>
      </c>
      <c r="T128" s="447">
        <f t="shared" ref="T128" si="30">R129/R127</f>
        <v>0</v>
      </c>
      <c r="U128" s="322"/>
    </row>
    <row r="129" spans="1:26" ht="60.75" customHeight="1">
      <c r="A129" s="535"/>
      <c r="B129" s="588"/>
      <c r="C129" s="455"/>
      <c r="D129" s="310" t="str">
        <f>D127</f>
        <v>Monto</v>
      </c>
      <c r="E129" s="74"/>
      <c r="F129" s="74"/>
      <c r="G129" s="74"/>
      <c r="H129" s="74"/>
      <c r="I129" s="74"/>
      <c r="J129" s="74"/>
      <c r="K129" s="75"/>
      <c r="L129" s="75"/>
      <c r="M129" s="311"/>
      <c r="N129" s="74"/>
      <c r="O129" s="74"/>
      <c r="P129" s="74"/>
      <c r="Q129" s="465"/>
      <c r="R129" s="74">
        <f t="shared" si="10"/>
        <v>0</v>
      </c>
      <c r="S129" s="447"/>
      <c r="T129" s="447"/>
      <c r="U129" s="322"/>
    </row>
    <row r="130" spans="1:26" ht="45.75" customHeight="1">
      <c r="A130" s="496" t="s">
        <v>338</v>
      </c>
      <c r="B130" s="496"/>
      <c r="C130" s="580" t="s">
        <v>300</v>
      </c>
      <c r="D130" s="323" t="s">
        <v>305</v>
      </c>
      <c r="E130" s="324">
        <f>SUM(E86,E90,E94,E98,E102,E106,E110,E114,E118,E122,E126)</f>
        <v>1031</v>
      </c>
      <c r="F130" s="324">
        <f t="shared" ref="F130:P130" si="31">SUM(F86,F90,F94,F98,F102,F106,F110,F114,F118,F122,F126)</f>
        <v>1032</v>
      </c>
      <c r="G130" s="324">
        <f t="shared" si="31"/>
        <v>1031</v>
      </c>
      <c r="H130" s="324">
        <f t="shared" si="31"/>
        <v>1037</v>
      </c>
      <c r="I130" s="324">
        <f t="shared" si="31"/>
        <v>1036</v>
      </c>
      <c r="J130" s="324">
        <f t="shared" si="31"/>
        <v>1038</v>
      </c>
      <c r="K130" s="324">
        <f t="shared" si="31"/>
        <v>1041</v>
      </c>
      <c r="L130" s="324">
        <f t="shared" si="31"/>
        <v>1034</v>
      </c>
      <c r="M130" s="324">
        <f t="shared" si="31"/>
        <v>1035</v>
      </c>
      <c r="N130" s="324">
        <f t="shared" si="31"/>
        <v>1034</v>
      </c>
      <c r="O130" s="324">
        <f t="shared" si="31"/>
        <v>1031</v>
      </c>
      <c r="P130" s="324">
        <f t="shared" si="31"/>
        <v>1034</v>
      </c>
      <c r="Q130" s="581">
        <f>SUM(E130:P130)</f>
        <v>12414</v>
      </c>
      <c r="R130" s="582"/>
      <c r="S130" s="452" t="s">
        <v>319</v>
      </c>
      <c r="T130" s="452" t="s">
        <v>320</v>
      </c>
      <c r="U130" s="325"/>
    </row>
    <row r="131" spans="1:26" s="5" customFormat="1" ht="45.75" customHeight="1">
      <c r="A131" s="496"/>
      <c r="B131" s="496"/>
      <c r="C131" s="580"/>
      <c r="D131" s="323" t="s">
        <v>303</v>
      </c>
      <c r="E131" s="285">
        <f>+E127+E123+E119+E115+E111+E107+E103+E99+E95+E91+E87</f>
        <v>7241414.3900000006</v>
      </c>
      <c r="F131" s="285">
        <f t="shared" ref="F131:P131" si="32">+F127+F123+F119+F115+F111+F107+F103+F99+F95+F91+F87</f>
        <v>6683589.6199999992</v>
      </c>
      <c r="G131" s="285">
        <f t="shared" si="32"/>
        <v>6763916.8899999997</v>
      </c>
      <c r="H131" s="285">
        <f t="shared" si="32"/>
        <v>7223435.2599999998</v>
      </c>
      <c r="I131" s="285">
        <f t="shared" si="32"/>
        <v>7343439.1500000004</v>
      </c>
      <c r="J131" s="285">
        <f t="shared" si="32"/>
        <v>6991718.7599999998</v>
      </c>
      <c r="K131" s="285">
        <f t="shared" si="32"/>
        <v>7153385.29</v>
      </c>
      <c r="L131" s="285">
        <f t="shared" si="32"/>
        <v>7460165.9000000004</v>
      </c>
      <c r="M131" s="285">
        <f t="shared" si="32"/>
        <v>6777316.8700000001</v>
      </c>
      <c r="N131" s="285">
        <f t="shared" si="32"/>
        <v>7152635.2200000007</v>
      </c>
      <c r="O131" s="285">
        <f t="shared" si="32"/>
        <v>6824350.1699999999</v>
      </c>
      <c r="P131" s="285">
        <f t="shared" si="32"/>
        <v>9338100.2400000002</v>
      </c>
      <c r="Q131" s="583">
        <f>SUM(E131:P131)</f>
        <v>86953467.75999999</v>
      </c>
      <c r="R131" s="584"/>
      <c r="S131" s="452"/>
      <c r="T131" s="452"/>
      <c r="U131" s="326"/>
    </row>
    <row r="132" spans="1:26" s="5" customFormat="1" ht="36">
      <c r="A132" s="496"/>
      <c r="B132" s="496"/>
      <c r="C132" s="585" t="s">
        <v>306</v>
      </c>
      <c r="D132" s="327" t="s">
        <v>305</v>
      </c>
      <c r="E132" s="328">
        <f>E88+E92+E96+E100+E104+E108</f>
        <v>0</v>
      </c>
      <c r="F132" s="328">
        <f t="shared" ref="F132:P132" si="33">F88+F92+F96+F100+F104+F108</f>
        <v>0</v>
      </c>
      <c r="G132" s="328">
        <f t="shared" si="33"/>
        <v>0</v>
      </c>
      <c r="H132" s="328">
        <f t="shared" si="33"/>
        <v>0</v>
      </c>
      <c r="I132" s="328">
        <f t="shared" si="33"/>
        <v>0</v>
      </c>
      <c r="J132" s="328">
        <f t="shared" si="33"/>
        <v>0</v>
      </c>
      <c r="K132" s="328">
        <f t="shared" si="33"/>
        <v>0</v>
      </c>
      <c r="L132" s="328">
        <f t="shared" si="33"/>
        <v>0</v>
      </c>
      <c r="M132" s="328">
        <f t="shared" si="33"/>
        <v>0</v>
      </c>
      <c r="N132" s="328">
        <f t="shared" si="33"/>
        <v>0</v>
      </c>
      <c r="O132" s="328">
        <f t="shared" si="33"/>
        <v>0</v>
      </c>
      <c r="P132" s="328">
        <f t="shared" si="33"/>
        <v>0</v>
      </c>
      <c r="Q132" s="513">
        <f>SUM(E132:P132)</f>
        <v>0</v>
      </c>
      <c r="R132" s="514"/>
      <c r="S132" s="437">
        <f>Q132/Q130</f>
        <v>0</v>
      </c>
      <c r="T132" s="437">
        <f>Q133/Q131</f>
        <v>0</v>
      </c>
      <c r="U132" s="329"/>
    </row>
    <row r="133" spans="1:26" s="5" customFormat="1" ht="30">
      <c r="A133" s="496"/>
      <c r="B133" s="496"/>
      <c r="C133" s="585"/>
      <c r="D133" s="327" t="s">
        <v>303</v>
      </c>
      <c r="E133" s="74">
        <f t="shared" ref="E133:P133" si="34">E89+E93+E97+E101+E105+E109</f>
        <v>0</v>
      </c>
      <c r="F133" s="74">
        <f t="shared" si="34"/>
        <v>0</v>
      </c>
      <c r="G133" s="74">
        <f t="shared" si="34"/>
        <v>0</v>
      </c>
      <c r="H133" s="74">
        <f t="shared" si="34"/>
        <v>0</v>
      </c>
      <c r="I133" s="74">
        <f t="shared" si="34"/>
        <v>0</v>
      </c>
      <c r="J133" s="74">
        <f t="shared" si="34"/>
        <v>0</v>
      </c>
      <c r="K133" s="74">
        <f t="shared" si="34"/>
        <v>0</v>
      </c>
      <c r="L133" s="74">
        <f t="shared" si="34"/>
        <v>0</v>
      </c>
      <c r="M133" s="74">
        <f t="shared" si="34"/>
        <v>0</v>
      </c>
      <c r="N133" s="74">
        <f t="shared" si="34"/>
        <v>0</v>
      </c>
      <c r="O133" s="74">
        <f t="shared" si="34"/>
        <v>0</v>
      </c>
      <c r="P133" s="74">
        <f t="shared" si="34"/>
        <v>0</v>
      </c>
      <c r="Q133" s="527">
        <f>SUM(E133:P133)</f>
        <v>0</v>
      </c>
      <c r="R133" s="528"/>
      <c r="S133" s="437"/>
      <c r="T133" s="437"/>
      <c r="U133" s="330"/>
    </row>
    <row r="134" spans="1:26" s="332" customFormat="1" ht="49.5" customHeight="1">
      <c r="A134" s="529" t="s">
        <v>107</v>
      </c>
      <c r="B134" s="530"/>
      <c r="C134" s="530"/>
      <c r="D134" s="530"/>
      <c r="E134" s="530"/>
      <c r="F134" s="530"/>
      <c r="G134" s="530"/>
      <c r="H134" s="530"/>
      <c r="I134" s="530"/>
      <c r="J134" s="530"/>
      <c r="K134" s="530"/>
      <c r="L134" s="530"/>
      <c r="M134" s="530"/>
      <c r="N134" s="530"/>
      <c r="O134" s="530"/>
      <c r="P134" s="530"/>
      <c r="Q134" s="530"/>
      <c r="R134" s="530"/>
      <c r="S134" s="530"/>
      <c r="T134" s="531"/>
      <c r="U134" s="331"/>
    </row>
    <row r="135" spans="1:26" s="332" customFormat="1" ht="27" customHeight="1">
      <c r="A135" s="484" t="s">
        <v>0</v>
      </c>
      <c r="B135" s="484"/>
      <c r="C135" s="484"/>
      <c r="D135" s="484"/>
      <c r="E135" s="484"/>
      <c r="F135" s="484"/>
      <c r="G135" s="484"/>
      <c r="H135" s="484"/>
      <c r="I135" s="484"/>
      <c r="J135" s="484"/>
      <c r="K135" s="484" t="s">
        <v>30</v>
      </c>
      <c r="L135" s="484"/>
      <c r="M135" s="484"/>
      <c r="N135" s="484"/>
      <c r="O135" s="484"/>
      <c r="P135" s="484"/>
      <c r="Q135" s="484"/>
      <c r="R135" s="484"/>
      <c r="S135" s="484"/>
      <c r="T135" s="484"/>
      <c r="U135" s="331"/>
    </row>
    <row r="136" spans="1:26" ht="64.5" customHeight="1">
      <c r="A136" s="525" t="s">
        <v>339</v>
      </c>
      <c r="B136" s="525"/>
      <c r="C136" s="525"/>
      <c r="D136" s="525"/>
      <c r="E136" s="525"/>
      <c r="F136" s="525"/>
      <c r="G136" s="525"/>
      <c r="H136" s="525"/>
      <c r="I136" s="525"/>
      <c r="J136" s="525"/>
      <c r="K136" s="487" t="s">
        <v>340</v>
      </c>
      <c r="L136" s="487"/>
      <c r="M136" s="487"/>
      <c r="N136" s="487"/>
      <c r="O136" s="487"/>
      <c r="P136" s="487"/>
      <c r="Q136" s="487"/>
      <c r="R136" s="487"/>
      <c r="S136" s="487"/>
      <c r="T136" s="487"/>
      <c r="U136" s="333"/>
      <c r="V136" s="332"/>
      <c r="Z136" s="334"/>
    </row>
    <row r="137" spans="1:26" ht="67.5" customHeight="1">
      <c r="A137" s="478" t="s">
        <v>310</v>
      </c>
      <c r="B137" s="478"/>
      <c r="C137" s="478"/>
      <c r="D137" s="478" t="s">
        <v>341</v>
      </c>
      <c r="E137" s="478"/>
      <c r="F137" s="478"/>
      <c r="G137" s="478"/>
      <c r="H137" s="478"/>
      <c r="I137" s="478"/>
      <c r="J137" s="478"/>
      <c r="K137" s="478"/>
      <c r="L137" s="478"/>
      <c r="M137" s="478"/>
      <c r="N137" s="478"/>
      <c r="O137" s="478"/>
      <c r="P137" s="478"/>
      <c r="Q137" s="478"/>
      <c r="R137" s="478"/>
      <c r="S137" s="478"/>
      <c r="T137" s="478"/>
      <c r="U137" s="333"/>
      <c r="W137" s="335"/>
      <c r="Z137" s="334"/>
    </row>
    <row r="138" spans="1:26" ht="321.75" customHeight="1">
      <c r="A138" s="507" t="s">
        <v>312</v>
      </c>
      <c r="B138" s="507"/>
      <c r="C138" s="507"/>
      <c r="D138" s="507" t="s">
        <v>342</v>
      </c>
      <c r="E138" s="507"/>
      <c r="F138" s="507"/>
      <c r="G138" s="507"/>
      <c r="H138" s="507"/>
      <c r="I138" s="507"/>
      <c r="J138" s="507"/>
      <c r="K138" s="507"/>
      <c r="L138" s="507"/>
      <c r="M138" s="507"/>
      <c r="N138" s="507"/>
      <c r="O138" s="507"/>
      <c r="P138" s="507"/>
      <c r="Q138" s="507"/>
      <c r="R138" s="507"/>
      <c r="S138" s="507"/>
      <c r="T138" s="507"/>
      <c r="U138" s="333"/>
      <c r="Z138" s="334"/>
    </row>
    <row r="139" spans="1:26" ht="72" customHeight="1">
      <c r="A139" s="478" t="s">
        <v>1</v>
      </c>
      <c r="B139" s="478"/>
      <c r="C139" s="478"/>
      <c r="D139" s="478"/>
      <c r="E139" s="478"/>
      <c r="F139" s="478"/>
      <c r="G139" s="478"/>
      <c r="H139" s="478"/>
      <c r="I139" s="478"/>
      <c r="J139" s="478"/>
      <c r="K139" s="478"/>
      <c r="L139" s="478"/>
      <c r="M139" s="478"/>
      <c r="N139" s="478"/>
      <c r="O139" s="478"/>
      <c r="P139" s="478"/>
      <c r="Q139" s="478"/>
      <c r="R139" s="478"/>
      <c r="S139" s="478"/>
      <c r="T139" s="478"/>
      <c r="U139" s="333"/>
      <c r="Z139" s="334"/>
    </row>
    <row r="140" spans="1:26" ht="34.5" customHeight="1">
      <c r="A140" s="482" t="s">
        <v>2</v>
      </c>
      <c r="B140" s="482"/>
      <c r="C140" s="482"/>
      <c r="D140" s="482"/>
      <c r="E140" s="482" t="s">
        <v>3</v>
      </c>
      <c r="F140" s="482"/>
      <c r="G140" s="482"/>
      <c r="H140" s="482"/>
      <c r="I140" s="482" t="s">
        <v>4</v>
      </c>
      <c r="J140" s="482"/>
      <c r="K140" s="482"/>
      <c r="L140" s="482"/>
      <c r="M140" s="482"/>
      <c r="N140" s="482"/>
      <c r="O140" s="482"/>
      <c r="P140" s="482"/>
      <c r="Q140" s="482" t="s">
        <v>5</v>
      </c>
      <c r="R140" s="482"/>
      <c r="S140" s="482"/>
      <c r="T140" s="482"/>
      <c r="U140" s="333"/>
      <c r="W140" s="335"/>
      <c r="Z140" s="334"/>
    </row>
    <row r="141" spans="1:26" ht="60.75" customHeight="1">
      <c r="A141" s="475" t="s">
        <v>6</v>
      </c>
      <c r="B141" s="475"/>
      <c r="C141" s="475"/>
      <c r="D141" s="475"/>
      <c r="E141" s="476" t="s">
        <v>7</v>
      </c>
      <c r="F141" s="476"/>
      <c r="G141" s="476"/>
      <c r="H141" s="476"/>
      <c r="I141" s="475" t="s">
        <v>8</v>
      </c>
      <c r="J141" s="475"/>
      <c r="K141" s="475"/>
      <c r="L141" s="475"/>
      <c r="M141" s="475"/>
      <c r="N141" s="475"/>
      <c r="O141" s="475"/>
      <c r="P141" s="475"/>
      <c r="Q141" s="475" t="s">
        <v>9</v>
      </c>
      <c r="R141" s="475"/>
      <c r="S141" s="475"/>
      <c r="T141" s="475"/>
      <c r="U141" s="333"/>
    </row>
    <row r="142" spans="1:26" ht="55.5" customHeight="1">
      <c r="A142" s="579" t="s">
        <v>343</v>
      </c>
      <c r="B142" s="505" t="s">
        <v>314</v>
      </c>
      <c r="C142" s="506" t="s">
        <v>298</v>
      </c>
      <c r="D142" s="506" t="s">
        <v>10</v>
      </c>
      <c r="E142" s="504" t="s">
        <v>11</v>
      </c>
      <c r="F142" s="504" t="s">
        <v>12</v>
      </c>
      <c r="G142" s="504" t="s">
        <v>13</v>
      </c>
      <c r="H142" s="504" t="s">
        <v>14</v>
      </c>
      <c r="I142" s="504" t="s">
        <v>15</v>
      </c>
      <c r="J142" s="504" t="s">
        <v>16</v>
      </c>
      <c r="K142" s="504" t="s">
        <v>17</v>
      </c>
      <c r="L142" s="504" t="s">
        <v>18</v>
      </c>
      <c r="M142" s="504" t="s">
        <v>19</v>
      </c>
      <c r="N142" s="504" t="s">
        <v>20</v>
      </c>
      <c r="O142" s="504" t="s">
        <v>21</v>
      </c>
      <c r="P142" s="504" t="s">
        <v>22</v>
      </c>
      <c r="Q142" s="506" t="s">
        <v>315</v>
      </c>
      <c r="R142" s="506" t="s">
        <v>344</v>
      </c>
      <c r="S142" s="506" t="s">
        <v>316</v>
      </c>
      <c r="T142" s="506"/>
      <c r="U142" s="333"/>
    </row>
    <row r="143" spans="1:26" ht="64.5" customHeight="1">
      <c r="A143" s="579"/>
      <c r="B143" s="505"/>
      <c r="C143" s="506"/>
      <c r="D143" s="506"/>
      <c r="E143" s="504"/>
      <c r="F143" s="504"/>
      <c r="G143" s="504"/>
      <c r="H143" s="504"/>
      <c r="I143" s="504"/>
      <c r="J143" s="504"/>
      <c r="K143" s="504"/>
      <c r="L143" s="504"/>
      <c r="M143" s="504"/>
      <c r="N143" s="504"/>
      <c r="O143" s="504"/>
      <c r="P143" s="504"/>
      <c r="Q143" s="506"/>
      <c r="R143" s="506"/>
      <c r="S143" s="336" t="s">
        <v>23</v>
      </c>
      <c r="T143" s="270" t="s">
        <v>317</v>
      </c>
      <c r="U143" s="333"/>
    </row>
    <row r="144" spans="1:26" ht="59.25" customHeight="1">
      <c r="A144" s="504">
        <v>1</v>
      </c>
      <c r="B144" s="566" t="s">
        <v>345</v>
      </c>
      <c r="C144" s="577" t="s">
        <v>300</v>
      </c>
      <c r="D144" s="266" t="s">
        <v>346</v>
      </c>
      <c r="E144" s="196">
        <v>7</v>
      </c>
      <c r="F144" s="196">
        <v>7</v>
      </c>
      <c r="G144" s="196">
        <v>7</v>
      </c>
      <c r="H144" s="196">
        <v>7</v>
      </c>
      <c r="I144" s="196">
        <v>7</v>
      </c>
      <c r="J144" s="196">
        <v>7</v>
      </c>
      <c r="K144" s="196">
        <v>7</v>
      </c>
      <c r="L144" s="196">
        <v>7</v>
      </c>
      <c r="M144" s="196">
        <v>7</v>
      </c>
      <c r="N144" s="196">
        <v>7</v>
      </c>
      <c r="O144" s="196">
        <v>7</v>
      </c>
      <c r="P144" s="196">
        <v>7</v>
      </c>
      <c r="Q144" s="502" t="s">
        <v>44</v>
      </c>
      <c r="R144" s="337">
        <f t="shared" ref="R144:R163" si="35">SUM(E144:P144)</f>
        <v>84</v>
      </c>
      <c r="S144" s="499" t="s">
        <v>319</v>
      </c>
      <c r="T144" s="499" t="s">
        <v>320</v>
      </c>
      <c r="U144" s="333"/>
      <c r="W144" s="335"/>
    </row>
    <row r="145" spans="1:23" ht="57" customHeight="1">
      <c r="A145" s="504"/>
      <c r="B145" s="567"/>
      <c r="C145" s="578"/>
      <c r="D145" s="266" t="s">
        <v>303</v>
      </c>
      <c r="E145" s="20">
        <v>3522679.1799999997</v>
      </c>
      <c r="F145" s="20">
        <v>331354.99000000005</v>
      </c>
      <c r="G145" s="20">
        <v>359192.07000000007</v>
      </c>
      <c r="H145" s="20">
        <v>3577455.7399999998</v>
      </c>
      <c r="I145" s="20">
        <v>2879845.5200000005</v>
      </c>
      <c r="J145" s="20">
        <v>357051.71000000008</v>
      </c>
      <c r="K145" s="20">
        <v>1573963.74</v>
      </c>
      <c r="L145" s="20">
        <v>467551.07000000007</v>
      </c>
      <c r="M145" s="20">
        <v>694498.67000000016</v>
      </c>
      <c r="N145" s="20">
        <v>3296858.22</v>
      </c>
      <c r="O145" s="20">
        <v>646271.56000000006</v>
      </c>
      <c r="P145" s="338">
        <v>3860779.24</v>
      </c>
      <c r="Q145" s="503"/>
      <c r="R145" s="20">
        <f t="shared" si="35"/>
        <v>21567501.710000001</v>
      </c>
      <c r="S145" s="499"/>
      <c r="T145" s="499"/>
      <c r="U145" s="333"/>
    </row>
    <row r="146" spans="1:23" ht="55.5" customHeight="1">
      <c r="A146" s="504"/>
      <c r="B146" s="567"/>
      <c r="C146" s="569" t="s">
        <v>24</v>
      </c>
      <c r="D146" s="327" t="str">
        <f>D144</f>
        <v>Políticas
admin.</v>
      </c>
      <c r="E146" s="339"/>
      <c r="F146" s="339"/>
      <c r="G146" s="339"/>
      <c r="H146" s="340"/>
      <c r="I146" s="340"/>
      <c r="J146" s="340"/>
      <c r="K146" s="162"/>
      <c r="L146" s="162"/>
      <c r="M146" s="162"/>
      <c r="N146" s="341"/>
      <c r="O146" s="341"/>
      <c r="P146" s="341"/>
      <c r="Q146" s="464" t="s">
        <v>44</v>
      </c>
      <c r="R146" s="342">
        <f t="shared" si="35"/>
        <v>0</v>
      </c>
      <c r="S146" s="447">
        <f>R146/R144</f>
        <v>0</v>
      </c>
      <c r="T146" s="447">
        <f>R147/R145</f>
        <v>0</v>
      </c>
      <c r="U146" s="333"/>
    </row>
    <row r="147" spans="1:23" ht="55.5" customHeight="1">
      <c r="A147" s="504"/>
      <c r="B147" s="568"/>
      <c r="C147" s="571"/>
      <c r="D147" s="327" t="str">
        <f>D145</f>
        <v>Monto</v>
      </c>
      <c r="E147" s="74"/>
      <c r="F147" s="74"/>
      <c r="G147" s="74"/>
      <c r="H147" s="74"/>
      <c r="I147" s="74"/>
      <c r="J147" s="74"/>
      <c r="K147" s="75"/>
      <c r="L147" s="75"/>
      <c r="M147" s="74"/>
      <c r="N147" s="74"/>
      <c r="O147" s="74"/>
      <c r="P147" s="74"/>
      <c r="Q147" s="465"/>
      <c r="R147" s="74">
        <f t="shared" si="35"/>
        <v>0</v>
      </c>
      <c r="S147" s="447"/>
      <c r="T147" s="447"/>
      <c r="U147" s="333"/>
    </row>
    <row r="148" spans="1:23" ht="68.25" customHeight="1">
      <c r="A148" s="504">
        <v>2</v>
      </c>
      <c r="B148" s="500" t="s">
        <v>347</v>
      </c>
      <c r="C148" s="461" t="s">
        <v>300</v>
      </c>
      <c r="D148" s="266" t="str">
        <f>[1]PbR!F137</f>
        <v>Reportes</v>
      </c>
      <c r="E148" s="319">
        <v>35</v>
      </c>
      <c r="F148" s="319">
        <v>35</v>
      </c>
      <c r="G148" s="319">
        <v>36</v>
      </c>
      <c r="H148" s="319">
        <v>35</v>
      </c>
      <c r="I148" s="319">
        <v>36</v>
      </c>
      <c r="J148" s="319">
        <v>37</v>
      </c>
      <c r="K148" s="319">
        <v>35</v>
      </c>
      <c r="L148" s="319">
        <v>35</v>
      </c>
      <c r="M148" s="319">
        <v>35</v>
      </c>
      <c r="N148" s="319">
        <v>35</v>
      </c>
      <c r="O148" s="319">
        <v>35</v>
      </c>
      <c r="P148" s="319">
        <v>38</v>
      </c>
      <c r="Q148" s="502" t="s">
        <v>44</v>
      </c>
      <c r="R148" s="337">
        <f t="shared" si="35"/>
        <v>427</v>
      </c>
      <c r="S148" s="499" t="s">
        <v>319</v>
      </c>
      <c r="T148" s="499" t="s">
        <v>320</v>
      </c>
      <c r="U148" s="333"/>
      <c r="W148" s="335"/>
    </row>
    <row r="149" spans="1:23" ht="68.25" customHeight="1">
      <c r="A149" s="504"/>
      <c r="B149" s="501"/>
      <c r="C149" s="461"/>
      <c r="D149" s="266" t="s">
        <v>303</v>
      </c>
      <c r="E149" s="20">
        <v>76573.239999999991</v>
      </c>
      <c r="F149" s="20">
        <v>72494.97</v>
      </c>
      <c r="G149" s="20">
        <v>72494.97</v>
      </c>
      <c r="H149" s="20">
        <v>73573.239999999991</v>
      </c>
      <c r="I149" s="20">
        <v>103894.97</v>
      </c>
      <c r="J149" s="20">
        <v>72494.97</v>
      </c>
      <c r="K149" s="20">
        <v>73573.249999999985</v>
      </c>
      <c r="L149" s="20">
        <v>78894.97</v>
      </c>
      <c r="M149" s="20">
        <v>73694.97</v>
      </c>
      <c r="N149" s="20">
        <v>73573.239999999991</v>
      </c>
      <c r="O149" s="20">
        <v>78494.97</v>
      </c>
      <c r="P149" s="20">
        <v>116994.98</v>
      </c>
      <c r="Q149" s="503"/>
      <c r="R149" s="20">
        <f>SUM(E149:P149)</f>
        <v>966752.73999999987</v>
      </c>
      <c r="S149" s="499"/>
      <c r="T149" s="499"/>
      <c r="U149" s="333"/>
    </row>
    <row r="150" spans="1:23" ht="55.5" customHeight="1">
      <c r="A150" s="504"/>
      <c r="B150" s="501"/>
      <c r="C150" s="455" t="s">
        <v>24</v>
      </c>
      <c r="D150" s="327" t="str">
        <f>D148</f>
        <v>Reportes</v>
      </c>
      <c r="E150" s="339"/>
      <c r="F150" s="339"/>
      <c r="G150" s="339"/>
      <c r="H150" s="339"/>
      <c r="I150" s="340"/>
      <c r="J150" s="339"/>
      <c r="K150" s="342"/>
      <c r="L150" s="342"/>
      <c r="M150" s="342"/>
      <c r="N150" s="339"/>
      <c r="O150" s="339"/>
      <c r="P150" s="339"/>
      <c r="Q150" s="464" t="s">
        <v>44</v>
      </c>
      <c r="R150" s="342">
        <f>SUM(E150:P150)</f>
        <v>0</v>
      </c>
      <c r="S150" s="447">
        <f>R150/R148</f>
        <v>0</v>
      </c>
      <c r="T150" s="447">
        <f>R151/R149</f>
        <v>0</v>
      </c>
      <c r="U150" s="333"/>
    </row>
    <row r="151" spans="1:23" ht="63" customHeight="1">
      <c r="A151" s="504"/>
      <c r="B151" s="501"/>
      <c r="C151" s="455"/>
      <c r="D151" s="327" t="str">
        <f>D149</f>
        <v>Monto</v>
      </c>
      <c r="E151" s="74"/>
      <c r="F151" s="74"/>
      <c r="G151" s="74"/>
      <c r="H151" s="74"/>
      <c r="I151" s="74"/>
      <c r="J151" s="74"/>
      <c r="K151" s="75"/>
      <c r="L151" s="75"/>
      <c r="M151" s="74"/>
      <c r="N151" s="74"/>
      <c r="O151" s="74"/>
      <c r="P151" s="74"/>
      <c r="Q151" s="465"/>
      <c r="R151" s="74">
        <f t="shared" si="35"/>
        <v>0</v>
      </c>
      <c r="S151" s="447"/>
      <c r="T151" s="447"/>
      <c r="U151" s="333"/>
    </row>
    <row r="152" spans="1:23" ht="66" customHeight="1">
      <c r="A152" s="504">
        <v>3</v>
      </c>
      <c r="B152" s="500" t="s">
        <v>348</v>
      </c>
      <c r="C152" s="461" t="s">
        <v>300</v>
      </c>
      <c r="D152" s="266" t="str">
        <f>[1]PbR!F139</f>
        <v>Arqueos</v>
      </c>
      <c r="E152" s="319">
        <v>8</v>
      </c>
      <c r="F152" s="319">
        <v>7</v>
      </c>
      <c r="G152" s="319">
        <v>11</v>
      </c>
      <c r="H152" s="319">
        <v>11</v>
      </c>
      <c r="I152" s="319">
        <v>9</v>
      </c>
      <c r="J152" s="319">
        <v>9</v>
      </c>
      <c r="K152" s="319">
        <v>14</v>
      </c>
      <c r="L152" s="319">
        <v>8</v>
      </c>
      <c r="M152" s="319">
        <v>9</v>
      </c>
      <c r="N152" s="319">
        <v>10</v>
      </c>
      <c r="O152" s="319">
        <v>9</v>
      </c>
      <c r="P152" s="319">
        <v>47</v>
      </c>
      <c r="Q152" s="502" t="s">
        <v>44</v>
      </c>
      <c r="R152" s="337">
        <f t="shared" si="35"/>
        <v>152</v>
      </c>
      <c r="S152" s="499" t="s">
        <v>319</v>
      </c>
      <c r="T152" s="499" t="s">
        <v>320</v>
      </c>
      <c r="U152" s="333"/>
      <c r="W152" s="335"/>
    </row>
    <row r="153" spans="1:23" ht="66" customHeight="1">
      <c r="A153" s="504"/>
      <c r="B153" s="501"/>
      <c r="C153" s="461"/>
      <c r="D153" s="266" t="s">
        <v>303</v>
      </c>
      <c r="E153" s="20">
        <v>103907.09</v>
      </c>
      <c r="F153" s="20">
        <v>95801.42</v>
      </c>
      <c r="G153" s="20">
        <v>95801.42</v>
      </c>
      <c r="H153" s="20">
        <v>103907.09</v>
      </c>
      <c r="I153" s="20">
        <v>101001.42</v>
      </c>
      <c r="J153" s="20">
        <v>98001.42</v>
      </c>
      <c r="K153" s="20">
        <v>103907.09</v>
      </c>
      <c r="L153" s="20">
        <v>105416.42</v>
      </c>
      <c r="M153" s="20">
        <v>95801.42</v>
      </c>
      <c r="N153" s="20">
        <v>103907.09</v>
      </c>
      <c r="O153" s="20">
        <v>95801.43</v>
      </c>
      <c r="P153" s="20">
        <v>169801.43</v>
      </c>
      <c r="Q153" s="503"/>
      <c r="R153" s="20">
        <f t="shared" si="35"/>
        <v>1273054.74</v>
      </c>
      <c r="S153" s="499"/>
      <c r="T153" s="499"/>
      <c r="U153" s="333"/>
    </row>
    <row r="154" spans="1:23" ht="66" customHeight="1">
      <c r="A154" s="504"/>
      <c r="B154" s="501"/>
      <c r="C154" s="455" t="s">
        <v>24</v>
      </c>
      <c r="D154" s="327" t="str">
        <f>D152</f>
        <v>Arqueos</v>
      </c>
      <c r="E154" s="339"/>
      <c r="F154" s="339"/>
      <c r="G154" s="339"/>
      <c r="H154" s="340"/>
      <c r="I154" s="340"/>
      <c r="J154" s="340"/>
      <c r="K154" s="182"/>
      <c r="L154" s="182"/>
      <c r="M154" s="182"/>
      <c r="N154" s="343"/>
      <c r="O154" s="343"/>
      <c r="P154" s="343"/>
      <c r="Q154" s="464" t="s">
        <v>44</v>
      </c>
      <c r="R154" s="342">
        <f t="shared" si="35"/>
        <v>0</v>
      </c>
      <c r="S154" s="447">
        <f>R154/R152</f>
        <v>0</v>
      </c>
      <c r="T154" s="447">
        <f>R155/R153</f>
        <v>0</v>
      </c>
      <c r="U154" s="333"/>
    </row>
    <row r="155" spans="1:23" ht="66" customHeight="1">
      <c r="A155" s="504"/>
      <c r="B155" s="501"/>
      <c r="C155" s="455"/>
      <c r="D155" s="327" t="str">
        <f>D153</f>
        <v>Monto</v>
      </c>
      <c r="E155" s="74"/>
      <c r="F155" s="74"/>
      <c r="G155" s="74"/>
      <c r="H155" s="74"/>
      <c r="I155" s="74"/>
      <c r="J155" s="74"/>
      <c r="K155" s="75"/>
      <c r="L155" s="75"/>
      <c r="M155" s="75"/>
      <c r="N155" s="74"/>
      <c r="O155" s="74"/>
      <c r="P155" s="74"/>
      <c r="Q155" s="465"/>
      <c r="R155" s="74">
        <f t="shared" si="35"/>
        <v>0</v>
      </c>
      <c r="S155" s="447"/>
      <c r="T155" s="447"/>
      <c r="U155" s="333"/>
    </row>
    <row r="156" spans="1:23" s="332" customFormat="1" ht="57.75" customHeight="1">
      <c r="A156" s="504">
        <v>4</v>
      </c>
      <c r="B156" s="501" t="s">
        <v>349</v>
      </c>
      <c r="C156" s="461" t="s">
        <v>300</v>
      </c>
      <c r="D156" s="266" t="str">
        <f>[1]PbR!F141</f>
        <v>Pólizas</v>
      </c>
      <c r="E156" s="344">
        <v>160</v>
      </c>
      <c r="F156" s="344">
        <v>141</v>
      </c>
      <c r="G156" s="344">
        <v>153</v>
      </c>
      <c r="H156" s="344">
        <v>152</v>
      </c>
      <c r="I156" s="344">
        <v>156</v>
      </c>
      <c r="J156" s="344">
        <v>148</v>
      </c>
      <c r="K156" s="344">
        <v>158</v>
      </c>
      <c r="L156" s="344">
        <v>154</v>
      </c>
      <c r="M156" s="344">
        <v>150</v>
      </c>
      <c r="N156" s="344">
        <v>157</v>
      </c>
      <c r="O156" s="344">
        <v>148</v>
      </c>
      <c r="P156" s="344">
        <v>159</v>
      </c>
      <c r="Q156" s="502" t="s">
        <v>44</v>
      </c>
      <c r="R156" s="337">
        <f t="shared" si="35"/>
        <v>1836</v>
      </c>
      <c r="S156" s="499" t="s">
        <v>319</v>
      </c>
      <c r="T156" s="499" t="s">
        <v>320</v>
      </c>
      <c r="U156" s="331"/>
    </row>
    <row r="157" spans="1:23" s="332" customFormat="1" ht="63" customHeight="1">
      <c r="A157" s="504"/>
      <c r="B157" s="501"/>
      <c r="C157" s="461"/>
      <c r="D157" s="266" t="s">
        <v>303</v>
      </c>
      <c r="E157" s="20">
        <v>930590.91999999993</v>
      </c>
      <c r="F157" s="20">
        <v>730254.59999999986</v>
      </c>
      <c r="G157" s="20">
        <v>732056.1399999999</v>
      </c>
      <c r="H157" s="20">
        <v>934089.38</v>
      </c>
      <c r="I157" s="20">
        <v>1320832.8099999998</v>
      </c>
      <c r="J157" s="20">
        <v>736456.1399999999</v>
      </c>
      <c r="K157" s="20">
        <v>1012847.98</v>
      </c>
      <c r="L157" s="20">
        <v>898289.73999999987</v>
      </c>
      <c r="M157" s="20">
        <v>818514.74999999988</v>
      </c>
      <c r="N157" s="20">
        <v>1012847.99</v>
      </c>
      <c r="O157" s="20">
        <v>816114.74999999988</v>
      </c>
      <c r="P157" s="20">
        <v>965614.74999999988</v>
      </c>
      <c r="Q157" s="503"/>
      <c r="R157" s="20">
        <f t="shared" si="35"/>
        <v>10908509.949999999</v>
      </c>
      <c r="S157" s="499"/>
      <c r="T157" s="499"/>
      <c r="U157" s="331"/>
    </row>
    <row r="158" spans="1:23" ht="57.75" customHeight="1">
      <c r="A158" s="504"/>
      <c r="B158" s="501"/>
      <c r="C158" s="455" t="s">
        <v>24</v>
      </c>
      <c r="D158" s="327" t="str">
        <f>D156</f>
        <v>Pólizas</v>
      </c>
      <c r="E158" s="339"/>
      <c r="F158" s="339"/>
      <c r="G158" s="339"/>
      <c r="H158" s="345"/>
      <c r="I158" s="339"/>
      <c r="J158" s="339"/>
      <c r="K158" s="182"/>
      <c r="L158" s="182"/>
      <c r="M158" s="182"/>
      <c r="N158" s="343"/>
      <c r="O158" s="343"/>
      <c r="P158" s="343"/>
      <c r="Q158" s="464" t="s">
        <v>44</v>
      </c>
      <c r="R158" s="342">
        <f t="shared" si="35"/>
        <v>0</v>
      </c>
      <c r="S158" s="447">
        <f>R158/R156</f>
        <v>0</v>
      </c>
      <c r="T158" s="447">
        <f>R159/R157</f>
        <v>0</v>
      </c>
      <c r="U158" s="333"/>
      <c r="W158" s="335"/>
    </row>
    <row r="159" spans="1:23" ht="61.5" customHeight="1">
      <c r="A159" s="504"/>
      <c r="B159" s="501"/>
      <c r="C159" s="455"/>
      <c r="D159" s="327" t="s">
        <v>303</v>
      </c>
      <c r="E159" s="74"/>
      <c r="F159" s="74"/>
      <c r="G159" s="74"/>
      <c r="H159" s="74"/>
      <c r="I159" s="74"/>
      <c r="J159" s="74"/>
      <c r="K159" s="75"/>
      <c r="L159" s="75"/>
      <c r="M159" s="74"/>
      <c r="N159" s="74"/>
      <c r="O159" s="74"/>
      <c r="P159" s="74"/>
      <c r="Q159" s="465"/>
      <c r="R159" s="74">
        <f t="shared" si="35"/>
        <v>0</v>
      </c>
      <c r="S159" s="447"/>
      <c r="T159" s="447"/>
      <c r="U159" s="333"/>
    </row>
    <row r="160" spans="1:23" ht="63" customHeight="1">
      <c r="A160" s="504">
        <v>5</v>
      </c>
      <c r="B160" s="501" t="s">
        <v>350</v>
      </c>
      <c r="C160" s="461" t="s">
        <v>300</v>
      </c>
      <c r="D160" s="266" t="str">
        <f>[1]PbR!F143</f>
        <v>Conciliaciones Bancarias</v>
      </c>
      <c r="E160" s="319">
        <v>14</v>
      </c>
      <c r="F160" s="319">
        <v>12</v>
      </c>
      <c r="G160" s="319">
        <v>13</v>
      </c>
      <c r="H160" s="319">
        <v>13</v>
      </c>
      <c r="I160" s="319">
        <v>13</v>
      </c>
      <c r="J160" s="319">
        <v>13</v>
      </c>
      <c r="K160" s="319">
        <v>13</v>
      </c>
      <c r="L160" s="319">
        <v>13</v>
      </c>
      <c r="M160" s="319">
        <v>13</v>
      </c>
      <c r="N160" s="319">
        <v>14</v>
      </c>
      <c r="O160" s="319">
        <v>13</v>
      </c>
      <c r="P160" s="319">
        <v>16</v>
      </c>
      <c r="Q160" s="502" t="s">
        <v>44</v>
      </c>
      <c r="R160" s="337">
        <f t="shared" si="35"/>
        <v>160</v>
      </c>
      <c r="S160" s="499" t="s">
        <v>319</v>
      </c>
      <c r="T160" s="499" t="s">
        <v>320</v>
      </c>
      <c r="U160" s="333"/>
    </row>
    <row r="161" spans="1:23" ht="63" customHeight="1">
      <c r="A161" s="504"/>
      <c r="B161" s="501"/>
      <c r="C161" s="461"/>
      <c r="D161" s="266" t="s">
        <v>303</v>
      </c>
      <c r="E161" s="20">
        <v>33061.730000000003</v>
      </c>
      <c r="F161" s="20">
        <v>33061.730000000003</v>
      </c>
      <c r="G161" s="20">
        <v>33061.730000000003</v>
      </c>
      <c r="H161" s="20">
        <v>33061.730000000003</v>
      </c>
      <c r="I161" s="20">
        <v>33061.730000000003</v>
      </c>
      <c r="J161" s="20">
        <v>35291.730000000003</v>
      </c>
      <c r="K161" s="20">
        <v>33061.730000000003</v>
      </c>
      <c r="L161" s="20">
        <v>36321.730000000003</v>
      </c>
      <c r="M161" s="20">
        <v>33061.730000000003</v>
      </c>
      <c r="N161" s="20">
        <v>33061.71</v>
      </c>
      <c r="O161" s="20">
        <v>33061.71</v>
      </c>
      <c r="P161" s="20">
        <v>66061.709999999992</v>
      </c>
      <c r="Q161" s="503"/>
      <c r="R161" s="20">
        <f t="shared" si="35"/>
        <v>435230.70000000007</v>
      </c>
      <c r="S161" s="499"/>
      <c r="T161" s="499"/>
      <c r="U161" s="333"/>
    </row>
    <row r="162" spans="1:23" ht="63" customHeight="1">
      <c r="A162" s="504"/>
      <c r="B162" s="501"/>
      <c r="C162" s="455" t="s">
        <v>24</v>
      </c>
      <c r="D162" s="327" t="str">
        <f>D160</f>
        <v>Conciliaciones Bancarias</v>
      </c>
      <c r="E162" s="72"/>
      <c r="F162" s="72"/>
      <c r="G162" s="72"/>
      <c r="H162" s="346"/>
      <c r="I162" s="346"/>
      <c r="J162" s="346"/>
      <c r="K162" s="182"/>
      <c r="L162" s="182"/>
      <c r="M162" s="182"/>
      <c r="N162" s="347"/>
      <c r="O162" s="347"/>
      <c r="P162" s="347"/>
      <c r="Q162" s="464" t="s">
        <v>44</v>
      </c>
      <c r="R162" s="342">
        <f>SUM(E162:P162)</f>
        <v>0</v>
      </c>
      <c r="S162" s="447">
        <f>R162/R160</f>
        <v>0</v>
      </c>
      <c r="T162" s="447">
        <f>R163/R161</f>
        <v>0</v>
      </c>
      <c r="U162" s="333"/>
      <c r="W162" s="335"/>
    </row>
    <row r="163" spans="1:23" ht="63" customHeight="1">
      <c r="A163" s="504"/>
      <c r="B163" s="501"/>
      <c r="C163" s="455"/>
      <c r="D163" s="327" t="s">
        <v>303</v>
      </c>
      <c r="E163" s="74"/>
      <c r="F163" s="74"/>
      <c r="G163" s="74"/>
      <c r="H163" s="74"/>
      <c r="I163" s="74"/>
      <c r="J163" s="74"/>
      <c r="K163" s="75"/>
      <c r="L163" s="75"/>
      <c r="M163" s="74"/>
      <c r="N163" s="74"/>
      <c r="O163" s="74"/>
      <c r="P163" s="74"/>
      <c r="Q163" s="465"/>
      <c r="R163" s="74">
        <f t="shared" si="35"/>
        <v>0</v>
      </c>
      <c r="S163" s="447"/>
      <c r="T163" s="447"/>
      <c r="U163" s="333"/>
    </row>
    <row r="164" spans="1:23" ht="74.25" customHeight="1">
      <c r="A164" s="504">
        <v>6</v>
      </c>
      <c r="B164" s="501" t="s">
        <v>351</v>
      </c>
      <c r="C164" s="461" t="s">
        <v>300</v>
      </c>
      <c r="D164" s="266" t="s">
        <v>352</v>
      </c>
      <c r="E164" s="348">
        <v>1721</v>
      </c>
      <c r="F164" s="348">
        <v>1853</v>
      </c>
      <c r="G164" s="348">
        <v>1985</v>
      </c>
      <c r="H164" s="348">
        <v>1416</v>
      </c>
      <c r="I164" s="348">
        <v>2015</v>
      </c>
      <c r="J164" s="348">
        <v>1717</v>
      </c>
      <c r="K164" s="348">
        <v>1741</v>
      </c>
      <c r="L164" s="348">
        <v>1727</v>
      </c>
      <c r="M164" s="348">
        <v>1417</v>
      </c>
      <c r="N164" s="348">
        <v>1437</v>
      </c>
      <c r="O164" s="348">
        <v>1398</v>
      </c>
      <c r="P164" s="348">
        <v>1698</v>
      </c>
      <c r="Q164" s="502" t="s">
        <v>44</v>
      </c>
      <c r="R164" s="337">
        <f>SUM(E164:P164)</f>
        <v>20125</v>
      </c>
      <c r="S164" s="499" t="s">
        <v>319</v>
      </c>
      <c r="T164" s="499" t="s">
        <v>320</v>
      </c>
      <c r="U164" s="333"/>
    </row>
    <row r="165" spans="1:23" ht="69.75" customHeight="1">
      <c r="A165" s="504"/>
      <c r="B165" s="501"/>
      <c r="C165" s="461"/>
      <c r="D165" s="266" t="s">
        <v>303</v>
      </c>
      <c r="E165" s="20">
        <v>201185.47999999998</v>
      </c>
      <c r="F165" s="20">
        <v>195985.18</v>
      </c>
      <c r="G165" s="20">
        <v>195985.18</v>
      </c>
      <c r="H165" s="20">
        <v>214085.47999999998</v>
      </c>
      <c r="I165" s="20">
        <v>232910.18</v>
      </c>
      <c r="J165" s="20">
        <v>200385.18</v>
      </c>
      <c r="K165" s="20">
        <v>201885.47999999998</v>
      </c>
      <c r="L165" s="20">
        <v>223010.16</v>
      </c>
      <c r="M165" s="20">
        <v>199085.16</v>
      </c>
      <c r="N165" s="20">
        <v>202685.46</v>
      </c>
      <c r="O165" s="20">
        <v>196685.16</v>
      </c>
      <c r="P165" s="20">
        <v>310185.13999999996</v>
      </c>
      <c r="Q165" s="503"/>
      <c r="R165" s="20">
        <f>SUM(E165:P165)</f>
        <v>2574073.2399999998</v>
      </c>
      <c r="S165" s="499"/>
      <c r="T165" s="499"/>
      <c r="U165" s="333"/>
    </row>
    <row r="166" spans="1:23" ht="66.75" customHeight="1">
      <c r="A166" s="504"/>
      <c r="B166" s="501"/>
      <c r="C166" s="455" t="s">
        <v>24</v>
      </c>
      <c r="D166" s="327" t="str">
        <f>D164</f>
        <v>Estados Finan.</v>
      </c>
      <c r="E166" s="339"/>
      <c r="F166" s="339"/>
      <c r="G166" s="339"/>
      <c r="H166" s="349"/>
      <c r="I166" s="349"/>
      <c r="J166" s="349"/>
      <c r="K166" s="182"/>
      <c r="L166" s="182"/>
      <c r="M166" s="182"/>
      <c r="N166" s="347"/>
      <c r="O166" s="347"/>
      <c r="P166" s="350"/>
      <c r="Q166" s="464" t="s">
        <v>44</v>
      </c>
      <c r="R166" s="342">
        <f>SUM(E166:P166)</f>
        <v>0</v>
      </c>
      <c r="S166" s="447">
        <f>R166/R164</f>
        <v>0</v>
      </c>
      <c r="T166" s="447">
        <f>R167/R165</f>
        <v>0</v>
      </c>
      <c r="U166" s="333"/>
    </row>
    <row r="167" spans="1:23" ht="55.5" customHeight="1">
      <c r="A167" s="504"/>
      <c r="B167" s="501"/>
      <c r="C167" s="455"/>
      <c r="D167" s="327" t="s">
        <v>303</v>
      </c>
      <c r="E167" s="74"/>
      <c r="F167" s="74"/>
      <c r="G167" s="74"/>
      <c r="H167" s="74"/>
      <c r="I167" s="74"/>
      <c r="J167" s="74"/>
      <c r="K167" s="75"/>
      <c r="L167" s="75"/>
      <c r="M167" s="74"/>
      <c r="N167" s="74"/>
      <c r="O167" s="74"/>
      <c r="P167" s="74"/>
      <c r="Q167" s="465"/>
      <c r="R167" s="74">
        <f>SUM(E167:P167)</f>
        <v>0</v>
      </c>
      <c r="S167" s="447"/>
      <c r="T167" s="447"/>
      <c r="U167" s="333"/>
      <c r="W167" s="335"/>
    </row>
    <row r="168" spans="1:23" ht="40.5" customHeight="1">
      <c r="A168" s="504">
        <v>7</v>
      </c>
      <c r="B168" s="501" t="s">
        <v>353</v>
      </c>
      <c r="C168" s="461" t="s">
        <v>300</v>
      </c>
      <c r="D168" s="351" t="str">
        <f>[1]PbR!F147</f>
        <v>Recorridos</v>
      </c>
      <c r="E168" s="319">
        <v>2126</v>
      </c>
      <c r="F168" s="319">
        <v>2165</v>
      </c>
      <c r="G168" s="319">
        <v>2108</v>
      </c>
      <c r="H168" s="319">
        <v>2416</v>
      </c>
      <c r="I168" s="319">
        <v>2170</v>
      </c>
      <c r="J168" s="319">
        <v>2064</v>
      </c>
      <c r="K168" s="319">
        <v>2201</v>
      </c>
      <c r="L168" s="319">
        <v>2410</v>
      </c>
      <c r="M168" s="319">
        <v>2039</v>
      </c>
      <c r="N168" s="319">
        <v>2037</v>
      </c>
      <c r="O168" s="319">
        <v>2029</v>
      </c>
      <c r="P168" s="319">
        <v>2249</v>
      </c>
      <c r="Q168" s="502" t="s">
        <v>354</v>
      </c>
      <c r="R168" s="337">
        <f t="shared" ref="R168:R187" si="36">SUM(E168:P168)</f>
        <v>26014</v>
      </c>
      <c r="S168" s="499" t="s">
        <v>319</v>
      </c>
      <c r="T168" s="499" t="s">
        <v>320</v>
      </c>
      <c r="U168" s="333"/>
    </row>
    <row r="169" spans="1:23" ht="40.5" customHeight="1">
      <c r="A169" s="504"/>
      <c r="B169" s="501"/>
      <c r="C169" s="461"/>
      <c r="D169" s="266" t="s">
        <v>303</v>
      </c>
      <c r="E169" s="20">
        <v>506150.39999999997</v>
      </c>
      <c r="F169" s="20">
        <v>493703.56999999995</v>
      </c>
      <c r="G169" s="20">
        <v>493703.56999999995</v>
      </c>
      <c r="H169" s="20">
        <v>514250.39999999997</v>
      </c>
      <c r="I169" s="20">
        <v>522628.56999999995</v>
      </c>
      <c r="J169" s="20">
        <v>504703.56999999995</v>
      </c>
      <c r="K169" s="20">
        <v>505650.41</v>
      </c>
      <c r="L169" s="20">
        <v>544334.57999999996</v>
      </c>
      <c r="M169" s="20">
        <v>497303.56999999995</v>
      </c>
      <c r="N169" s="20">
        <v>505650.39999999997</v>
      </c>
      <c r="O169" s="20">
        <v>494203.54</v>
      </c>
      <c r="P169" s="20">
        <v>740083.54</v>
      </c>
      <c r="Q169" s="503"/>
      <c r="R169" s="20">
        <f>SUM(E169:P169)</f>
        <v>6322366.1200000001</v>
      </c>
      <c r="S169" s="499"/>
      <c r="T169" s="499"/>
      <c r="U169" s="333"/>
    </row>
    <row r="170" spans="1:23" ht="60.75" customHeight="1">
      <c r="A170" s="504"/>
      <c r="B170" s="501"/>
      <c r="C170" s="455" t="s">
        <v>24</v>
      </c>
      <c r="D170" s="352" t="s">
        <v>355</v>
      </c>
      <c r="E170" s="339"/>
      <c r="F170" s="339"/>
      <c r="G170" s="339"/>
      <c r="H170" s="353"/>
      <c r="I170" s="353"/>
      <c r="J170" s="353"/>
      <c r="K170" s="182"/>
      <c r="L170" s="182"/>
      <c r="M170" s="182"/>
      <c r="N170" s="343"/>
      <c r="O170" s="343"/>
      <c r="P170" s="343"/>
      <c r="Q170" s="464" t="s">
        <v>356</v>
      </c>
      <c r="R170" s="342">
        <f t="shared" si="36"/>
        <v>0</v>
      </c>
      <c r="S170" s="447">
        <f>R170/R168</f>
        <v>0</v>
      </c>
      <c r="T170" s="447">
        <f>R171/R169</f>
        <v>0</v>
      </c>
      <c r="U170" s="333"/>
      <c r="W170" s="335"/>
    </row>
    <row r="171" spans="1:23" ht="60.75" customHeight="1">
      <c r="A171" s="504"/>
      <c r="B171" s="501"/>
      <c r="C171" s="455"/>
      <c r="D171" s="327" t="s">
        <v>303</v>
      </c>
      <c r="E171" s="74"/>
      <c r="F171" s="74"/>
      <c r="G171" s="74"/>
      <c r="H171" s="74"/>
      <c r="I171" s="74"/>
      <c r="J171" s="74"/>
      <c r="K171" s="75"/>
      <c r="L171" s="75"/>
      <c r="M171" s="74"/>
      <c r="N171" s="74"/>
      <c r="O171" s="74"/>
      <c r="P171" s="74"/>
      <c r="Q171" s="465"/>
      <c r="R171" s="74">
        <f t="shared" si="36"/>
        <v>0</v>
      </c>
      <c r="S171" s="447"/>
      <c r="T171" s="447"/>
      <c r="U171" s="333"/>
    </row>
    <row r="172" spans="1:23" ht="40.5" customHeight="1">
      <c r="A172" s="504">
        <v>8</v>
      </c>
      <c r="B172" s="519" t="s">
        <v>357</v>
      </c>
      <c r="C172" s="461" t="s">
        <v>300</v>
      </c>
      <c r="D172" s="266" t="s">
        <v>358</v>
      </c>
      <c r="E172" s="319">
        <v>128</v>
      </c>
      <c r="F172" s="319">
        <v>110</v>
      </c>
      <c r="G172" s="319">
        <v>161</v>
      </c>
      <c r="H172" s="319">
        <v>152</v>
      </c>
      <c r="I172" s="319">
        <v>119</v>
      </c>
      <c r="J172" s="319">
        <v>121</v>
      </c>
      <c r="K172" s="319">
        <v>159</v>
      </c>
      <c r="L172" s="319">
        <v>159</v>
      </c>
      <c r="M172" s="319">
        <v>121</v>
      </c>
      <c r="N172" s="319">
        <v>202</v>
      </c>
      <c r="O172" s="319">
        <v>115</v>
      </c>
      <c r="P172" s="319">
        <v>147</v>
      </c>
      <c r="Q172" s="502" t="s">
        <v>44</v>
      </c>
      <c r="R172" s="337">
        <f t="shared" si="36"/>
        <v>1694</v>
      </c>
      <c r="S172" s="499" t="s">
        <v>319</v>
      </c>
      <c r="T172" s="499" t="s">
        <v>320</v>
      </c>
      <c r="U172" s="333"/>
    </row>
    <row r="173" spans="1:23" ht="55.5" customHeight="1">
      <c r="A173" s="504"/>
      <c r="B173" s="520"/>
      <c r="C173" s="461"/>
      <c r="D173" s="266" t="s">
        <v>303</v>
      </c>
      <c r="E173" s="20">
        <v>201050.91</v>
      </c>
      <c r="F173" s="20">
        <v>196020.19</v>
      </c>
      <c r="G173" s="20">
        <v>196020.19</v>
      </c>
      <c r="H173" s="20">
        <v>201050.91</v>
      </c>
      <c r="I173" s="20">
        <v>234820.19</v>
      </c>
      <c r="J173" s="20">
        <v>200420.19</v>
      </c>
      <c r="K173" s="20">
        <v>204050.91</v>
      </c>
      <c r="L173" s="20">
        <v>227820.19</v>
      </c>
      <c r="M173" s="20">
        <v>200220.19</v>
      </c>
      <c r="N173" s="20">
        <v>204050.91</v>
      </c>
      <c r="O173" s="20">
        <v>199020.18</v>
      </c>
      <c r="P173" s="20">
        <v>269820.18</v>
      </c>
      <c r="Q173" s="503"/>
      <c r="R173" s="20">
        <f t="shared" si="36"/>
        <v>2534365.14</v>
      </c>
      <c r="S173" s="499"/>
      <c r="T173" s="499"/>
      <c r="U173" s="333"/>
    </row>
    <row r="174" spans="1:23" ht="54" customHeight="1">
      <c r="A174" s="504"/>
      <c r="B174" s="520"/>
      <c r="C174" s="455" t="s">
        <v>24</v>
      </c>
      <c r="D174" s="352" t="s">
        <v>355</v>
      </c>
      <c r="E174" s="339"/>
      <c r="F174" s="339"/>
      <c r="G174" s="339"/>
      <c r="H174" s="353"/>
      <c r="I174" s="353"/>
      <c r="J174" s="353"/>
      <c r="K174" s="182"/>
      <c r="L174" s="182"/>
      <c r="M174" s="182"/>
      <c r="N174" s="343"/>
      <c r="O174" s="343"/>
      <c r="P174" s="343"/>
      <c r="Q174" s="464" t="s">
        <v>44</v>
      </c>
      <c r="R174" s="342">
        <f t="shared" si="36"/>
        <v>0</v>
      </c>
      <c r="S174" s="447">
        <f>R174/R172</f>
        <v>0</v>
      </c>
      <c r="T174" s="447">
        <f>R175/R173</f>
        <v>0</v>
      </c>
      <c r="U174" s="333"/>
      <c r="W174" s="335"/>
    </row>
    <row r="175" spans="1:23" ht="55.5" customHeight="1">
      <c r="A175" s="504"/>
      <c r="B175" s="520"/>
      <c r="C175" s="455"/>
      <c r="D175" s="327" t="s">
        <v>303</v>
      </c>
      <c r="E175" s="74"/>
      <c r="F175" s="74"/>
      <c r="G175" s="74"/>
      <c r="H175" s="74"/>
      <c r="I175" s="74"/>
      <c r="J175" s="74"/>
      <c r="K175" s="75"/>
      <c r="L175" s="75"/>
      <c r="M175" s="74"/>
      <c r="N175" s="74"/>
      <c r="O175" s="74"/>
      <c r="P175" s="74"/>
      <c r="Q175" s="465"/>
      <c r="R175" s="74">
        <f t="shared" si="36"/>
        <v>0</v>
      </c>
      <c r="S175" s="447"/>
      <c r="T175" s="447"/>
      <c r="U175" s="333"/>
    </row>
    <row r="176" spans="1:23" ht="59.25" customHeight="1">
      <c r="A176" s="504">
        <v>9</v>
      </c>
      <c r="B176" s="500" t="s">
        <v>359</v>
      </c>
      <c r="C176" s="461" t="s">
        <v>300</v>
      </c>
      <c r="D176" s="266" t="s">
        <v>360</v>
      </c>
      <c r="E176" s="319">
        <v>34</v>
      </c>
      <c r="F176" s="319">
        <v>34</v>
      </c>
      <c r="G176" s="319">
        <v>35</v>
      </c>
      <c r="H176" s="319">
        <v>36</v>
      </c>
      <c r="I176" s="319">
        <v>34</v>
      </c>
      <c r="J176" s="319">
        <v>34</v>
      </c>
      <c r="K176" s="319">
        <v>34</v>
      </c>
      <c r="L176" s="319">
        <v>34</v>
      </c>
      <c r="M176" s="319">
        <v>35</v>
      </c>
      <c r="N176" s="319">
        <v>35</v>
      </c>
      <c r="O176" s="319">
        <v>34</v>
      </c>
      <c r="P176" s="319">
        <v>35</v>
      </c>
      <c r="Q176" s="575" t="s">
        <v>361</v>
      </c>
      <c r="R176" s="337">
        <f t="shared" si="36"/>
        <v>414</v>
      </c>
      <c r="S176" s="499" t="s">
        <v>319</v>
      </c>
      <c r="T176" s="499" t="s">
        <v>320</v>
      </c>
      <c r="U176" s="333"/>
    </row>
    <row r="177" spans="1:23" ht="70.5" customHeight="1">
      <c r="A177" s="504"/>
      <c r="B177" s="501"/>
      <c r="C177" s="461"/>
      <c r="D177" s="266" t="s">
        <v>303</v>
      </c>
      <c r="E177" s="20">
        <v>1282324.81</v>
      </c>
      <c r="F177" s="20">
        <v>1167772.02</v>
      </c>
      <c r="G177" s="20">
        <v>1273483.23</v>
      </c>
      <c r="H177" s="20">
        <v>1189213.6000000001</v>
      </c>
      <c r="I177" s="20">
        <v>1311883.23</v>
      </c>
      <c r="J177" s="20">
        <v>1184283.23</v>
      </c>
      <c r="K177" s="20">
        <v>1278613.6000000001</v>
      </c>
      <c r="L177" s="20">
        <v>1232083.23</v>
      </c>
      <c r="M177" s="20">
        <v>1275483.23</v>
      </c>
      <c r="N177" s="20">
        <v>1176613.6000000001</v>
      </c>
      <c r="O177" s="20">
        <v>1273483.23</v>
      </c>
      <c r="P177" s="20">
        <v>1356483.23</v>
      </c>
      <c r="Q177" s="576"/>
      <c r="R177" s="20">
        <f t="shared" si="36"/>
        <v>15001720.240000002</v>
      </c>
      <c r="S177" s="499"/>
      <c r="T177" s="499"/>
      <c r="U177" s="333"/>
    </row>
    <row r="178" spans="1:23" ht="63" customHeight="1">
      <c r="A178" s="504"/>
      <c r="B178" s="501"/>
      <c r="C178" s="455" t="s">
        <v>24</v>
      </c>
      <c r="D178" s="327" t="str">
        <f>D176</f>
        <v>Sol. tran. com.</v>
      </c>
      <c r="E178" s="340"/>
      <c r="F178" s="340"/>
      <c r="G178" s="340"/>
      <c r="H178" s="340"/>
      <c r="I178" s="340"/>
      <c r="J178" s="340"/>
      <c r="K178" s="182"/>
      <c r="L178" s="182"/>
      <c r="M178" s="182"/>
      <c r="N178" s="347"/>
      <c r="O178" s="347"/>
      <c r="P178" s="347"/>
      <c r="Q178" s="469" t="s">
        <v>362</v>
      </c>
      <c r="R178" s="342">
        <f t="shared" si="36"/>
        <v>0</v>
      </c>
      <c r="S178" s="447">
        <f>R178/R176</f>
        <v>0</v>
      </c>
      <c r="T178" s="447">
        <f>R179/R177</f>
        <v>0</v>
      </c>
      <c r="U178" s="333"/>
      <c r="W178" s="335"/>
    </row>
    <row r="179" spans="1:23" ht="63" customHeight="1">
      <c r="A179" s="504"/>
      <c r="B179" s="501"/>
      <c r="C179" s="455"/>
      <c r="D179" s="327" t="str">
        <f>D177</f>
        <v>Monto</v>
      </c>
      <c r="E179" s="74"/>
      <c r="F179" s="74"/>
      <c r="G179" s="74"/>
      <c r="H179" s="74"/>
      <c r="I179" s="74"/>
      <c r="J179" s="74"/>
      <c r="K179" s="75"/>
      <c r="L179" s="75"/>
      <c r="M179" s="74"/>
      <c r="N179" s="74"/>
      <c r="O179" s="74"/>
      <c r="P179" s="74"/>
      <c r="Q179" s="470"/>
      <c r="R179" s="74">
        <f t="shared" si="36"/>
        <v>0</v>
      </c>
      <c r="S179" s="447"/>
      <c r="T179" s="447"/>
      <c r="U179" s="333"/>
    </row>
    <row r="180" spans="1:23" s="355" customFormat="1" ht="57.75" customHeight="1">
      <c r="A180" s="504">
        <v>10</v>
      </c>
      <c r="B180" s="501" t="s">
        <v>363</v>
      </c>
      <c r="C180" s="461" t="s">
        <v>300</v>
      </c>
      <c r="D180" s="266" t="s">
        <v>364</v>
      </c>
      <c r="E180" s="319">
        <v>420</v>
      </c>
      <c r="F180" s="319">
        <v>420</v>
      </c>
      <c r="G180" s="319">
        <v>420</v>
      </c>
      <c r="H180" s="319">
        <v>420</v>
      </c>
      <c r="I180" s="319">
        <v>420</v>
      </c>
      <c r="J180" s="319">
        <v>420</v>
      </c>
      <c r="K180" s="319">
        <v>420</v>
      </c>
      <c r="L180" s="319">
        <v>420</v>
      </c>
      <c r="M180" s="319">
        <v>420</v>
      </c>
      <c r="N180" s="319">
        <v>670</v>
      </c>
      <c r="O180" s="319">
        <v>420</v>
      </c>
      <c r="P180" s="319">
        <v>361</v>
      </c>
      <c r="Q180" s="575" t="s">
        <v>365</v>
      </c>
      <c r="R180" s="337">
        <f t="shared" si="36"/>
        <v>5231</v>
      </c>
      <c r="S180" s="499" t="s">
        <v>319</v>
      </c>
      <c r="T180" s="499" t="s">
        <v>320</v>
      </c>
      <c r="U180" s="354"/>
    </row>
    <row r="181" spans="1:23" s="355" customFormat="1" ht="66.75" customHeight="1">
      <c r="A181" s="504"/>
      <c r="B181" s="501"/>
      <c r="C181" s="461"/>
      <c r="D181" s="266" t="s">
        <v>303</v>
      </c>
      <c r="E181" s="20">
        <v>424463.61</v>
      </c>
      <c r="F181" s="20">
        <v>375940.31</v>
      </c>
      <c r="G181" s="20">
        <v>375940.31</v>
      </c>
      <c r="H181" s="20">
        <v>404963.61</v>
      </c>
      <c r="I181" s="20">
        <v>455040.31</v>
      </c>
      <c r="J181" s="20">
        <v>378140.31</v>
      </c>
      <c r="K181" s="20">
        <v>395363.61</v>
      </c>
      <c r="L181" s="20">
        <v>420740.31</v>
      </c>
      <c r="M181" s="20">
        <v>377140.31</v>
      </c>
      <c r="N181" s="20">
        <v>395363.61</v>
      </c>
      <c r="O181" s="20">
        <v>386140.31</v>
      </c>
      <c r="P181" s="20">
        <v>527640.31000000006</v>
      </c>
      <c r="Q181" s="576"/>
      <c r="R181" s="20">
        <f t="shared" si="36"/>
        <v>4916876.92</v>
      </c>
      <c r="S181" s="499"/>
      <c r="T181" s="499"/>
      <c r="U181" s="354"/>
    </row>
    <row r="182" spans="1:23" s="355" customFormat="1" ht="40.5" customHeight="1">
      <c r="A182" s="504"/>
      <c r="B182" s="501"/>
      <c r="C182" s="455" t="s">
        <v>24</v>
      </c>
      <c r="D182" s="327" t="str">
        <f>D180</f>
        <v>Políticas Rec. H.</v>
      </c>
      <c r="E182" s="340"/>
      <c r="F182" s="72"/>
      <c r="G182" s="72"/>
      <c r="H182" s="72"/>
      <c r="I182" s="72"/>
      <c r="J182" s="72"/>
      <c r="K182" s="182"/>
      <c r="L182" s="182"/>
      <c r="M182" s="182"/>
      <c r="N182" s="349"/>
      <c r="O182" s="349"/>
      <c r="P182" s="349"/>
      <c r="Q182" s="469" t="s">
        <v>366</v>
      </c>
      <c r="R182" s="342">
        <f>SUM(E182:P182)</f>
        <v>0</v>
      </c>
      <c r="S182" s="447">
        <f>R182/R180</f>
        <v>0</v>
      </c>
      <c r="T182" s="447">
        <f>R183/R181</f>
        <v>0</v>
      </c>
      <c r="U182" s="354"/>
    </row>
    <row r="183" spans="1:23" s="355" customFormat="1" ht="40.5" customHeight="1">
      <c r="A183" s="504"/>
      <c r="B183" s="501"/>
      <c r="C183" s="455"/>
      <c r="D183" s="327" t="str">
        <f>D181</f>
        <v>Monto</v>
      </c>
      <c r="E183" s="74"/>
      <c r="F183" s="74"/>
      <c r="G183" s="74"/>
      <c r="H183" s="74"/>
      <c r="I183" s="74"/>
      <c r="J183" s="74"/>
      <c r="K183" s="75"/>
      <c r="L183" s="75"/>
      <c r="M183" s="74"/>
      <c r="N183" s="74"/>
      <c r="O183" s="74"/>
      <c r="P183" s="74"/>
      <c r="Q183" s="470"/>
      <c r="R183" s="74">
        <f t="shared" ref="R183" si="37">SUM(E183:P183)</f>
        <v>0</v>
      </c>
      <c r="S183" s="447"/>
      <c r="T183" s="447"/>
      <c r="U183" s="354"/>
    </row>
    <row r="184" spans="1:23" ht="53.25" customHeight="1">
      <c r="A184" s="504">
        <v>11</v>
      </c>
      <c r="B184" s="566" t="s">
        <v>367</v>
      </c>
      <c r="C184" s="461" t="s">
        <v>300</v>
      </c>
      <c r="D184" s="266" t="s">
        <v>364</v>
      </c>
      <c r="E184" s="319">
        <v>187</v>
      </c>
      <c r="F184" s="319">
        <v>187</v>
      </c>
      <c r="G184" s="319">
        <v>187</v>
      </c>
      <c r="H184" s="319">
        <v>188</v>
      </c>
      <c r="I184" s="319">
        <v>187</v>
      </c>
      <c r="J184" s="319">
        <v>187</v>
      </c>
      <c r="K184" s="319">
        <v>187</v>
      </c>
      <c r="L184" s="319">
        <v>187</v>
      </c>
      <c r="M184" s="319">
        <v>187</v>
      </c>
      <c r="N184" s="319">
        <v>187</v>
      </c>
      <c r="O184" s="319">
        <v>187</v>
      </c>
      <c r="P184" s="319">
        <v>188</v>
      </c>
      <c r="Q184" s="502" t="s">
        <v>44</v>
      </c>
      <c r="R184" s="337">
        <f t="shared" si="36"/>
        <v>2246</v>
      </c>
      <c r="S184" s="499" t="s">
        <v>319</v>
      </c>
      <c r="T184" s="499" t="s">
        <v>320</v>
      </c>
      <c r="U184"/>
    </row>
    <row r="185" spans="1:23" ht="58.5" customHeight="1">
      <c r="A185" s="504"/>
      <c r="B185" s="567"/>
      <c r="C185" s="461"/>
      <c r="D185" s="266" t="s">
        <v>303</v>
      </c>
      <c r="E185" s="20">
        <v>2236559.08</v>
      </c>
      <c r="F185" s="20">
        <v>1646357.2999999998</v>
      </c>
      <c r="G185" s="20">
        <v>1689616.2399999998</v>
      </c>
      <c r="H185" s="20">
        <v>2082298.7700000003</v>
      </c>
      <c r="I185" s="20">
        <v>2110216.2399999998</v>
      </c>
      <c r="J185" s="20">
        <v>1760161.2399999998</v>
      </c>
      <c r="K185" s="20">
        <v>2082298.7700000003</v>
      </c>
      <c r="L185" s="20">
        <v>1897761.2399999998</v>
      </c>
      <c r="M185" s="20">
        <v>1692016.2399999998</v>
      </c>
      <c r="N185" s="20">
        <v>2082298.7700000003</v>
      </c>
      <c r="O185" s="20">
        <v>1701616.2399999998</v>
      </c>
      <c r="P185" s="20">
        <v>2161732.9099999997</v>
      </c>
      <c r="Q185" s="503"/>
      <c r="R185" s="20">
        <f t="shared" si="36"/>
        <v>23142933.039999995</v>
      </c>
      <c r="S185" s="499"/>
      <c r="T185" s="499"/>
      <c r="U185"/>
    </row>
    <row r="186" spans="1:23" ht="48" customHeight="1">
      <c r="A186" s="504"/>
      <c r="B186" s="567"/>
      <c r="C186" s="569" t="s">
        <v>24</v>
      </c>
      <c r="D186" s="327" t="str">
        <f>D184</f>
        <v>Políticas Rec. H.</v>
      </c>
      <c r="E186" s="340"/>
      <c r="F186" s="72"/>
      <c r="G186" s="72"/>
      <c r="H186" s="72"/>
      <c r="I186" s="72"/>
      <c r="J186" s="72"/>
      <c r="K186" s="182"/>
      <c r="L186" s="182"/>
      <c r="M186" s="182"/>
      <c r="N186" s="349"/>
      <c r="O186" s="349"/>
      <c r="P186" s="349"/>
      <c r="Q186" s="572" t="s">
        <v>44</v>
      </c>
      <c r="R186" s="342">
        <f>SUM(E186:P186)</f>
        <v>0</v>
      </c>
      <c r="S186" s="549">
        <f>R186/R184</f>
        <v>0</v>
      </c>
      <c r="T186" s="549">
        <f>R188/R185</f>
        <v>0</v>
      </c>
      <c r="U186"/>
    </row>
    <row r="187" spans="1:23" ht="25.5" hidden="1" customHeight="1">
      <c r="A187" s="504"/>
      <c r="B187" s="567"/>
      <c r="C187" s="570"/>
      <c r="D187" s="327" t="str">
        <f>D185</f>
        <v>Monto</v>
      </c>
      <c r="E187" s="74"/>
      <c r="F187" s="74"/>
      <c r="G187" s="74"/>
      <c r="H187" s="74"/>
      <c r="I187" s="74"/>
      <c r="J187" s="74"/>
      <c r="K187" s="75"/>
      <c r="L187" s="75"/>
      <c r="M187" s="74"/>
      <c r="N187" s="74"/>
      <c r="O187" s="74"/>
      <c r="P187" s="74"/>
      <c r="Q187" s="573"/>
      <c r="R187" s="74">
        <f t="shared" si="36"/>
        <v>0</v>
      </c>
      <c r="S187" s="565"/>
      <c r="T187" s="565"/>
      <c r="U187"/>
    </row>
    <row r="188" spans="1:23" ht="68.25" customHeight="1">
      <c r="A188" s="504"/>
      <c r="B188" s="568"/>
      <c r="C188" s="571"/>
      <c r="D188" s="327"/>
      <c r="E188" s="72"/>
      <c r="F188" s="74"/>
      <c r="G188" s="74"/>
      <c r="H188" s="74"/>
      <c r="I188" s="74"/>
      <c r="J188" s="74"/>
      <c r="K188" s="75"/>
      <c r="L188" s="75"/>
      <c r="M188" s="74"/>
      <c r="N188" s="74"/>
      <c r="O188" s="74"/>
      <c r="P188" s="74"/>
      <c r="Q188" s="574"/>
      <c r="R188" s="74">
        <f>SUM(E188:P188)</f>
        <v>0</v>
      </c>
      <c r="S188" s="550"/>
      <c r="T188" s="550"/>
      <c r="U188"/>
    </row>
    <row r="189" spans="1:23" ht="68.25" customHeight="1">
      <c r="A189" s="557">
        <v>12</v>
      </c>
      <c r="B189" s="560" t="s">
        <v>368</v>
      </c>
      <c r="C189" s="461" t="s">
        <v>300</v>
      </c>
      <c r="D189" s="266" t="s">
        <v>364</v>
      </c>
      <c r="E189" s="76">
        <v>72</v>
      </c>
      <c r="F189" s="319">
        <v>142</v>
      </c>
      <c r="G189" s="319">
        <v>142</v>
      </c>
      <c r="H189" s="319">
        <v>143</v>
      </c>
      <c r="I189" s="319">
        <v>142</v>
      </c>
      <c r="J189" s="319">
        <v>142</v>
      </c>
      <c r="K189" s="319">
        <v>142</v>
      </c>
      <c r="L189" s="319">
        <v>142</v>
      </c>
      <c r="M189" s="319">
        <v>142</v>
      </c>
      <c r="N189" s="319">
        <v>142</v>
      </c>
      <c r="O189" s="319">
        <v>142</v>
      </c>
      <c r="P189" s="319">
        <v>143</v>
      </c>
      <c r="Q189" s="502" t="s">
        <v>44</v>
      </c>
      <c r="R189" s="337">
        <f>SUM(E189:P189)</f>
        <v>1636</v>
      </c>
      <c r="S189" s="499" t="s">
        <v>319</v>
      </c>
      <c r="T189" s="499" t="s">
        <v>320</v>
      </c>
      <c r="U189"/>
    </row>
    <row r="190" spans="1:23" ht="68.25" customHeight="1">
      <c r="A190" s="558"/>
      <c r="B190" s="561"/>
      <c r="C190" s="461"/>
      <c r="D190" s="266" t="s">
        <v>303</v>
      </c>
      <c r="E190" s="356">
        <v>178218.46</v>
      </c>
      <c r="F190" s="20">
        <v>166856.80000000002</v>
      </c>
      <c r="G190" s="20">
        <v>166856.80000000002</v>
      </c>
      <c r="H190" s="20">
        <v>176518.46</v>
      </c>
      <c r="I190" s="20">
        <v>187881.80000000002</v>
      </c>
      <c r="J190" s="20">
        <v>166856.80000000002</v>
      </c>
      <c r="K190" s="20">
        <v>173218.15</v>
      </c>
      <c r="L190" s="20">
        <v>189316.80000000002</v>
      </c>
      <c r="M190" s="20">
        <v>166856.80000000002</v>
      </c>
      <c r="N190" s="20">
        <v>173218.46</v>
      </c>
      <c r="O190" s="20">
        <v>166856.80000000002</v>
      </c>
      <c r="P190" s="20">
        <v>221856.76</v>
      </c>
      <c r="Q190" s="503"/>
      <c r="R190" s="20">
        <f t="shared" ref="R190" si="38">SUM(E190:P190)</f>
        <v>2134512.89</v>
      </c>
      <c r="S190" s="499"/>
      <c r="T190" s="499"/>
      <c r="U190"/>
    </row>
    <row r="191" spans="1:23" ht="68.25" customHeight="1">
      <c r="A191" s="558"/>
      <c r="B191" s="561"/>
      <c r="C191" s="563" t="s">
        <v>24</v>
      </c>
      <c r="D191" s="327"/>
      <c r="E191" s="340"/>
      <c r="F191" s="74"/>
      <c r="G191" s="74"/>
      <c r="H191" s="74"/>
      <c r="I191" s="74"/>
      <c r="J191" s="74"/>
      <c r="K191" s="74"/>
      <c r="L191" s="74"/>
      <c r="M191" s="74"/>
      <c r="N191" s="74"/>
      <c r="O191" s="74"/>
      <c r="P191" s="74"/>
      <c r="Q191" s="464" t="s">
        <v>44</v>
      </c>
      <c r="R191" s="342">
        <f>SUM(E191:P191)</f>
        <v>0</v>
      </c>
      <c r="S191" s="549">
        <f>R191/R189</f>
        <v>0</v>
      </c>
      <c r="T191" s="549">
        <f>R192/R190</f>
        <v>0</v>
      </c>
      <c r="U191"/>
    </row>
    <row r="192" spans="1:23" ht="68.25" customHeight="1">
      <c r="A192" s="559"/>
      <c r="B192" s="562"/>
      <c r="C192" s="564"/>
      <c r="D192" s="327"/>
      <c r="E192" s="340"/>
      <c r="F192" s="74"/>
      <c r="G192" s="74"/>
      <c r="H192" s="74"/>
      <c r="I192" s="74"/>
      <c r="J192" s="74"/>
      <c r="K192" s="74"/>
      <c r="L192" s="74"/>
      <c r="M192" s="74"/>
      <c r="N192" s="74"/>
      <c r="O192" s="74"/>
      <c r="P192" s="74"/>
      <c r="Q192" s="465"/>
      <c r="R192" s="74">
        <f>SUM(E192:P192)</f>
        <v>0</v>
      </c>
      <c r="S192" s="550"/>
      <c r="T192" s="550"/>
      <c r="U192"/>
    </row>
    <row r="193" spans="1:22" ht="60.75" customHeight="1">
      <c r="A193" s="557">
        <v>13</v>
      </c>
      <c r="B193" s="560" t="s">
        <v>369</v>
      </c>
      <c r="C193" s="461" t="s">
        <v>300</v>
      </c>
      <c r="D193" s="266" t="str">
        <f>D189</f>
        <v>Políticas Rec. H.</v>
      </c>
      <c r="E193" s="76">
        <v>972</v>
      </c>
      <c r="F193" s="357">
        <v>972</v>
      </c>
      <c r="G193" s="357">
        <v>972</v>
      </c>
      <c r="H193" s="357">
        <v>973</v>
      </c>
      <c r="I193" s="357">
        <v>972</v>
      </c>
      <c r="J193" s="357">
        <v>973</v>
      </c>
      <c r="K193" s="358">
        <v>972</v>
      </c>
      <c r="L193" s="358">
        <v>972</v>
      </c>
      <c r="M193" s="358">
        <v>972</v>
      </c>
      <c r="N193" s="359">
        <v>972</v>
      </c>
      <c r="O193" s="359">
        <v>972</v>
      </c>
      <c r="P193" s="359">
        <v>974</v>
      </c>
      <c r="Q193" s="502" t="s">
        <v>44</v>
      </c>
      <c r="R193" s="337">
        <f>SUM(E193:P193)</f>
        <v>11668</v>
      </c>
      <c r="S193" s="499" t="s">
        <v>319</v>
      </c>
      <c r="T193" s="499" t="s">
        <v>320</v>
      </c>
      <c r="U193"/>
    </row>
    <row r="194" spans="1:22" ht="60.75" customHeight="1">
      <c r="A194" s="558"/>
      <c r="B194" s="561"/>
      <c r="C194" s="461"/>
      <c r="D194" s="266" t="str">
        <f>D190</f>
        <v>Monto</v>
      </c>
      <c r="E194" s="319">
        <v>381536.74</v>
      </c>
      <c r="F194" s="20">
        <v>363577.97</v>
      </c>
      <c r="G194" s="20">
        <v>367392.93999999994</v>
      </c>
      <c r="H194" s="20">
        <v>382695.67999999993</v>
      </c>
      <c r="I194" s="20">
        <v>393392.93999999994</v>
      </c>
      <c r="J194" s="20">
        <v>378842.93999999994</v>
      </c>
      <c r="K194" s="360">
        <v>368794.67999999993</v>
      </c>
      <c r="L194" s="360">
        <v>406241.93999999994</v>
      </c>
      <c r="M194" s="20">
        <v>367391.92999999993</v>
      </c>
      <c r="N194" s="20">
        <v>368794.66999999993</v>
      </c>
      <c r="O194" s="20">
        <v>367391.92999999993</v>
      </c>
      <c r="P194" s="20">
        <v>460145.91</v>
      </c>
      <c r="Q194" s="503"/>
      <c r="R194" s="20">
        <f t="shared" ref="R194" si="39">SUM(E194:P194)</f>
        <v>4606200.2699999996</v>
      </c>
      <c r="S194" s="499"/>
      <c r="T194" s="499"/>
      <c r="U194"/>
    </row>
    <row r="195" spans="1:22" ht="60.75" customHeight="1">
      <c r="A195" s="558"/>
      <c r="B195" s="561"/>
      <c r="C195" s="563" t="s">
        <v>24</v>
      </c>
      <c r="D195" s="327"/>
      <c r="E195" s="340"/>
      <c r="F195" s="74"/>
      <c r="G195" s="74"/>
      <c r="H195" s="74"/>
      <c r="I195" s="74"/>
      <c r="J195" s="74"/>
      <c r="K195" s="74"/>
      <c r="L195" s="74"/>
      <c r="M195" s="74"/>
      <c r="N195" s="74"/>
      <c r="O195" s="74"/>
      <c r="P195" s="74"/>
      <c r="Q195" s="464" t="s">
        <v>44</v>
      </c>
      <c r="R195" s="361">
        <f>SUM(E195:P195)</f>
        <v>0</v>
      </c>
      <c r="S195" s="549">
        <f>R195/R193</f>
        <v>0</v>
      </c>
      <c r="T195" s="549">
        <f>R196/R194</f>
        <v>0</v>
      </c>
      <c r="U195"/>
    </row>
    <row r="196" spans="1:22" ht="60.75" customHeight="1">
      <c r="A196" s="559"/>
      <c r="B196" s="562"/>
      <c r="C196" s="564"/>
      <c r="D196" s="327"/>
      <c r="E196" s="340"/>
      <c r="F196" s="74"/>
      <c r="G196" s="74"/>
      <c r="H196" s="74"/>
      <c r="I196" s="74"/>
      <c r="J196" s="74"/>
      <c r="K196" s="74"/>
      <c r="L196" s="74"/>
      <c r="M196" s="74"/>
      <c r="N196" s="74"/>
      <c r="O196" s="74"/>
      <c r="P196" s="74"/>
      <c r="Q196" s="465"/>
      <c r="R196" s="74">
        <f>SUM(E196:P196)</f>
        <v>0</v>
      </c>
      <c r="S196" s="550"/>
      <c r="T196" s="550"/>
      <c r="U196"/>
    </row>
    <row r="197" spans="1:22" ht="43.5" customHeight="1">
      <c r="A197" s="496" t="s">
        <v>370</v>
      </c>
      <c r="B197" s="496"/>
      <c r="C197" s="497" t="s">
        <v>300</v>
      </c>
      <c r="D197" s="362" t="s">
        <v>305</v>
      </c>
      <c r="E197" s="363">
        <f>E184+E180+E176+E172+E168+E164+E160+E156+E152+E148+E144+E189+E193</f>
        <v>5884</v>
      </c>
      <c r="F197" s="363">
        <f t="shared" ref="F197:P199" si="40">F184+F180+F176+F172+F168+F164+F160+F156+F152+F148+F144+F189+F193</f>
        <v>6085</v>
      </c>
      <c r="G197" s="363">
        <f t="shared" si="40"/>
        <v>6230</v>
      </c>
      <c r="H197" s="363">
        <f t="shared" si="40"/>
        <v>5962</v>
      </c>
      <c r="I197" s="363">
        <f t="shared" si="40"/>
        <v>6280</v>
      </c>
      <c r="J197" s="363">
        <f t="shared" si="40"/>
        <v>5872</v>
      </c>
      <c r="K197" s="363">
        <f t="shared" si="40"/>
        <v>6083</v>
      </c>
      <c r="L197" s="363">
        <f t="shared" si="40"/>
        <v>6268</v>
      </c>
      <c r="M197" s="363">
        <f t="shared" si="40"/>
        <v>5547</v>
      </c>
      <c r="N197" s="363">
        <f t="shared" si="40"/>
        <v>5905</v>
      </c>
      <c r="O197" s="363">
        <f t="shared" si="40"/>
        <v>5509</v>
      </c>
      <c r="P197" s="363">
        <f t="shared" si="40"/>
        <v>6062</v>
      </c>
      <c r="Q197" s="551">
        <f>SUM(E197:P197)</f>
        <v>71687</v>
      </c>
      <c r="R197" s="552"/>
      <c r="S197" s="499" t="s">
        <v>319</v>
      </c>
      <c r="T197" s="499" t="s">
        <v>320</v>
      </c>
      <c r="U197"/>
    </row>
    <row r="198" spans="1:22" ht="43.5" customHeight="1">
      <c r="A198" s="496"/>
      <c r="B198" s="496"/>
      <c r="C198" s="498"/>
      <c r="D198" s="362" t="s">
        <v>303</v>
      </c>
      <c r="E198" s="364">
        <f>E185+E181+E177+E173+E169+E165+E161+E157+E153+E149+E145+E190+E194</f>
        <v>10078301.650000002</v>
      </c>
      <c r="F198" s="364">
        <f>F185+F181+F177+F173+F169+F165+F161+F157+F153+F149+F145+F190+F194</f>
        <v>5869181.0499999989</v>
      </c>
      <c r="G198" s="364">
        <f t="shared" si="40"/>
        <v>6051604.7899999991</v>
      </c>
      <c r="H198" s="364">
        <f t="shared" si="40"/>
        <v>9887164.0900000017</v>
      </c>
      <c r="I198" s="364">
        <f t="shared" si="40"/>
        <v>9887409.9100000001</v>
      </c>
      <c r="J198" s="364">
        <f t="shared" si="40"/>
        <v>6073089.4299999997</v>
      </c>
      <c r="K198" s="364">
        <f t="shared" si="40"/>
        <v>8007229.4000000022</v>
      </c>
      <c r="L198" s="364">
        <f t="shared" si="40"/>
        <v>6727782.3800000008</v>
      </c>
      <c r="M198" s="364">
        <f t="shared" si="40"/>
        <v>6491068.9699999988</v>
      </c>
      <c r="N198" s="364">
        <f t="shared" si="40"/>
        <v>9628924.1300000027</v>
      </c>
      <c r="O198" s="364">
        <f t="shared" si="40"/>
        <v>6455141.8099999996</v>
      </c>
      <c r="P198" s="364">
        <f t="shared" si="40"/>
        <v>11227200.09</v>
      </c>
      <c r="Q198" s="553">
        <f>SUM(E198:P198)</f>
        <v>96384097.700000018</v>
      </c>
      <c r="R198" s="554"/>
      <c r="S198" s="499"/>
      <c r="T198" s="499"/>
      <c r="U198"/>
    </row>
    <row r="199" spans="1:22" ht="36">
      <c r="A199" s="496"/>
      <c r="B199" s="496"/>
      <c r="C199" s="455" t="s">
        <v>24</v>
      </c>
      <c r="D199" s="327" t="s">
        <v>305</v>
      </c>
      <c r="E199" s="340">
        <f>E186+E182+E178+E174+E170+E166+E162+E158+E154+E150+E146+E191+E195</f>
        <v>0</v>
      </c>
      <c r="F199" s="340">
        <f>F186+F182+F178+F174+F170+F166+F162+F158+F154+F150+F146+F191+F195</f>
        <v>0</v>
      </c>
      <c r="G199" s="340">
        <f t="shared" si="40"/>
        <v>0</v>
      </c>
      <c r="H199" s="340">
        <f t="shared" si="40"/>
        <v>0</v>
      </c>
      <c r="I199" s="340">
        <f t="shared" si="40"/>
        <v>0</v>
      </c>
      <c r="J199" s="340">
        <f t="shared" si="40"/>
        <v>0</v>
      </c>
      <c r="K199" s="340">
        <f t="shared" si="40"/>
        <v>0</v>
      </c>
      <c r="L199" s="340">
        <f t="shared" si="40"/>
        <v>0</v>
      </c>
      <c r="M199" s="340">
        <f t="shared" si="40"/>
        <v>0</v>
      </c>
      <c r="N199" s="340">
        <f t="shared" si="40"/>
        <v>0</v>
      </c>
      <c r="O199" s="340">
        <f t="shared" si="40"/>
        <v>0</v>
      </c>
      <c r="P199" s="340">
        <f t="shared" si="40"/>
        <v>0</v>
      </c>
      <c r="Q199" s="555">
        <f>E199+F199+G199+H199+I199+J199+K199+L199+M199+N199+O199+P199</f>
        <v>0</v>
      </c>
      <c r="R199" s="556"/>
      <c r="S199" s="437">
        <f>Q199/Q197</f>
        <v>0</v>
      </c>
      <c r="T199" s="547">
        <f>Q200/Q198</f>
        <v>0</v>
      </c>
      <c r="U199"/>
    </row>
    <row r="200" spans="1:22" ht="30">
      <c r="A200" s="496"/>
      <c r="B200" s="496"/>
      <c r="C200" s="455"/>
      <c r="D200" s="327" t="s">
        <v>303</v>
      </c>
      <c r="E200" s="365">
        <f>E187+E183+E179+E175+E171+E167+E163+E159+E155+E151+E147+E192+E196</f>
        <v>0</v>
      </c>
      <c r="F200" s="365">
        <f t="shared" ref="F200:P200" si="41">F187+F183+F179+F175+F171+F167+F163+F159+F155+F151+F147+F192+F196</f>
        <v>0</v>
      </c>
      <c r="G200" s="365">
        <f t="shared" si="41"/>
        <v>0</v>
      </c>
      <c r="H200" s="365">
        <f t="shared" si="41"/>
        <v>0</v>
      </c>
      <c r="I200" s="365">
        <f t="shared" si="41"/>
        <v>0</v>
      </c>
      <c r="J200" s="365">
        <f t="shared" si="41"/>
        <v>0</v>
      </c>
      <c r="K200" s="365">
        <f t="shared" si="41"/>
        <v>0</v>
      </c>
      <c r="L200" s="365">
        <f t="shared" si="41"/>
        <v>0</v>
      </c>
      <c r="M200" s="365">
        <f t="shared" si="41"/>
        <v>0</v>
      </c>
      <c r="N200" s="365">
        <f t="shared" si="41"/>
        <v>0</v>
      </c>
      <c r="O200" s="365">
        <f t="shared" si="41"/>
        <v>0</v>
      </c>
      <c r="P200" s="365">
        <f t="shared" si="41"/>
        <v>0</v>
      </c>
      <c r="Q200" s="527">
        <f>SUM(E200:P200)</f>
        <v>0</v>
      </c>
      <c r="R200" s="528"/>
      <c r="S200" s="437"/>
      <c r="T200" s="547"/>
      <c r="U200"/>
    </row>
    <row r="201" spans="1:22" ht="51.75" customHeight="1">
      <c r="A201" s="548" t="s">
        <v>109</v>
      </c>
      <c r="B201" s="530"/>
      <c r="C201" s="530"/>
      <c r="D201" s="530"/>
      <c r="E201" s="530"/>
      <c r="F201" s="530"/>
      <c r="G201" s="530"/>
      <c r="H201" s="530"/>
      <c r="I201" s="530"/>
      <c r="J201" s="530"/>
      <c r="K201" s="530"/>
      <c r="L201" s="530"/>
      <c r="M201" s="530"/>
      <c r="N201" s="530"/>
      <c r="O201" s="530"/>
      <c r="P201" s="530"/>
      <c r="Q201" s="530"/>
      <c r="R201" s="530"/>
      <c r="S201" s="530"/>
      <c r="T201" s="531"/>
      <c r="U201"/>
      <c r="V201" s="299"/>
    </row>
    <row r="202" spans="1:22" ht="18.75" customHeight="1">
      <c r="A202" s="478" t="s">
        <v>0</v>
      </c>
      <c r="B202" s="478"/>
      <c r="C202" s="478"/>
      <c r="D202" s="478"/>
      <c r="E202" s="478"/>
      <c r="F202" s="478"/>
      <c r="G202" s="478"/>
      <c r="H202" s="478"/>
      <c r="I202" s="478"/>
      <c r="J202" s="478"/>
      <c r="K202" s="478" t="s">
        <v>371</v>
      </c>
      <c r="L202" s="478"/>
      <c r="M202" s="478"/>
      <c r="N202" s="478"/>
      <c r="O202" s="478"/>
      <c r="P202" s="478"/>
      <c r="Q202" s="478"/>
      <c r="R202" s="478"/>
      <c r="S202" s="478"/>
      <c r="T202" s="478"/>
      <c r="U202"/>
    </row>
    <row r="203" spans="1:22" ht="56.25" customHeight="1">
      <c r="A203" s="525" t="s">
        <v>29</v>
      </c>
      <c r="B203" s="525"/>
      <c r="C203" s="525"/>
      <c r="D203" s="525"/>
      <c r="E203" s="525"/>
      <c r="F203" s="525"/>
      <c r="G203" s="525"/>
      <c r="H203" s="525"/>
      <c r="I203" s="525"/>
      <c r="J203" s="525"/>
      <c r="K203" s="487" t="s">
        <v>340</v>
      </c>
      <c r="L203" s="487"/>
      <c r="M203" s="487"/>
      <c r="N203" s="487"/>
      <c r="O203" s="487"/>
      <c r="P203" s="487"/>
      <c r="Q203" s="487"/>
      <c r="R203" s="487"/>
      <c r="S203" s="487"/>
      <c r="T203" s="487"/>
      <c r="U203"/>
    </row>
    <row r="204" spans="1:22" ht="56.25" customHeight="1">
      <c r="A204" s="478" t="s">
        <v>310</v>
      </c>
      <c r="B204" s="478"/>
      <c r="C204" s="478"/>
      <c r="D204" s="478"/>
      <c r="E204" s="478"/>
      <c r="F204" s="478"/>
      <c r="G204" s="478"/>
      <c r="H204" s="478"/>
      <c r="I204" s="478"/>
      <c r="J204" s="478"/>
      <c r="K204" s="478" t="s">
        <v>311</v>
      </c>
      <c r="L204" s="478"/>
      <c r="M204" s="478"/>
      <c r="N204" s="478"/>
      <c r="O204" s="478"/>
      <c r="P204" s="478"/>
      <c r="Q204" s="478"/>
      <c r="R204" s="478"/>
      <c r="S204" s="478"/>
      <c r="T204" s="478"/>
      <c r="U204"/>
    </row>
    <row r="205" spans="1:22" ht="137.25" customHeight="1">
      <c r="A205" s="546" t="s">
        <v>372</v>
      </c>
      <c r="B205" s="546"/>
      <c r="C205" s="546"/>
      <c r="D205" s="507" t="s">
        <v>373</v>
      </c>
      <c r="E205" s="507"/>
      <c r="F205" s="507"/>
      <c r="G205" s="507"/>
      <c r="H205" s="507"/>
      <c r="I205" s="507"/>
      <c r="J205" s="507"/>
      <c r="K205" s="507"/>
      <c r="L205" s="507"/>
      <c r="M205" s="507"/>
      <c r="N205" s="507"/>
      <c r="O205" s="507"/>
      <c r="P205" s="507"/>
      <c r="Q205" s="507"/>
      <c r="R205" s="507"/>
      <c r="S205" s="507"/>
      <c r="T205" s="507"/>
      <c r="U205"/>
    </row>
    <row r="206" spans="1:22" ht="18">
      <c r="A206" s="478" t="s">
        <v>1</v>
      </c>
      <c r="B206" s="478"/>
      <c r="C206" s="478"/>
      <c r="D206" s="478"/>
      <c r="E206" s="478"/>
      <c r="F206" s="478"/>
      <c r="G206" s="478"/>
      <c r="H206" s="478"/>
      <c r="I206" s="478"/>
      <c r="J206" s="478"/>
      <c r="K206" s="478"/>
      <c r="L206" s="478"/>
      <c r="M206" s="478"/>
      <c r="N206" s="478"/>
      <c r="O206" s="478"/>
      <c r="P206" s="478"/>
      <c r="Q206" s="478"/>
      <c r="R206" s="478"/>
      <c r="S206" s="478"/>
      <c r="T206" s="478"/>
      <c r="U206"/>
    </row>
    <row r="207" spans="1:22" ht="30" customHeight="1">
      <c r="A207" s="482" t="s">
        <v>2</v>
      </c>
      <c r="B207" s="482"/>
      <c r="C207" s="482"/>
      <c r="D207" s="482"/>
      <c r="E207" s="482" t="s">
        <v>3</v>
      </c>
      <c r="F207" s="482"/>
      <c r="G207" s="482"/>
      <c r="H207" s="482"/>
      <c r="I207" s="482" t="s">
        <v>4</v>
      </c>
      <c r="J207" s="482"/>
      <c r="K207" s="482"/>
      <c r="L207" s="482"/>
      <c r="M207" s="482"/>
      <c r="N207" s="482"/>
      <c r="O207" s="482"/>
      <c r="P207" s="482"/>
      <c r="Q207" s="482" t="s">
        <v>5</v>
      </c>
      <c r="R207" s="482"/>
      <c r="S207" s="482"/>
      <c r="T207" s="482"/>
      <c r="U207"/>
    </row>
    <row r="208" spans="1:22" ht="30" customHeight="1">
      <c r="A208" s="475" t="s">
        <v>6</v>
      </c>
      <c r="B208" s="475"/>
      <c r="C208" s="475"/>
      <c r="D208" s="475"/>
      <c r="E208" s="476" t="s">
        <v>7</v>
      </c>
      <c r="F208" s="476"/>
      <c r="G208" s="476"/>
      <c r="H208" s="476"/>
      <c r="I208" s="475" t="s">
        <v>8</v>
      </c>
      <c r="J208" s="475"/>
      <c r="K208" s="475"/>
      <c r="L208" s="475"/>
      <c r="M208" s="475"/>
      <c r="N208" s="475"/>
      <c r="O208" s="475"/>
      <c r="P208" s="475"/>
      <c r="Q208" s="475" t="s">
        <v>9</v>
      </c>
      <c r="R208" s="475"/>
      <c r="S208" s="475"/>
      <c r="T208" s="475"/>
      <c r="U208"/>
    </row>
    <row r="209" spans="1:26" ht="30" customHeight="1">
      <c r="A209" s="472" t="s">
        <v>297</v>
      </c>
      <c r="B209" s="474" t="s">
        <v>314</v>
      </c>
      <c r="C209" s="477" t="s">
        <v>298</v>
      </c>
      <c r="D209" s="477" t="s">
        <v>10</v>
      </c>
      <c r="E209" s="472" t="s">
        <v>11</v>
      </c>
      <c r="F209" s="472" t="s">
        <v>12</v>
      </c>
      <c r="G209" s="472" t="s">
        <v>13</v>
      </c>
      <c r="H209" s="472" t="s">
        <v>14</v>
      </c>
      <c r="I209" s="472" t="s">
        <v>15</v>
      </c>
      <c r="J209" s="472" t="s">
        <v>16</v>
      </c>
      <c r="K209" s="472" t="s">
        <v>17</v>
      </c>
      <c r="L209" s="472" t="s">
        <v>18</v>
      </c>
      <c r="M209" s="472" t="s">
        <v>19</v>
      </c>
      <c r="N209" s="472" t="s">
        <v>20</v>
      </c>
      <c r="O209" s="472" t="s">
        <v>21</v>
      </c>
      <c r="P209" s="472" t="s">
        <v>22</v>
      </c>
      <c r="Q209" s="510" t="s">
        <v>315</v>
      </c>
      <c r="R209" s="474" t="s">
        <v>31</v>
      </c>
      <c r="S209" s="472" t="s">
        <v>316</v>
      </c>
      <c r="T209" s="472"/>
      <c r="U209"/>
    </row>
    <row r="210" spans="1:26" ht="30" customHeight="1">
      <c r="A210" s="472"/>
      <c r="B210" s="474"/>
      <c r="C210" s="477"/>
      <c r="D210" s="477"/>
      <c r="E210" s="472"/>
      <c r="F210" s="472"/>
      <c r="G210" s="472"/>
      <c r="H210" s="472"/>
      <c r="I210" s="472"/>
      <c r="J210" s="472"/>
      <c r="K210" s="472"/>
      <c r="L210" s="472"/>
      <c r="M210" s="472"/>
      <c r="N210" s="472"/>
      <c r="O210" s="472"/>
      <c r="P210" s="472"/>
      <c r="Q210" s="510"/>
      <c r="R210" s="474"/>
      <c r="S210" s="300" t="s">
        <v>23</v>
      </c>
      <c r="T210" s="300" t="s">
        <v>317</v>
      </c>
      <c r="U210"/>
    </row>
    <row r="211" spans="1:26" ht="41.25" customHeight="1">
      <c r="A211" s="542">
        <v>1</v>
      </c>
      <c r="B211" s="545" t="s">
        <v>374</v>
      </c>
      <c r="C211" s="461" t="s">
        <v>67</v>
      </c>
      <c r="D211" s="366" t="s">
        <v>331</v>
      </c>
      <c r="E211" s="196">
        <v>21</v>
      </c>
      <c r="F211" s="196">
        <v>20</v>
      </c>
      <c r="G211" s="196">
        <v>20</v>
      </c>
      <c r="H211" s="196">
        <v>21</v>
      </c>
      <c r="I211" s="196">
        <v>20</v>
      </c>
      <c r="J211" s="196">
        <v>20</v>
      </c>
      <c r="K211" s="196">
        <v>21</v>
      </c>
      <c r="L211" s="196">
        <v>20</v>
      </c>
      <c r="M211" s="196">
        <v>20</v>
      </c>
      <c r="N211" s="196">
        <v>21</v>
      </c>
      <c r="O211" s="196">
        <v>20</v>
      </c>
      <c r="P211" s="196">
        <v>20</v>
      </c>
      <c r="Q211" s="502" t="s">
        <v>110</v>
      </c>
      <c r="R211" s="319">
        <f t="shared" ref="R211:R226" si="42">SUM(E211:P211)</f>
        <v>244</v>
      </c>
      <c r="S211" s="499" t="s">
        <v>319</v>
      </c>
      <c r="T211" s="499" t="s">
        <v>320</v>
      </c>
      <c r="U211"/>
    </row>
    <row r="212" spans="1:26" ht="41.25" customHeight="1">
      <c r="A212" s="542"/>
      <c r="B212" s="545"/>
      <c r="C212" s="461"/>
      <c r="D212" s="366" t="s">
        <v>303</v>
      </c>
      <c r="E212" s="20">
        <v>395112.62</v>
      </c>
      <c r="F212" s="20">
        <v>313561.90000000002</v>
      </c>
      <c r="G212" s="20">
        <v>319573.75</v>
      </c>
      <c r="H212" s="20">
        <v>385172.67999999993</v>
      </c>
      <c r="I212" s="20">
        <v>368629.38</v>
      </c>
      <c r="J212" s="20">
        <v>329098.75</v>
      </c>
      <c r="K212" s="20">
        <v>385172.67999999993</v>
      </c>
      <c r="L212" s="20">
        <v>352342.75</v>
      </c>
      <c r="M212" s="20">
        <v>323501.84000000003</v>
      </c>
      <c r="N212" s="20">
        <v>385172.67999999993</v>
      </c>
      <c r="O212" s="20">
        <v>323601.84000000003</v>
      </c>
      <c r="P212" s="20">
        <v>405429.92</v>
      </c>
      <c r="Q212" s="503"/>
      <c r="R212" s="20">
        <f>SUM(E212:P212)</f>
        <v>4286370.7899999991</v>
      </c>
      <c r="S212" s="499"/>
      <c r="T212" s="499"/>
      <c r="U212"/>
      <c r="Z212">
        <v>33815995.609999999</v>
      </c>
    </row>
    <row r="213" spans="1:26" ht="30" customHeight="1">
      <c r="A213" s="542"/>
      <c r="B213" s="545"/>
      <c r="C213" s="455" t="s">
        <v>24</v>
      </c>
      <c r="D213" s="367" t="s">
        <v>331</v>
      </c>
      <c r="E213" s="328"/>
      <c r="F213" s="328"/>
      <c r="G213" s="328"/>
      <c r="H213" s="368"/>
      <c r="I213" s="368"/>
      <c r="J213" s="368"/>
      <c r="K213" s="368"/>
      <c r="L213" s="368"/>
      <c r="M213" s="368"/>
      <c r="N213" s="328"/>
      <c r="O213" s="328"/>
      <c r="P213" s="328"/>
      <c r="Q213" s="464" t="s">
        <v>111</v>
      </c>
      <c r="R213" s="72">
        <f t="shared" si="42"/>
        <v>0</v>
      </c>
      <c r="S213" s="447">
        <f t="shared" ref="S213" si="43">R213/R211</f>
        <v>0</v>
      </c>
      <c r="T213" s="447">
        <f t="shared" ref="T213" si="44">R214/R212</f>
        <v>0</v>
      </c>
      <c r="U213"/>
      <c r="Y213" s="369"/>
    </row>
    <row r="214" spans="1:26" ht="30" customHeight="1">
      <c r="A214" s="542"/>
      <c r="B214" s="545"/>
      <c r="C214" s="455"/>
      <c r="D214" s="367" t="s">
        <v>303</v>
      </c>
      <c r="E214" s="74"/>
      <c r="F214" s="74"/>
      <c r="G214" s="74"/>
      <c r="H214" s="74"/>
      <c r="I214" s="74"/>
      <c r="J214" s="74"/>
      <c r="K214" s="75"/>
      <c r="L214" s="75"/>
      <c r="M214" s="74"/>
      <c r="N214" s="74"/>
      <c r="O214" s="74"/>
      <c r="P214" s="74"/>
      <c r="Q214" s="465"/>
      <c r="R214" s="74">
        <f t="shared" si="42"/>
        <v>0</v>
      </c>
      <c r="S214" s="447"/>
      <c r="T214" s="447"/>
      <c r="U214"/>
    </row>
    <row r="215" spans="1:26" s="4" customFormat="1" ht="43.5" customHeight="1">
      <c r="A215" s="542">
        <v>2</v>
      </c>
      <c r="B215" s="544" t="s">
        <v>375</v>
      </c>
      <c r="C215" s="461" t="s">
        <v>67</v>
      </c>
      <c r="D215" s="366" t="s">
        <v>376</v>
      </c>
      <c r="E215" s="196">
        <v>21</v>
      </c>
      <c r="F215" s="196">
        <v>25</v>
      </c>
      <c r="G215" s="196">
        <v>31</v>
      </c>
      <c r="H215" s="196">
        <v>23</v>
      </c>
      <c r="I215" s="196">
        <v>25</v>
      </c>
      <c r="J215" s="196">
        <v>21</v>
      </c>
      <c r="K215" s="196">
        <v>14</v>
      </c>
      <c r="L215" s="196">
        <v>14</v>
      </c>
      <c r="M215" s="196">
        <v>23</v>
      </c>
      <c r="N215" s="196">
        <v>19</v>
      </c>
      <c r="O215" s="196">
        <v>22</v>
      </c>
      <c r="P215" s="196">
        <v>16</v>
      </c>
      <c r="Q215" s="502" t="s">
        <v>112</v>
      </c>
      <c r="R215" s="319">
        <f t="shared" si="42"/>
        <v>254</v>
      </c>
      <c r="S215" s="499" t="s">
        <v>319</v>
      </c>
      <c r="T215" s="499" t="s">
        <v>320</v>
      </c>
      <c r="U215" s="249"/>
    </row>
    <row r="216" spans="1:26" ht="43.5" customHeight="1">
      <c r="A216" s="542"/>
      <c r="B216" s="544"/>
      <c r="C216" s="461"/>
      <c r="D216" s="366" t="s">
        <v>303</v>
      </c>
      <c r="E216" s="20">
        <v>126358.92</v>
      </c>
      <c r="F216" s="20">
        <v>99888.02</v>
      </c>
      <c r="G216" s="20">
        <v>99888.02</v>
      </c>
      <c r="H216" s="20">
        <v>126358.93000000001</v>
      </c>
      <c r="I216" s="20">
        <v>105233.02</v>
      </c>
      <c r="J216" s="20">
        <v>106503.02</v>
      </c>
      <c r="K216" s="20">
        <v>126358.93000000001</v>
      </c>
      <c r="L216" s="20">
        <v>113413.02</v>
      </c>
      <c r="M216" s="20">
        <v>99888.02</v>
      </c>
      <c r="N216" s="20">
        <v>126858.93000000001</v>
      </c>
      <c r="O216" s="20">
        <v>100388.02</v>
      </c>
      <c r="P216" s="20">
        <v>140488.02000000002</v>
      </c>
      <c r="Q216" s="503"/>
      <c r="R216" s="20">
        <f>SUM(E216:P216)</f>
        <v>1371624.87</v>
      </c>
      <c r="S216" s="499"/>
      <c r="T216" s="499"/>
      <c r="U216"/>
    </row>
    <row r="217" spans="1:26" ht="30" customHeight="1">
      <c r="A217" s="542"/>
      <c r="B217" s="544"/>
      <c r="C217" s="455" t="s">
        <v>24</v>
      </c>
      <c r="D217" s="367" t="s">
        <v>376</v>
      </c>
      <c r="E217" s="72"/>
      <c r="F217" s="72"/>
      <c r="G217" s="72"/>
      <c r="H217" s="370"/>
      <c r="I217" s="370"/>
      <c r="J217" s="370"/>
      <c r="K217" s="370"/>
      <c r="L217" s="370"/>
      <c r="M217" s="370"/>
      <c r="N217" s="72"/>
      <c r="O217" s="72"/>
      <c r="P217" s="72"/>
      <c r="Q217" s="464" t="s">
        <v>113</v>
      </c>
      <c r="R217" s="72">
        <f t="shared" si="42"/>
        <v>0</v>
      </c>
      <c r="S217" s="447">
        <f t="shared" ref="S217" si="45">R217/R215</f>
        <v>0</v>
      </c>
      <c r="T217" s="447">
        <f t="shared" ref="T217" si="46">R218/R216</f>
        <v>0</v>
      </c>
      <c r="U217"/>
    </row>
    <row r="218" spans="1:26" ht="30" customHeight="1">
      <c r="A218" s="542"/>
      <c r="B218" s="544"/>
      <c r="C218" s="455"/>
      <c r="D218" s="367" t="s">
        <v>303</v>
      </c>
      <c r="E218" s="74"/>
      <c r="F218" s="74"/>
      <c r="G218" s="74"/>
      <c r="H218" s="74"/>
      <c r="I218" s="74"/>
      <c r="J218" s="74"/>
      <c r="K218" s="74"/>
      <c r="L218" s="74"/>
      <c r="M218" s="74"/>
      <c r="N218" s="74"/>
      <c r="O218" s="74"/>
      <c r="P218" s="74"/>
      <c r="Q218" s="465"/>
      <c r="R218" s="74">
        <f t="shared" si="42"/>
        <v>0</v>
      </c>
      <c r="S218" s="447"/>
      <c r="T218" s="447"/>
      <c r="U218"/>
    </row>
    <row r="219" spans="1:26" ht="41.25" customHeight="1">
      <c r="A219" s="542">
        <v>3</v>
      </c>
      <c r="B219" s="543" t="s">
        <v>377</v>
      </c>
      <c r="C219" s="461" t="s">
        <v>67</v>
      </c>
      <c r="D219" s="366" t="s">
        <v>378</v>
      </c>
      <c r="E219" s="196">
        <v>3545</v>
      </c>
      <c r="F219" s="196">
        <v>3545</v>
      </c>
      <c r="G219" s="196">
        <v>3545</v>
      </c>
      <c r="H219" s="196">
        <v>3545</v>
      </c>
      <c r="I219" s="196">
        <v>3545</v>
      </c>
      <c r="J219" s="196">
        <v>3545</v>
      </c>
      <c r="K219" s="196">
        <v>3545</v>
      </c>
      <c r="L219" s="196">
        <v>3545</v>
      </c>
      <c r="M219" s="196">
        <v>3545</v>
      </c>
      <c r="N219" s="196">
        <v>3545</v>
      </c>
      <c r="O219" s="196">
        <v>3545</v>
      </c>
      <c r="P219" s="196">
        <v>3545</v>
      </c>
      <c r="Q219" s="502" t="s">
        <v>114</v>
      </c>
      <c r="R219" s="319">
        <f t="shared" si="42"/>
        <v>42540</v>
      </c>
      <c r="S219" s="499" t="s">
        <v>319</v>
      </c>
      <c r="T219" s="499" t="s">
        <v>320</v>
      </c>
      <c r="U219"/>
    </row>
    <row r="220" spans="1:26" ht="41.25" customHeight="1">
      <c r="A220" s="542"/>
      <c r="B220" s="544"/>
      <c r="C220" s="461"/>
      <c r="D220" s="366" t="s">
        <v>303</v>
      </c>
      <c r="E220" s="20">
        <v>318113.02</v>
      </c>
      <c r="F220" s="20">
        <v>311456.83</v>
      </c>
      <c r="G220" s="20">
        <v>311456.83</v>
      </c>
      <c r="H220" s="20">
        <v>318113.02</v>
      </c>
      <c r="I220" s="20">
        <v>380506.83</v>
      </c>
      <c r="J220" s="20">
        <v>311456.83</v>
      </c>
      <c r="K220" s="20">
        <v>318113.02</v>
      </c>
      <c r="L220" s="20">
        <v>354506.83</v>
      </c>
      <c r="M220" s="20">
        <v>313856.83</v>
      </c>
      <c r="N220" s="20">
        <v>318113.02</v>
      </c>
      <c r="O220" s="20">
        <v>311456.82</v>
      </c>
      <c r="P220" s="20">
        <v>390456.82</v>
      </c>
      <c r="Q220" s="503"/>
      <c r="R220" s="20">
        <f t="shared" si="42"/>
        <v>3957606.7</v>
      </c>
      <c r="S220" s="499"/>
      <c r="T220" s="499"/>
      <c r="U220"/>
    </row>
    <row r="221" spans="1:26" ht="30" customHeight="1">
      <c r="A221" s="542"/>
      <c r="B221" s="544"/>
      <c r="C221" s="455" t="s">
        <v>24</v>
      </c>
      <c r="D221" s="367" t="s">
        <v>378</v>
      </c>
      <c r="E221" s="72"/>
      <c r="F221" s="72"/>
      <c r="G221" s="72"/>
      <c r="H221" s="370"/>
      <c r="I221" s="370"/>
      <c r="J221" s="370"/>
      <c r="K221" s="370"/>
      <c r="L221" s="370"/>
      <c r="M221" s="370"/>
      <c r="N221" s="72"/>
      <c r="O221" s="72"/>
      <c r="P221" s="72"/>
      <c r="Q221" s="464" t="s">
        <v>115</v>
      </c>
      <c r="R221" s="72">
        <f t="shared" si="42"/>
        <v>0</v>
      </c>
      <c r="S221" s="447">
        <f t="shared" ref="S221" si="47">R221/R219</f>
        <v>0</v>
      </c>
      <c r="T221" s="447">
        <f t="shared" ref="T221" si="48">R222/R220</f>
        <v>0</v>
      </c>
      <c r="U221"/>
    </row>
    <row r="222" spans="1:26" ht="30" customHeight="1">
      <c r="A222" s="542"/>
      <c r="B222" s="544"/>
      <c r="C222" s="455"/>
      <c r="D222" s="367" t="s">
        <v>303</v>
      </c>
      <c r="E222" s="74"/>
      <c r="F222" s="74"/>
      <c r="G222" s="74"/>
      <c r="H222" s="74"/>
      <c r="I222" s="74"/>
      <c r="J222" s="74"/>
      <c r="K222" s="74"/>
      <c r="L222" s="74"/>
      <c r="M222" s="371"/>
      <c r="N222" s="74"/>
      <c r="O222" s="74"/>
      <c r="P222" s="74"/>
      <c r="Q222" s="465"/>
      <c r="R222" s="74">
        <f t="shared" si="42"/>
        <v>0</v>
      </c>
      <c r="S222" s="447"/>
      <c r="T222" s="447"/>
      <c r="U222"/>
    </row>
    <row r="223" spans="1:26" ht="44.25" customHeight="1">
      <c r="A223" s="542">
        <v>4</v>
      </c>
      <c r="B223" s="543" t="s">
        <v>379</v>
      </c>
      <c r="C223" s="461" t="s">
        <v>67</v>
      </c>
      <c r="D223" s="366" t="s">
        <v>380</v>
      </c>
      <c r="E223" s="372">
        <v>11521</v>
      </c>
      <c r="F223" s="372">
        <v>10321</v>
      </c>
      <c r="G223" s="372">
        <v>10731</v>
      </c>
      <c r="H223" s="372">
        <v>11351</v>
      </c>
      <c r="I223" s="372">
        <v>11751</v>
      </c>
      <c r="J223" s="372">
        <v>11241</v>
      </c>
      <c r="K223" s="372">
        <v>11241</v>
      </c>
      <c r="L223" s="372">
        <v>10731</v>
      </c>
      <c r="M223" s="372">
        <v>11241</v>
      </c>
      <c r="N223" s="372">
        <v>11521</v>
      </c>
      <c r="O223" s="372">
        <v>10221</v>
      </c>
      <c r="P223" s="372">
        <v>11521</v>
      </c>
      <c r="Q223" s="502" t="s">
        <v>112</v>
      </c>
      <c r="R223" s="319">
        <f t="shared" si="42"/>
        <v>133392</v>
      </c>
      <c r="S223" s="499" t="s">
        <v>319</v>
      </c>
      <c r="T223" s="499" t="s">
        <v>320</v>
      </c>
      <c r="U223"/>
    </row>
    <row r="224" spans="1:26" ht="44.25" customHeight="1">
      <c r="A224" s="542"/>
      <c r="B224" s="544"/>
      <c r="C224" s="461"/>
      <c r="D224" s="366" t="s">
        <v>303</v>
      </c>
      <c r="E224" s="20">
        <v>345801.20999999985</v>
      </c>
      <c r="F224" s="20">
        <v>190617.43</v>
      </c>
      <c r="G224" s="20">
        <v>190617.43</v>
      </c>
      <c r="H224" s="20">
        <v>336067.87999999989</v>
      </c>
      <c r="I224" s="20">
        <v>200317.43</v>
      </c>
      <c r="J224" s="20">
        <v>202417.43</v>
      </c>
      <c r="K224" s="20">
        <v>336067.87999999989</v>
      </c>
      <c r="L224" s="20">
        <v>217417.44</v>
      </c>
      <c r="M224" s="20">
        <v>191417.44</v>
      </c>
      <c r="N224" s="20">
        <v>336067.8899999999</v>
      </c>
      <c r="O224" s="20">
        <v>191417.44</v>
      </c>
      <c r="P224" s="20">
        <v>514084.11</v>
      </c>
      <c r="Q224" s="503"/>
      <c r="R224" s="20">
        <f>SUM(E224:P224)</f>
        <v>3252311.0099999988</v>
      </c>
      <c r="S224" s="499"/>
      <c r="T224" s="499"/>
      <c r="U224"/>
    </row>
    <row r="225" spans="1:22" ht="30" customHeight="1">
      <c r="A225" s="542"/>
      <c r="B225" s="544"/>
      <c r="C225" s="455" t="s">
        <v>24</v>
      </c>
      <c r="D225" s="367" t="s">
        <v>380</v>
      </c>
      <c r="E225" s="72"/>
      <c r="F225" s="72"/>
      <c r="G225" s="72"/>
      <c r="H225" s="370"/>
      <c r="I225" s="370"/>
      <c r="J225" s="370"/>
      <c r="K225" s="370"/>
      <c r="L225" s="370"/>
      <c r="M225" s="370"/>
      <c r="N225" s="72"/>
      <c r="O225" s="72"/>
      <c r="P225" s="72"/>
      <c r="Q225" s="464" t="s">
        <v>113</v>
      </c>
      <c r="R225" s="72">
        <f t="shared" si="42"/>
        <v>0</v>
      </c>
      <c r="S225" s="447">
        <f t="shared" ref="S225" si="49">R225/R223</f>
        <v>0</v>
      </c>
      <c r="T225" s="447">
        <f t="shared" ref="T225" si="50">R226/R224</f>
        <v>0</v>
      </c>
      <c r="U225"/>
    </row>
    <row r="226" spans="1:22" ht="30" customHeight="1">
      <c r="A226" s="542"/>
      <c r="B226" s="544"/>
      <c r="C226" s="455"/>
      <c r="D226" s="367" t="s">
        <v>303</v>
      </c>
      <c r="E226" s="74"/>
      <c r="F226" s="74"/>
      <c r="G226" s="74"/>
      <c r="H226" s="74"/>
      <c r="I226" s="74"/>
      <c r="J226" s="74"/>
      <c r="K226" s="74"/>
      <c r="L226" s="74"/>
      <c r="M226" s="371"/>
      <c r="N226" s="74"/>
      <c r="O226" s="74"/>
      <c r="P226" s="74"/>
      <c r="Q226" s="465"/>
      <c r="R226" s="373">
        <f t="shared" si="42"/>
        <v>0</v>
      </c>
      <c r="S226" s="447"/>
      <c r="T226" s="447"/>
      <c r="U226"/>
    </row>
    <row r="227" spans="1:22" ht="47.25" customHeight="1">
      <c r="A227" s="533">
        <v>5</v>
      </c>
      <c r="B227" s="539" t="s">
        <v>381</v>
      </c>
      <c r="C227" s="461" t="s">
        <v>382</v>
      </c>
      <c r="D227" s="366"/>
      <c r="E227" s="196">
        <v>17</v>
      </c>
      <c r="F227" s="196">
        <v>19</v>
      </c>
      <c r="G227" s="196">
        <v>19</v>
      </c>
      <c r="H227" s="196">
        <v>22</v>
      </c>
      <c r="I227" s="196">
        <v>17</v>
      </c>
      <c r="J227" s="196">
        <v>23</v>
      </c>
      <c r="K227" s="196">
        <v>20</v>
      </c>
      <c r="L227" s="196">
        <v>18</v>
      </c>
      <c r="M227" s="196">
        <v>20</v>
      </c>
      <c r="N227" s="196">
        <v>20</v>
      </c>
      <c r="O227" s="196">
        <v>22</v>
      </c>
      <c r="P227" s="196">
        <v>16</v>
      </c>
      <c r="Q227" s="502" t="s">
        <v>110</v>
      </c>
      <c r="R227" s="319">
        <f>SUM(E227:P227)</f>
        <v>233</v>
      </c>
      <c r="S227" s="374"/>
      <c r="T227" s="375"/>
      <c r="U227"/>
    </row>
    <row r="228" spans="1:22" ht="47.25" customHeight="1">
      <c r="A228" s="534"/>
      <c r="B228" s="540"/>
      <c r="C228" s="461"/>
      <c r="D228" s="366"/>
      <c r="E228" s="20">
        <v>68692.989999999991</v>
      </c>
      <c r="F228" s="20">
        <v>68182.899999999994</v>
      </c>
      <c r="G228" s="20">
        <v>68182.899999999994</v>
      </c>
      <c r="H228" s="20">
        <v>68692.989999999991</v>
      </c>
      <c r="I228" s="20">
        <v>73442.899999999994</v>
      </c>
      <c r="J228" s="20">
        <v>70442.899999999994</v>
      </c>
      <c r="K228" s="20">
        <v>68692.989999999991</v>
      </c>
      <c r="L228" s="20">
        <v>77842.899999999994</v>
      </c>
      <c r="M228" s="150">
        <v>68182.899999999994</v>
      </c>
      <c r="N228" s="20">
        <v>68692.989999999991</v>
      </c>
      <c r="O228" s="20">
        <v>68182.899999999994</v>
      </c>
      <c r="P228" s="376">
        <v>104182.9</v>
      </c>
      <c r="Q228" s="503"/>
      <c r="R228" s="20">
        <f>SUM(E228:P228)</f>
        <v>873415.16</v>
      </c>
      <c r="S228" s="374"/>
      <c r="T228" s="375"/>
      <c r="U228"/>
    </row>
    <row r="229" spans="1:22" ht="47.25" customHeight="1">
      <c r="A229" s="534"/>
      <c r="B229" s="540"/>
      <c r="C229" s="455" t="s">
        <v>24</v>
      </c>
      <c r="D229" s="367"/>
      <c r="E229" s="74"/>
      <c r="F229" s="74"/>
      <c r="G229" s="74"/>
      <c r="H229" s="74"/>
      <c r="I229" s="74"/>
      <c r="J229" s="74"/>
      <c r="K229" s="74"/>
      <c r="L229" s="74"/>
      <c r="M229" s="365"/>
      <c r="N229" s="74"/>
      <c r="O229" s="74"/>
      <c r="P229" s="74"/>
      <c r="Q229" s="464" t="s">
        <v>111</v>
      </c>
      <c r="R229" s="72">
        <f t="shared" ref="R229:R234" si="51">SUM(E229:P229)</f>
        <v>0</v>
      </c>
      <c r="S229" s="447">
        <f t="shared" ref="S229" si="52">R229/R227</f>
        <v>0</v>
      </c>
      <c r="T229" s="447">
        <f t="shared" ref="T229" si="53">R230/R228</f>
        <v>0</v>
      </c>
      <c r="U229"/>
    </row>
    <row r="230" spans="1:22" ht="47.25" customHeight="1">
      <c r="A230" s="535"/>
      <c r="B230" s="541"/>
      <c r="C230" s="455"/>
      <c r="D230" s="367"/>
      <c r="E230" s="74"/>
      <c r="F230" s="74"/>
      <c r="G230" s="74"/>
      <c r="H230" s="74"/>
      <c r="I230" s="74"/>
      <c r="J230" s="74"/>
      <c r="K230" s="74"/>
      <c r="L230" s="74"/>
      <c r="M230" s="365"/>
      <c r="N230" s="74"/>
      <c r="O230" s="74"/>
      <c r="P230" s="74"/>
      <c r="Q230" s="465"/>
      <c r="R230" s="74">
        <f t="shared" si="51"/>
        <v>0</v>
      </c>
      <c r="S230" s="447"/>
      <c r="T230" s="447"/>
      <c r="U230"/>
    </row>
    <row r="231" spans="1:22" ht="66.75" customHeight="1">
      <c r="A231" s="533">
        <v>6</v>
      </c>
      <c r="B231" s="536" t="s">
        <v>383</v>
      </c>
      <c r="C231" s="461" t="s">
        <v>67</v>
      </c>
      <c r="D231" s="366"/>
      <c r="E231" s="196">
        <v>18</v>
      </c>
      <c r="F231" s="196">
        <v>18</v>
      </c>
      <c r="G231" s="196">
        <v>18</v>
      </c>
      <c r="H231" s="196">
        <v>18</v>
      </c>
      <c r="I231" s="196">
        <v>20</v>
      </c>
      <c r="J231" s="196">
        <v>18</v>
      </c>
      <c r="K231" s="196">
        <v>18</v>
      </c>
      <c r="L231" s="196">
        <v>18</v>
      </c>
      <c r="M231" s="196">
        <v>20</v>
      </c>
      <c r="N231" s="196">
        <v>18</v>
      </c>
      <c r="O231" s="196">
        <v>18</v>
      </c>
      <c r="P231" s="196">
        <v>18</v>
      </c>
      <c r="Q231" s="502" t="s">
        <v>110</v>
      </c>
      <c r="R231" s="319">
        <f t="shared" si="51"/>
        <v>220</v>
      </c>
      <c r="S231" s="375"/>
      <c r="T231" s="375"/>
      <c r="U231" s="333"/>
    </row>
    <row r="232" spans="1:22" s="4" customFormat="1" ht="33.75" customHeight="1">
      <c r="A232" s="534"/>
      <c r="B232" s="537"/>
      <c r="C232" s="461"/>
      <c r="D232" s="366"/>
      <c r="E232" s="20">
        <v>67995.960000000006</v>
      </c>
      <c r="F232" s="20">
        <v>64949.51</v>
      </c>
      <c r="G232" s="20">
        <v>64949.51</v>
      </c>
      <c r="H232" s="20">
        <v>67995.960000000006</v>
      </c>
      <c r="I232" s="20">
        <v>64949.51</v>
      </c>
      <c r="J232" s="20">
        <v>67149.510000000009</v>
      </c>
      <c r="K232" s="20">
        <v>67995.960000000006</v>
      </c>
      <c r="L232" s="20">
        <v>71349.510000000009</v>
      </c>
      <c r="M232" s="150">
        <v>64949.51</v>
      </c>
      <c r="N232" s="20">
        <v>67995.960000000006</v>
      </c>
      <c r="O232" s="20">
        <v>64949.51</v>
      </c>
      <c r="P232" s="20">
        <v>100949.51000000001</v>
      </c>
      <c r="Q232" s="503"/>
      <c r="R232" s="20">
        <f t="shared" si="51"/>
        <v>836179.92</v>
      </c>
      <c r="S232" s="375"/>
      <c r="T232" s="375"/>
      <c r="U232" s="249"/>
    </row>
    <row r="233" spans="1:22" ht="26.25" customHeight="1">
      <c r="A233" s="534"/>
      <c r="B233" s="537"/>
      <c r="C233" s="455" t="s">
        <v>24</v>
      </c>
      <c r="D233" s="367"/>
      <c r="E233" s="74"/>
      <c r="F233" s="74"/>
      <c r="G233" s="74"/>
      <c r="H233" s="74"/>
      <c r="I233" s="74"/>
      <c r="J233" s="74"/>
      <c r="K233" s="74"/>
      <c r="L233" s="74"/>
      <c r="M233" s="365"/>
      <c r="N233" s="74"/>
      <c r="O233" s="74"/>
      <c r="P233" s="74"/>
      <c r="Q233" s="464" t="s">
        <v>111</v>
      </c>
      <c r="R233" s="72">
        <f t="shared" si="51"/>
        <v>0</v>
      </c>
      <c r="S233" s="447">
        <f t="shared" ref="S233" si="54">R233/R231</f>
        <v>0</v>
      </c>
      <c r="T233" s="447">
        <f t="shared" ref="T233" si="55">R234/R232</f>
        <v>0</v>
      </c>
      <c r="U233" s="333"/>
    </row>
    <row r="234" spans="1:22" ht="26.25">
      <c r="A234" s="535"/>
      <c r="B234" s="538"/>
      <c r="C234" s="455"/>
      <c r="D234" s="367"/>
      <c r="E234" s="74"/>
      <c r="F234" s="74"/>
      <c r="G234" s="74"/>
      <c r="H234" s="74"/>
      <c r="I234" s="74"/>
      <c r="J234" s="74"/>
      <c r="K234" s="74"/>
      <c r="L234" s="74"/>
      <c r="M234" s="365"/>
      <c r="N234" s="74"/>
      <c r="O234" s="74"/>
      <c r="P234" s="74"/>
      <c r="Q234" s="465"/>
      <c r="R234" s="74">
        <f t="shared" si="51"/>
        <v>0</v>
      </c>
      <c r="S234" s="447"/>
      <c r="T234" s="447"/>
      <c r="U234" s="333"/>
    </row>
    <row r="235" spans="1:22" ht="40.5" customHeight="1">
      <c r="A235" s="496" t="s">
        <v>370</v>
      </c>
      <c r="B235" s="496"/>
      <c r="C235" s="532" t="s">
        <v>67</v>
      </c>
      <c r="D235" s="362" t="s">
        <v>305</v>
      </c>
      <c r="E235" s="14">
        <f>E211+E215+E219+E223+E227+E231</f>
        <v>15143</v>
      </c>
      <c r="F235" s="14">
        <f>F211+F215+F219+F223+F227+F231</f>
        <v>13948</v>
      </c>
      <c r="G235" s="14">
        <f t="shared" ref="G235:P235" si="56">G211+G215+G219+G223+G227+G231</f>
        <v>14364</v>
      </c>
      <c r="H235" s="14">
        <f t="shared" si="56"/>
        <v>14980</v>
      </c>
      <c r="I235" s="14">
        <f t="shared" si="56"/>
        <v>15378</v>
      </c>
      <c r="J235" s="14">
        <f t="shared" si="56"/>
        <v>14868</v>
      </c>
      <c r="K235" s="14">
        <f t="shared" si="56"/>
        <v>14859</v>
      </c>
      <c r="L235" s="14">
        <f t="shared" si="56"/>
        <v>14346</v>
      </c>
      <c r="M235" s="14">
        <f t="shared" si="56"/>
        <v>14869</v>
      </c>
      <c r="N235" s="14">
        <f t="shared" si="56"/>
        <v>15144</v>
      </c>
      <c r="O235" s="14">
        <f t="shared" si="56"/>
        <v>13848</v>
      </c>
      <c r="P235" s="14">
        <f t="shared" si="56"/>
        <v>15136</v>
      </c>
      <c r="Q235" s="511">
        <f>SUM(E235:P235)</f>
        <v>176883</v>
      </c>
      <c r="R235" s="512"/>
      <c r="S235" s="499" t="s">
        <v>319</v>
      </c>
      <c r="T235" s="499" t="s">
        <v>320</v>
      </c>
      <c r="U235" s="333"/>
    </row>
    <row r="236" spans="1:22" ht="40.5" customHeight="1">
      <c r="A236" s="496"/>
      <c r="B236" s="496"/>
      <c r="C236" s="532"/>
      <c r="D236" s="362" t="s">
        <v>303</v>
      </c>
      <c r="E236" s="151">
        <f>SUM(E232,E228,E224,E220,E216,E212)</f>
        <v>1322074.72</v>
      </c>
      <c r="F236" s="151">
        <f t="shared" ref="F236:P236" si="57">SUM(F232,F228,F224,F220,F216,F212)</f>
        <v>1048656.5899999999</v>
      </c>
      <c r="G236" s="151">
        <f t="shared" si="57"/>
        <v>1054668.44</v>
      </c>
      <c r="H236" s="151">
        <f t="shared" si="57"/>
        <v>1302401.46</v>
      </c>
      <c r="I236" s="151">
        <f t="shared" si="57"/>
        <v>1193079.0699999998</v>
      </c>
      <c r="J236" s="151">
        <f t="shared" si="57"/>
        <v>1087068.44</v>
      </c>
      <c r="K236" s="151">
        <f t="shared" si="57"/>
        <v>1302401.46</v>
      </c>
      <c r="L236" s="151">
        <f t="shared" si="57"/>
        <v>1186872.45</v>
      </c>
      <c r="M236" s="151">
        <f t="shared" si="57"/>
        <v>1061796.54</v>
      </c>
      <c r="N236" s="151">
        <f t="shared" si="57"/>
        <v>1302901.4699999997</v>
      </c>
      <c r="O236" s="151">
        <f t="shared" si="57"/>
        <v>1059996.53</v>
      </c>
      <c r="P236" s="151">
        <f t="shared" si="57"/>
        <v>1655591.28</v>
      </c>
      <c r="Q236" s="492">
        <f>SUM(E236:P236)</f>
        <v>14577508.449999996</v>
      </c>
      <c r="R236" s="493"/>
      <c r="S236" s="499"/>
      <c r="T236" s="499"/>
      <c r="U236" s="333"/>
    </row>
    <row r="237" spans="1:22" ht="36">
      <c r="A237" s="496"/>
      <c r="B237" s="496"/>
      <c r="C237" s="455" t="s">
        <v>24</v>
      </c>
      <c r="D237" s="327" t="s">
        <v>305</v>
      </c>
      <c r="E237" s="328">
        <f t="shared" ref="E237:P238" si="58">E213+E217+E221+E225</f>
        <v>0</v>
      </c>
      <c r="F237" s="328">
        <f t="shared" si="58"/>
        <v>0</v>
      </c>
      <c r="G237" s="328">
        <f t="shared" si="58"/>
        <v>0</v>
      </c>
      <c r="H237" s="328">
        <f t="shared" si="58"/>
        <v>0</v>
      </c>
      <c r="I237" s="328">
        <f t="shared" si="58"/>
        <v>0</v>
      </c>
      <c r="J237" s="328">
        <f t="shared" si="58"/>
        <v>0</v>
      </c>
      <c r="K237" s="328">
        <f t="shared" si="58"/>
        <v>0</v>
      </c>
      <c r="L237" s="328">
        <f t="shared" si="58"/>
        <v>0</v>
      </c>
      <c r="M237" s="328">
        <f t="shared" si="58"/>
        <v>0</v>
      </c>
      <c r="N237" s="328">
        <f t="shared" si="58"/>
        <v>0</v>
      </c>
      <c r="O237" s="328">
        <f t="shared" si="58"/>
        <v>0</v>
      </c>
      <c r="P237" s="328">
        <f t="shared" si="58"/>
        <v>0</v>
      </c>
      <c r="Q237" s="513">
        <f>SUM(E237:P237)</f>
        <v>0</v>
      </c>
      <c r="R237" s="514"/>
      <c r="S237" s="437">
        <f>Q237/Q235</f>
        <v>0</v>
      </c>
      <c r="T237" s="437">
        <f>Q238/Q236</f>
        <v>0</v>
      </c>
      <c r="U237" s="333"/>
    </row>
    <row r="238" spans="1:22" ht="30">
      <c r="A238" s="496"/>
      <c r="B238" s="496"/>
      <c r="C238" s="455"/>
      <c r="D238" s="327" t="s">
        <v>303</v>
      </c>
      <c r="E238" s="74">
        <f t="shared" si="58"/>
        <v>0</v>
      </c>
      <c r="F238" s="74">
        <f t="shared" si="58"/>
        <v>0</v>
      </c>
      <c r="G238" s="74">
        <f t="shared" si="58"/>
        <v>0</v>
      </c>
      <c r="H238" s="74">
        <f t="shared" si="58"/>
        <v>0</v>
      </c>
      <c r="I238" s="74">
        <f t="shared" si="58"/>
        <v>0</v>
      </c>
      <c r="J238" s="74">
        <f t="shared" si="58"/>
        <v>0</v>
      </c>
      <c r="K238" s="74">
        <f t="shared" si="58"/>
        <v>0</v>
      </c>
      <c r="L238" s="74">
        <f t="shared" si="58"/>
        <v>0</v>
      </c>
      <c r="M238" s="74">
        <f t="shared" si="58"/>
        <v>0</v>
      </c>
      <c r="N238" s="74">
        <f t="shared" si="58"/>
        <v>0</v>
      </c>
      <c r="O238" s="74">
        <f t="shared" si="58"/>
        <v>0</v>
      </c>
      <c r="P238" s="74">
        <f t="shared" si="58"/>
        <v>0</v>
      </c>
      <c r="Q238" s="527">
        <f>SUM(E238:P238)</f>
        <v>0</v>
      </c>
      <c r="R238" s="528"/>
      <c r="S238" s="437"/>
      <c r="T238" s="437"/>
      <c r="U238" s="333"/>
    </row>
    <row r="239" spans="1:22" ht="35.25" customHeight="1">
      <c r="A239" s="529" t="s">
        <v>116</v>
      </c>
      <c r="B239" s="530"/>
      <c r="C239" s="530"/>
      <c r="D239" s="530"/>
      <c r="E239" s="530"/>
      <c r="F239" s="530"/>
      <c r="G239" s="530"/>
      <c r="H239" s="530"/>
      <c r="I239" s="530"/>
      <c r="J239" s="530"/>
      <c r="K239" s="530"/>
      <c r="L239" s="530"/>
      <c r="M239" s="530"/>
      <c r="N239" s="530"/>
      <c r="O239" s="530"/>
      <c r="P239" s="530"/>
      <c r="Q239" s="530"/>
      <c r="R239" s="530"/>
      <c r="S239" s="530"/>
      <c r="T239" s="531"/>
      <c r="U239"/>
      <c r="V239" s="299"/>
    </row>
    <row r="240" spans="1:22" ht="18.75" customHeight="1">
      <c r="A240" s="484" t="s">
        <v>0</v>
      </c>
      <c r="B240" s="484"/>
      <c r="C240" s="484"/>
      <c r="D240" s="484"/>
      <c r="E240" s="484"/>
      <c r="F240" s="484"/>
      <c r="G240" s="484"/>
      <c r="H240" s="484"/>
      <c r="I240" s="484"/>
      <c r="J240" s="484"/>
      <c r="K240" s="484" t="s">
        <v>30</v>
      </c>
      <c r="L240" s="484"/>
      <c r="M240" s="484"/>
      <c r="N240" s="484"/>
      <c r="O240" s="484"/>
      <c r="P240" s="484"/>
      <c r="Q240" s="484"/>
      <c r="R240" s="484"/>
      <c r="S240" s="484"/>
      <c r="T240" s="484"/>
      <c r="U240"/>
    </row>
    <row r="241" spans="1:23" ht="84.75" customHeight="1">
      <c r="A241" s="525" t="s">
        <v>26</v>
      </c>
      <c r="B241" s="525"/>
      <c r="C241" s="525"/>
      <c r="D241" s="525"/>
      <c r="E241" s="525"/>
      <c r="F241" s="525"/>
      <c r="G241" s="525"/>
      <c r="H241" s="525"/>
      <c r="I241" s="525"/>
      <c r="J241" s="525"/>
      <c r="K241" s="487" t="s">
        <v>384</v>
      </c>
      <c r="L241" s="487"/>
      <c r="M241" s="487"/>
      <c r="N241" s="487"/>
      <c r="O241" s="487"/>
      <c r="P241" s="487"/>
      <c r="Q241" s="487"/>
      <c r="R241" s="487"/>
      <c r="S241" s="487"/>
      <c r="T241" s="487"/>
      <c r="U241" s="333"/>
    </row>
    <row r="242" spans="1:23" ht="18">
      <c r="A242" s="478" t="s">
        <v>310</v>
      </c>
      <c r="B242" s="478"/>
      <c r="C242" s="478"/>
      <c r="D242" s="478" t="s">
        <v>341</v>
      </c>
      <c r="E242" s="478"/>
      <c r="F242" s="478"/>
      <c r="G242" s="478"/>
      <c r="H242" s="478"/>
      <c r="I242" s="478"/>
      <c r="J242" s="478"/>
      <c r="K242" s="478"/>
      <c r="L242" s="478"/>
      <c r="M242" s="478"/>
      <c r="N242" s="478"/>
      <c r="O242" s="478"/>
      <c r="P242" s="478"/>
      <c r="Q242" s="478"/>
      <c r="R242" s="478"/>
      <c r="S242" s="478"/>
      <c r="T242" s="478"/>
      <c r="U242" s="333"/>
    </row>
    <row r="243" spans="1:23" ht="195.75" customHeight="1">
      <c r="A243" s="507" t="s">
        <v>385</v>
      </c>
      <c r="B243" s="507"/>
      <c r="C243" s="507"/>
      <c r="D243" s="526" t="s">
        <v>386</v>
      </c>
      <c r="E243" s="526"/>
      <c r="F243" s="526"/>
      <c r="G243" s="526"/>
      <c r="H243" s="526"/>
      <c r="I243" s="526"/>
      <c r="J243" s="526"/>
      <c r="K243" s="526"/>
      <c r="L243" s="526"/>
      <c r="M243" s="526"/>
      <c r="N243" s="526"/>
      <c r="O243" s="526"/>
      <c r="P243" s="526"/>
      <c r="Q243" s="526"/>
      <c r="R243" s="526"/>
      <c r="S243" s="526"/>
      <c r="T243" s="526"/>
      <c r="U243" s="333"/>
    </row>
    <row r="244" spans="1:23" ht="18">
      <c r="A244" s="478" t="s">
        <v>1</v>
      </c>
      <c r="B244" s="478"/>
      <c r="C244" s="478"/>
      <c r="D244" s="478"/>
      <c r="E244" s="478"/>
      <c r="F244" s="478"/>
      <c r="G244" s="478"/>
      <c r="H244" s="478"/>
      <c r="I244" s="478"/>
      <c r="J244" s="478"/>
      <c r="K244" s="478"/>
      <c r="L244" s="478"/>
      <c r="M244" s="478"/>
      <c r="N244" s="478"/>
      <c r="O244" s="478"/>
      <c r="P244" s="478"/>
      <c r="Q244" s="478"/>
      <c r="R244" s="478"/>
      <c r="S244" s="478"/>
      <c r="T244" s="478"/>
      <c r="U244" s="377"/>
    </row>
    <row r="245" spans="1:23" ht="39" customHeight="1">
      <c r="A245" s="482" t="s">
        <v>2</v>
      </c>
      <c r="B245" s="482"/>
      <c r="C245" s="482"/>
      <c r="D245" s="482"/>
      <c r="E245" s="482" t="s">
        <v>3</v>
      </c>
      <c r="F245" s="482"/>
      <c r="G245" s="482"/>
      <c r="H245" s="482"/>
      <c r="I245" s="482" t="s">
        <v>4</v>
      </c>
      <c r="J245" s="482"/>
      <c r="K245" s="482"/>
      <c r="L245" s="482"/>
      <c r="M245" s="482"/>
      <c r="N245" s="482"/>
      <c r="O245" s="482"/>
      <c r="P245" s="482"/>
      <c r="Q245" s="482" t="s">
        <v>5</v>
      </c>
      <c r="R245" s="482"/>
      <c r="S245" s="482"/>
      <c r="T245" s="482"/>
      <c r="U245" s="377"/>
      <c r="W245" s="377"/>
    </row>
    <row r="246" spans="1:23" ht="39" customHeight="1">
      <c r="A246" s="475" t="s">
        <v>6</v>
      </c>
      <c r="B246" s="475"/>
      <c r="C246" s="475"/>
      <c r="D246" s="475"/>
      <c r="E246" s="476" t="s">
        <v>7</v>
      </c>
      <c r="F246" s="476"/>
      <c r="G246" s="476"/>
      <c r="H246" s="476"/>
      <c r="I246" s="475" t="s">
        <v>8</v>
      </c>
      <c r="J246" s="475"/>
      <c r="K246" s="475"/>
      <c r="L246" s="475"/>
      <c r="M246" s="475"/>
      <c r="N246" s="475"/>
      <c r="O246" s="475"/>
      <c r="P246" s="475"/>
      <c r="Q246" s="475" t="s">
        <v>9</v>
      </c>
      <c r="R246" s="475"/>
      <c r="S246" s="475"/>
      <c r="T246" s="475"/>
      <c r="U246" s="333"/>
    </row>
    <row r="247" spans="1:23" ht="39" customHeight="1">
      <c r="A247" s="472" t="s">
        <v>297</v>
      </c>
      <c r="B247" s="474" t="s">
        <v>314</v>
      </c>
      <c r="C247" s="477" t="s">
        <v>298</v>
      </c>
      <c r="D247" s="477" t="s">
        <v>10</v>
      </c>
      <c r="E247" s="472" t="s">
        <v>11</v>
      </c>
      <c r="F247" s="472" t="s">
        <v>12</v>
      </c>
      <c r="G247" s="472" t="s">
        <v>13</v>
      </c>
      <c r="H247" s="472" t="s">
        <v>14</v>
      </c>
      <c r="I247" s="472" t="s">
        <v>15</v>
      </c>
      <c r="J247" s="472" t="s">
        <v>16</v>
      </c>
      <c r="K247" s="472" t="s">
        <v>17</v>
      </c>
      <c r="L247" s="472" t="s">
        <v>18</v>
      </c>
      <c r="M247" s="472" t="s">
        <v>19</v>
      </c>
      <c r="N247" s="472" t="s">
        <v>20</v>
      </c>
      <c r="O247" s="472" t="s">
        <v>21</v>
      </c>
      <c r="P247" s="472" t="s">
        <v>22</v>
      </c>
      <c r="Q247" s="473" t="s">
        <v>315</v>
      </c>
      <c r="R247" s="474" t="s">
        <v>31</v>
      </c>
      <c r="S247" s="472" t="s">
        <v>316</v>
      </c>
      <c r="T247" s="472"/>
      <c r="U247" s="333"/>
    </row>
    <row r="248" spans="1:23" s="4" customFormat="1" ht="39" customHeight="1">
      <c r="A248" s="472"/>
      <c r="B248" s="474"/>
      <c r="C248" s="477"/>
      <c r="D248" s="477"/>
      <c r="E248" s="472"/>
      <c r="F248" s="472"/>
      <c r="G248" s="472"/>
      <c r="H248" s="472"/>
      <c r="I248" s="472"/>
      <c r="J248" s="472"/>
      <c r="K248" s="472"/>
      <c r="L248" s="472"/>
      <c r="M248" s="472"/>
      <c r="N248" s="472"/>
      <c r="O248" s="472"/>
      <c r="P248" s="472"/>
      <c r="Q248" s="473"/>
      <c r="R248" s="474"/>
      <c r="S248" s="300" t="s">
        <v>23</v>
      </c>
      <c r="T248" s="301" t="s">
        <v>317</v>
      </c>
      <c r="U248" s="249"/>
    </row>
    <row r="249" spans="1:23" ht="39" customHeight="1">
      <c r="A249" s="458">
        <v>1</v>
      </c>
      <c r="B249" s="500" t="s">
        <v>387</v>
      </c>
      <c r="C249" s="461" t="s">
        <v>300</v>
      </c>
      <c r="D249" s="378"/>
      <c r="E249" s="379">
        <v>300</v>
      </c>
      <c r="F249" s="379">
        <v>310</v>
      </c>
      <c r="G249" s="379">
        <v>300</v>
      </c>
      <c r="H249" s="379">
        <v>300</v>
      </c>
      <c r="I249" s="379">
        <v>300</v>
      </c>
      <c r="J249" s="379">
        <v>300</v>
      </c>
      <c r="K249" s="379">
        <v>300</v>
      </c>
      <c r="L249" s="379">
        <v>300</v>
      </c>
      <c r="M249" s="379">
        <v>300</v>
      </c>
      <c r="N249" s="379">
        <v>300</v>
      </c>
      <c r="O249" s="379">
        <v>300</v>
      </c>
      <c r="P249" s="379">
        <v>300</v>
      </c>
      <c r="Q249" s="523" t="s">
        <v>117</v>
      </c>
      <c r="R249" s="319">
        <f t="shared" ref="R249:R312" si="59">SUM(E249:P249)</f>
        <v>3610</v>
      </c>
      <c r="S249" s="499" t="s">
        <v>319</v>
      </c>
      <c r="T249" s="499" t="s">
        <v>320</v>
      </c>
    </row>
    <row r="250" spans="1:23" ht="39" customHeight="1">
      <c r="A250" s="458"/>
      <c r="B250" s="501"/>
      <c r="C250" s="461"/>
      <c r="D250" s="351"/>
      <c r="E250" s="360">
        <v>449373.51000000013</v>
      </c>
      <c r="F250" s="360">
        <v>398817.16000000003</v>
      </c>
      <c r="G250" s="360">
        <v>398817.16000000003</v>
      </c>
      <c r="H250" s="360">
        <v>454673.51000000013</v>
      </c>
      <c r="I250" s="360">
        <v>468191.36000000004</v>
      </c>
      <c r="J250" s="360">
        <v>407617.16000000003</v>
      </c>
      <c r="K250" s="360">
        <v>473466.72000000009</v>
      </c>
      <c r="L250" s="360">
        <v>460725.37</v>
      </c>
      <c r="M250" s="360">
        <v>401510.39</v>
      </c>
      <c r="N250" s="380">
        <v>452066.74000000011</v>
      </c>
      <c r="O250" s="380">
        <v>401510.39</v>
      </c>
      <c r="P250" s="380">
        <v>579210.3899999999</v>
      </c>
      <c r="Q250" s="524"/>
      <c r="R250" s="20">
        <f t="shared" si="59"/>
        <v>5345979.8600000003</v>
      </c>
      <c r="S250" s="499"/>
      <c r="T250" s="499"/>
    </row>
    <row r="251" spans="1:23" ht="39" customHeight="1">
      <c r="A251" s="458"/>
      <c r="B251" s="501"/>
      <c r="C251" s="455" t="s">
        <v>24</v>
      </c>
      <c r="D251" s="381" t="s">
        <v>388</v>
      </c>
      <c r="E251" s="162"/>
      <c r="F251" s="162"/>
      <c r="G251" s="162"/>
      <c r="H251" s="162"/>
      <c r="I251" s="162"/>
      <c r="J251" s="162"/>
      <c r="K251" s="162"/>
      <c r="L251" s="162"/>
      <c r="M251" s="162"/>
      <c r="N251" s="73"/>
      <c r="O251" s="73"/>
      <c r="P251" s="73"/>
      <c r="Q251" s="517" t="s">
        <v>118</v>
      </c>
      <c r="R251" s="72">
        <f t="shared" si="59"/>
        <v>0</v>
      </c>
      <c r="S251" s="447">
        <f>R251/R249</f>
        <v>0</v>
      </c>
      <c r="T251" s="447">
        <f>R252/R250</f>
        <v>0</v>
      </c>
    </row>
    <row r="252" spans="1:23" ht="57" customHeight="1">
      <c r="A252" s="458"/>
      <c r="B252" s="501"/>
      <c r="C252" s="455"/>
      <c r="D252" s="352" t="s">
        <v>303</v>
      </c>
      <c r="E252" s="75"/>
      <c r="F252" s="75"/>
      <c r="G252" s="75"/>
      <c r="H252" s="75"/>
      <c r="I252" s="75"/>
      <c r="J252" s="75"/>
      <c r="K252" s="75"/>
      <c r="L252" s="75"/>
      <c r="M252" s="75"/>
      <c r="N252" s="75"/>
      <c r="O252" s="75"/>
      <c r="P252" s="75"/>
      <c r="Q252" s="518"/>
      <c r="R252" s="74">
        <f t="shared" si="59"/>
        <v>0</v>
      </c>
      <c r="S252" s="447"/>
      <c r="T252" s="447"/>
    </row>
    <row r="253" spans="1:23" ht="57.75" customHeight="1">
      <c r="A253" s="458">
        <v>2</v>
      </c>
      <c r="B253" s="500" t="s">
        <v>389</v>
      </c>
      <c r="C253" s="461" t="s">
        <v>300</v>
      </c>
      <c r="D253" s="351" t="s">
        <v>390</v>
      </c>
      <c r="E253" s="196">
        <v>809</v>
      </c>
      <c r="F253" s="196">
        <v>809</v>
      </c>
      <c r="G253" s="196">
        <v>809</v>
      </c>
      <c r="H253" s="196">
        <v>809</v>
      </c>
      <c r="I253" s="196">
        <v>809</v>
      </c>
      <c r="J253" s="196">
        <v>809</v>
      </c>
      <c r="K253" s="196">
        <v>809</v>
      </c>
      <c r="L253" s="196">
        <v>809</v>
      </c>
      <c r="M253" s="196">
        <v>809</v>
      </c>
      <c r="N253" s="196">
        <v>809</v>
      </c>
      <c r="O253" s="196">
        <v>809</v>
      </c>
      <c r="P253" s="196">
        <v>809</v>
      </c>
      <c r="Q253" s="515" t="s">
        <v>119</v>
      </c>
      <c r="R253" s="319">
        <f t="shared" si="59"/>
        <v>9708</v>
      </c>
      <c r="S253" s="499" t="s">
        <v>319</v>
      </c>
      <c r="T253" s="499" t="s">
        <v>320</v>
      </c>
    </row>
    <row r="254" spans="1:23" ht="57.75" customHeight="1">
      <c r="A254" s="458"/>
      <c r="B254" s="501"/>
      <c r="C254" s="461"/>
      <c r="D254" s="351" t="s">
        <v>303</v>
      </c>
      <c r="E254" s="360">
        <v>155714.51</v>
      </c>
      <c r="F254" s="360">
        <v>154337.27000000002</v>
      </c>
      <c r="G254" s="360">
        <v>154337.27000000002</v>
      </c>
      <c r="H254" s="360">
        <v>155714.51</v>
      </c>
      <c r="I254" s="360">
        <v>179662.27000000002</v>
      </c>
      <c r="J254" s="360">
        <v>159172.27000000002</v>
      </c>
      <c r="K254" s="360">
        <v>157214.53</v>
      </c>
      <c r="L254" s="360">
        <v>176487.29</v>
      </c>
      <c r="M254" s="360">
        <v>155837.29</v>
      </c>
      <c r="N254" s="360">
        <v>157214.53</v>
      </c>
      <c r="O254" s="360">
        <v>155837.29</v>
      </c>
      <c r="P254" s="360">
        <v>218337.29</v>
      </c>
      <c r="Q254" s="516"/>
      <c r="R254" s="20">
        <f t="shared" si="59"/>
        <v>1979866.3200000003</v>
      </c>
      <c r="S254" s="499"/>
      <c r="T254" s="499"/>
      <c r="U254" s="333"/>
    </row>
    <row r="255" spans="1:23" ht="57.75" customHeight="1">
      <c r="A255" s="458"/>
      <c r="B255" s="501"/>
      <c r="C255" s="455" t="s">
        <v>24</v>
      </c>
      <c r="D255" s="352" t="s">
        <v>390</v>
      </c>
      <c r="E255" s="162"/>
      <c r="F255" s="162"/>
      <c r="G255" s="162"/>
      <c r="H255" s="162"/>
      <c r="I255" s="162"/>
      <c r="J255" s="162"/>
      <c r="K255" s="162"/>
      <c r="L255" s="162"/>
      <c r="M255" s="162"/>
      <c r="N255" s="73"/>
      <c r="O255" s="73"/>
      <c r="P255" s="73"/>
      <c r="Q255" s="521" t="s">
        <v>120</v>
      </c>
      <c r="R255" s="72">
        <f t="shared" si="59"/>
        <v>0</v>
      </c>
      <c r="S255" s="447">
        <f>R255/R253</f>
        <v>0</v>
      </c>
      <c r="T255" s="447">
        <f>R256/R254</f>
        <v>0</v>
      </c>
      <c r="U255" s="333"/>
    </row>
    <row r="256" spans="1:23" ht="80.25" customHeight="1">
      <c r="A256" s="458"/>
      <c r="B256" s="501"/>
      <c r="C256" s="455"/>
      <c r="D256" s="352" t="s">
        <v>303</v>
      </c>
      <c r="E256" s="75"/>
      <c r="F256" s="75"/>
      <c r="G256" s="75"/>
      <c r="H256" s="75"/>
      <c r="I256" s="75"/>
      <c r="J256" s="75"/>
      <c r="K256" s="75"/>
      <c r="L256" s="75"/>
      <c r="M256" s="75"/>
      <c r="N256" s="75"/>
      <c r="O256" s="75"/>
      <c r="P256" s="75"/>
      <c r="Q256" s="522"/>
      <c r="R256" s="74">
        <f t="shared" si="59"/>
        <v>0</v>
      </c>
      <c r="S256" s="447"/>
      <c r="T256" s="447"/>
      <c r="U256" s="333"/>
    </row>
    <row r="257" spans="1:21" ht="97.5" customHeight="1">
      <c r="A257" s="458">
        <v>3</v>
      </c>
      <c r="B257" s="501" t="s">
        <v>391</v>
      </c>
      <c r="C257" s="461" t="s">
        <v>300</v>
      </c>
      <c r="D257" s="351" t="s">
        <v>392</v>
      </c>
      <c r="E257" s="196">
        <v>1200</v>
      </c>
      <c r="F257" s="196">
        <v>1200</v>
      </c>
      <c r="G257" s="196">
        <v>1185</v>
      </c>
      <c r="H257" s="196">
        <v>1185</v>
      </c>
      <c r="I257" s="196">
        <v>1170</v>
      </c>
      <c r="J257" s="196">
        <v>1171</v>
      </c>
      <c r="K257" s="196">
        <v>1170</v>
      </c>
      <c r="L257" s="196">
        <v>1170</v>
      </c>
      <c r="M257" s="196">
        <v>1185</v>
      </c>
      <c r="N257" s="196">
        <v>1185</v>
      </c>
      <c r="O257" s="196">
        <v>1200</v>
      </c>
      <c r="P257" s="196">
        <v>1200</v>
      </c>
      <c r="Q257" s="515" t="s">
        <v>121</v>
      </c>
      <c r="R257" s="319">
        <f t="shared" si="59"/>
        <v>14221</v>
      </c>
      <c r="S257" s="499" t="s">
        <v>319</v>
      </c>
      <c r="T257" s="499" t="s">
        <v>320</v>
      </c>
      <c r="U257" s="333"/>
    </row>
    <row r="258" spans="1:21" ht="103.5" customHeight="1">
      <c r="A258" s="458"/>
      <c r="B258" s="501"/>
      <c r="C258" s="461"/>
      <c r="D258" s="351" t="s">
        <v>303</v>
      </c>
      <c r="E258" s="360">
        <v>578944.58000000019</v>
      </c>
      <c r="F258" s="360">
        <v>532750.39000000013</v>
      </c>
      <c r="G258" s="360">
        <v>532750.39000000013</v>
      </c>
      <c r="H258" s="360">
        <v>584244.58000000019</v>
      </c>
      <c r="I258" s="360">
        <v>574200.39000000013</v>
      </c>
      <c r="J258" s="360">
        <v>558400.39000000013</v>
      </c>
      <c r="K258" s="360">
        <v>578944.58000000019</v>
      </c>
      <c r="L258" s="360">
        <v>604600.39000000013</v>
      </c>
      <c r="M258" s="360">
        <v>536650.39000000013</v>
      </c>
      <c r="N258" s="360">
        <v>578944.58000000019</v>
      </c>
      <c r="O258" s="360">
        <v>532750.38000000012</v>
      </c>
      <c r="P258" s="360">
        <v>578750.38000000012</v>
      </c>
      <c r="Q258" s="516"/>
      <c r="R258" s="20">
        <f t="shared" si="59"/>
        <v>6771931.4200000018</v>
      </c>
      <c r="S258" s="499"/>
      <c r="T258" s="499"/>
    </row>
    <row r="259" spans="1:21" ht="64.5" customHeight="1">
      <c r="A259" s="458"/>
      <c r="B259" s="501"/>
      <c r="C259" s="455" t="s">
        <v>24</v>
      </c>
      <c r="D259" s="352" t="s">
        <v>392</v>
      </c>
      <c r="E259" s="162"/>
      <c r="F259" s="162"/>
      <c r="G259" s="162"/>
      <c r="H259" s="162"/>
      <c r="I259" s="162"/>
      <c r="J259" s="162"/>
      <c r="K259" s="162"/>
      <c r="L259" s="162"/>
      <c r="M259" s="162"/>
      <c r="N259" s="382"/>
      <c r="O259" s="382"/>
      <c r="P259" s="382"/>
      <c r="Q259" s="517" t="s">
        <v>122</v>
      </c>
      <c r="R259" s="72">
        <f t="shared" si="59"/>
        <v>0</v>
      </c>
      <c r="S259" s="447">
        <f>R259/R257</f>
        <v>0</v>
      </c>
      <c r="T259" s="447">
        <f>R260/R258</f>
        <v>0</v>
      </c>
    </row>
    <row r="260" spans="1:21" ht="72" customHeight="1">
      <c r="A260" s="458"/>
      <c r="B260" s="501"/>
      <c r="C260" s="455"/>
      <c r="D260" s="352" t="s">
        <v>303</v>
      </c>
      <c r="E260" s="75"/>
      <c r="F260" s="75"/>
      <c r="G260" s="75"/>
      <c r="H260" s="75"/>
      <c r="I260" s="75"/>
      <c r="J260" s="75"/>
      <c r="K260" s="75"/>
      <c r="L260" s="75"/>
      <c r="M260" s="75"/>
      <c r="N260" s="75"/>
      <c r="O260" s="75"/>
      <c r="P260" s="75"/>
      <c r="Q260" s="518"/>
      <c r="R260" s="74">
        <f t="shared" si="59"/>
        <v>0</v>
      </c>
      <c r="S260" s="447"/>
      <c r="T260" s="447"/>
    </row>
    <row r="261" spans="1:21" ht="48.75" customHeight="1">
      <c r="A261" s="458">
        <v>4</v>
      </c>
      <c r="B261" s="501" t="s">
        <v>393</v>
      </c>
      <c r="C261" s="461" t="s">
        <v>300</v>
      </c>
      <c r="D261" s="351" t="s">
        <v>394</v>
      </c>
      <c r="E261" s="196">
        <v>475</v>
      </c>
      <c r="F261" s="196">
        <v>475</v>
      </c>
      <c r="G261" s="196">
        <v>475</v>
      </c>
      <c r="H261" s="196">
        <v>475</v>
      </c>
      <c r="I261" s="196">
        <v>475</v>
      </c>
      <c r="J261" s="196">
        <v>475</v>
      </c>
      <c r="K261" s="196">
        <v>475</v>
      </c>
      <c r="L261" s="196">
        <v>475</v>
      </c>
      <c r="M261" s="196">
        <v>475</v>
      </c>
      <c r="N261" s="196">
        <v>475</v>
      </c>
      <c r="O261" s="196">
        <v>475</v>
      </c>
      <c r="P261" s="196">
        <v>475</v>
      </c>
      <c r="Q261" s="515" t="s">
        <v>123</v>
      </c>
      <c r="R261" s="319">
        <f t="shared" si="59"/>
        <v>5700</v>
      </c>
      <c r="S261" s="499" t="s">
        <v>319</v>
      </c>
      <c r="T261" s="499" t="s">
        <v>320</v>
      </c>
    </row>
    <row r="262" spans="1:21" ht="54" customHeight="1">
      <c r="A262" s="458"/>
      <c r="B262" s="501"/>
      <c r="C262" s="461"/>
      <c r="D262" s="351" t="s">
        <v>303</v>
      </c>
      <c r="E262" s="360">
        <v>597884.09000000008</v>
      </c>
      <c r="F262" s="360">
        <v>392611.78000000009</v>
      </c>
      <c r="G262" s="360">
        <v>392611.78000000009</v>
      </c>
      <c r="H262" s="360">
        <v>586119.38000000012</v>
      </c>
      <c r="I262" s="360">
        <v>417411.74000000011</v>
      </c>
      <c r="J262" s="360">
        <v>415046.78000000009</v>
      </c>
      <c r="K262" s="360">
        <v>589386.04000000015</v>
      </c>
      <c r="L262" s="360">
        <v>442563.46</v>
      </c>
      <c r="M262" s="360">
        <v>395878.48000000004</v>
      </c>
      <c r="N262" s="360">
        <v>589386.08000000007</v>
      </c>
      <c r="O262" s="360">
        <v>395878.48000000004</v>
      </c>
      <c r="P262" s="360">
        <v>502178.76000000007</v>
      </c>
      <c r="Q262" s="516"/>
      <c r="R262" s="20">
        <f t="shared" si="59"/>
        <v>5716956.8500000015</v>
      </c>
      <c r="S262" s="499"/>
      <c r="T262" s="499"/>
    </row>
    <row r="263" spans="1:21" ht="45.75" customHeight="1">
      <c r="A263" s="458"/>
      <c r="B263" s="501"/>
      <c r="C263" s="455" t="s">
        <v>24</v>
      </c>
      <c r="D263" s="352" t="s">
        <v>394</v>
      </c>
      <c r="E263" s="162"/>
      <c r="F263" s="162"/>
      <c r="G263" s="162"/>
      <c r="H263" s="162"/>
      <c r="I263" s="162"/>
      <c r="J263" s="162"/>
      <c r="K263" s="162"/>
      <c r="L263" s="162"/>
      <c r="M263" s="162"/>
      <c r="N263" s="73"/>
      <c r="O263" s="73"/>
      <c r="P263" s="73"/>
      <c r="Q263" s="517" t="s">
        <v>124</v>
      </c>
      <c r="R263" s="72">
        <f t="shared" si="59"/>
        <v>0</v>
      </c>
      <c r="S263" s="447">
        <f>R263/R261</f>
        <v>0</v>
      </c>
      <c r="T263" s="447">
        <f>R264/R262</f>
        <v>0</v>
      </c>
    </row>
    <row r="264" spans="1:21" ht="45.75" customHeight="1">
      <c r="A264" s="458"/>
      <c r="B264" s="501"/>
      <c r="C264" s="455"/>
      <c r="D264" s="352" t="s">
        <v>303</v>
      </c>
      <c r="E264" s="75"/>
      <c r="F264" s="75"/>
      <c r="G264" s="75"/>
      <c r="H264" s="75"/>
      <c r="I264" s="75"/>
      <c r="J264" s="75"/>
      <c r="K264" s="75"/>
      <c r="L264" s="75"/>
      <c r="M264" s="75"/>
      <c r="N264" s="75"/>
      <c r="O264" s="75"/>
      <c r="P264" s="75"/>
      <c r="Q264" s="518"/>
      <c r="R264" s="74">
        <f t="shared" si="59"/>
        <v>0</v>
      </c>
      <c r="S264" s="447"/>
      <c r="T264" s="447"/>
    </row>
    <row r="265" spans="1:21" ht="39" customHeight="1">
      <c r="A265" s="458">
        <v>5</v>
      </c>
      <c r="B265" s="500" t="s">
        <v>395</v>
      </c>
      <c r="C265" s="461" t="s">
        <v>300</v>
      </c>
      <c r="D265" s="383" t="s">
        <v>396</v>
      </c>
      <c r="E265" s="196">
        <v>965</v>
      </c>
      <c r="F265" s="196">
        <v>965</v>
      </c>
      <c r="G265" s="196">
        <v>965</v>
      </c>
      <c r="H265" s="196">
        <v>965</v>
      </c>
      <c r="I265" s="196">
        <v>965</v>
      </c>
      <c r="J265" s="196">
        <v>965</v>
      </c>
      <c r="K265" s="196">
        <v>965</v>
      </c>
      <c r="L265" s="196">
        <v>965</v>
      </c>
      <c r="M265" s="196">
        <v>965</v>
      </c>
      <c r="N265" s="196">
        <v>965</v>
      </c>
      <c r="O265" s="196">
        <v>965</v>
      </c>
      <c r="P265" s="196">
        <v>965</v>
      </c>
      <c r="Q265" s="515" t="s">
        <v>125</v>
      </c>
      <c r="R265" s="319">
        <f t="shared" si="59"/>
        <v>11580</v>
      </c>
      <c r="S265" s="499" t="s">
        <v>319</v>
      </c>
      <c r="T265" s="499" t="s">
        <v>320</v>
      </c>
    </row>
    <row r="266" spans="1:21" ht="39" customHeight="1">
      <c r="A266" s="458"/>
      <c r="B266" s="501"/>
      <c r="C266" s="461"/>
      <c r="D266" s="351" t="s">
        <v>303</v>
      </c>
      <c r="E266" s="360">
        <v>167077.75</v>
      </c>
      <c r="F266" s="360">
        <v>160529.75</v>
      </c>
      <c r="G266" s="360">
        <v>160529.75</v>
      </c>
      <c r="H266" s="360">
        <v>167077.75</v>
      </c>
      <c r="I266" s="360">
        <v>165729.75</v>
      </c>
      <c r="J266" s="360">
        <v>167654.75</v>
      </c>
      <c r="K266" s="360">
        <v>167077.75</v>
      </c>
      <c r="L266" s="360">
        <v>183379.75</v>
      </c>
      <c r="M266" s="360">
        <v>160529.76</v>
      </c>
      <c r="N266" s="360">
        <v>167077.76000000001</v>
      </c>
      <c r="O266" s="360">
        <v>160529.76</v>
      </c>
      <c r="P266" s="360">
        <v>212529.76</v>
      </c>
      <c r="Q266" s="516"/>
      <c r="R266" s="20">
        <f t="shared" si="59"/>
        <v>2039724.04</v>
      </c>
      <c r="S266" s="499"/>
      <c r="T266" s="499"/>
    </row>
    <row r="267" spans="1:21" ht="39" customHeight="1">
      <c r="A267" s="458"/>
      <c r="B267" s="501"/>
      <c r="C267" s="455" t="s">
        <v>24</v>
      </c>
      <c r="D267" s="381" t="s">
        <v>396</v>
      </c>
      <c r="E267" s="162"/>
      <c r="F267" s="162"/>
      <c r="G267" s="162"/>
      <c r="H267" s="162"/>
      <c r="I267" s="162"/>
      <c r="J267" s="162"/>
      <c r="K267" s="162"/>
      <c r="L267" s="162"/>
      <c r="M267" s="162"/>
      <c r="N267" s="73"/>
      <c r="O267" s="73"/>
      <c r="P267" s="73"/>
      <c r="Q267" s="517" t="s">
        <v>126</v>
      </c>
      <c r="R267" s="72">
        <f t="shared" si="59"/>
        <v>0</v>
      </c>
      <c r="S267" s="447">
        <f>R267/R265</f>
        <v>0</v>
      </c>
      <c r="T267" s="447">
        <f>R268/R266</f>
        <v>0</v>
      </c>
    </row>
    <row r="268" spans="1:21" ht="39" customHeight="1">
      <c r="A268" s="458"/>
      <c r="B268" s="501"/>
      <c r="C268" s="455"/>
      <c r="D268" s="352" t="s">
        <v>303</v>
      </c>
      <c r="E268" s="75"/>
      <c r="F268" s="75"/>
      <c r="G268" s="75"/>
      <c r="H268" s="75"/>
      <c r="I268" s="75"/>
      <c r="J268" s="75"/>
      <c r="K268" s="75"/>
      <c r="L268" s="75"/>
      <c r="M268" s="75"/>
      <c r="N268" s="75"/>
      <c r="O268" s="75"/>
      <c r="P268" s="75"/>
      <c r="Q268" s="518"/>
      <c r="R268" s="74">
        <f t="shared" si="59"/>
        <v>0</v>
      </c>
      <c r="S268" s="447"/>
      <c r="T268" s="447"/>
    </row>
    <row r="269" spans="1:21" ht="39" customHeight="1">
      <c r="A269" s="458">
        <v>6</v>
      </c>
      <c r="B269" s="500" t="s">
        <v>397</v>
      </c>
      <c r="C269" s="461" t="s">
        <v>300</v>
      </c>
      <c r="D269" s="351" t="s">
        <v>394</v>
      </c>
      <c r="E269" s="196">
        <v>21960</v>
      </c>
      <c r="F269" s="196">
        <v>21960</v>
      </c>
      <c r="G269" s="196">
        <v>21960</v>
      </c>
      <c r="H269" s="196">
        <v>21960</v>
      </c>
      <c r="I269" s="196">
        <v>21960</v>
      </c>
      <c r="J269" s="196">
        <v>21960</v>
      </c>
      <c r="K269" s="196">
        <v>21960</v>
      </c>
      <c r="L269" s="196">
        <v>21960</v>
      </c>
      <c r="M269" s="196">
        <v>21960</v>
      </c>
      <c r="N269" s="196">
        <v>21960</v>
      </c>
      <c r="O269" s="196">
        <v>21960</v>
      </c>
      <c r="P269" s="196">
        <v>21960</v>
      </c>
      <c r="Q269" s="515" t="s">
        <v>127</v>
      </c>
      <c r="R269" s="319">
        <f t="shared" si="59"/>
        <v>263520</v>
      </c>
      <c r="S269" s="499" t="s">
        <v>319</v>
      </c>
      <c r="T269" s="499" t="s">
        <v>320</v>
      </c>
    </row>
    <row r="270" spans="1:21" ht="46.5" customHeight="1">
      <c r="A270" s="458"/>
      <c r="B270" s="501"/>
      <c r="C270" s="461"/>
      <c r="D270" s="351" t="s">
        <v>303</v>
      </c>
      <c r="E270" s="360">
        <v>475242.40999999992</v>
      </c>
      <c r="F270" s="360">
        <v>458524.16999999993</v>
      </c>
      <c r="G270" s="360">
        <v>458524.16999999993</v>
      </c>
      <c r="H270" s="360">
        <v>475242.40999999992</v>
      </c>
      <c r="I270" s="360">
        <v>505049.12999999995</v>
      </c>
      <c r="J270" s="360">
        <v>488284.16999999993</v>
      </c>
      <c r="K270" s="360">
        <v>479409.06999999989</v>
      </c>
      <c r="L270" s="360">
        <v>519265.79999999993</v>
      </c>
      <c r="M270" s="360">
        <v>462690.79999999993</v>
      </c>
      <c r="N270" s="360">
        <v>479409.03999999992</v>
      </c>
      <c r="O270" s="360">
        <v>462690.79999999993</v>
      </c>
      <c r="P270" s="360">
        <v>556690.79999999993</v>
      </c>
      <c r="Q270" s="516"/>
      <c r="R270" s="20">
        <f t="shared" si="59"/>
        <v>5821022.7699999986</v>
      </c>
      <c r="S270" s="499"/>
      <c r="T270" s="499"/>
    </row>
    <row r="271" spans="1:21" ht="54" customHeight="1">
      <c r="A271" s="458"/>
      <c r="B271" s="501"/>
      <c r="C271" s="455" t="s">
        <v>24</v>
      </c>
      <c r="D271" s="352" t="s">
        <v>394</v>
      </c>
      <c r="E271" s="182"/>
      <c r="F271" s="182"/>
      <c r="G271" s="182"/>
      <c r="H271" s="182"/>
      <c r="I271" s="182"/>
      <c r="J271" s="182"/>
      <c r="K271" s="182"/>
      <c r="L271" s="182"/>
      <c r="M271" s="182"/>
      <c r="N271" s="384"/>
      <c r="O271" s="384"/>
      <c r="P271" s="384"/>
      <c r="Q271" s="517" t="s">
        <v>128</v>
      </c>
      <c r="R271" s="72">
        <f t="shared" si="59"/>
        <v>0</v>
      </c>
      <c r="S271" s="447">
        <f>R271/R269</f>
        <v>0</v>
      </c>
      <c r="T271" s="447">
        <f>R272/R270</f>
        <v>0</v>
      </c>
    </row>
    <row r="272" spans="1:21" ht="61.5" customHeight="1">
      <c r="A272" s="458"/>
      <c r="B272" s="501"/>
      <c r="C272" s="455"/>
      <c r="D272" s="352" t="s">
        <v>303</v>
      </c>
      <c r="E272" s="75"/>
      <c r="F272" s="75"/>
      <c r="G272" s="75"/>
      <c r="H272" s="75"/>
      <c r="I272" s="75"/>
      <c r="J272" s="75"/>
      <c r="K272" s="75"/>
      <c r="L272" s="75"/>
      <c r="M272" s="75"/>
      <c r="N272" s="75"/>
      <c r="O272" s="75"/>
      <c r="P272" s="75"/>
      <c r="Q272" s="518"/>
      <c r="R272" s="74">
        <f t="shared" si="59"/>
        <v>0</v>
      </c>
      <c r="S272" s="447"/>
      <c r="T272" s="447"/>
    </row>
    <row r="273" spans="1:20" ht="54" customHeight="1">
      <c r="A273" s="458">
        <v>7</v>
      </c>
      <c r="B273" s="501" t="s">
        <v>398</v>
      </c>
      <c r="C273" s="461" t="s">
        <v>300</v>
      </c>
      <c r="D273" s="351" t="s">
        <v>399</v>
      </c>
      <c r="E273" s="196">
        <v>9456</v>
      </c>
      <c r="F273" s="196">
        <v>9456</v>
      </c>
      <c r="G273" s="196">
        <v>9456</v>
      </c>
      <c r="H273" s="196">
        <v>9456</v>
      </c>
      <c r="I273" s="196">
        <v>9456</v>
      </c>
      <c r="J273" s="196">
        <v>9456</v>
      </c>
      <c r="K273" s="196">
        <v>9456</v>
      </c>
      <c r="L273" s="196">
        <v>9456</v>
      </c>
      <c r="M273" s="196">
        <v>9456</v>
      </c>
      <c r="N273" s="196">
        <v>9456</v>
      </c>
      <c r="O273" s="196">
        <v>9456</v>
      </c>
      <c r="P273" s="196">
        <v>9456</v>
      </c>
      <c r="Q273" s="515" t="s">
        <v>129</v>
      </c>
      <c r="R273" s="319">
        <f t="shared" si="59"/>
        <v>113472</v>
      </c>
      <c r="S273" s="499" t="s">
        <v>319</v>
      </c>
      <c r="T273" s="499" t="s">
        <v>320</v>
      </c>
    </row>
    <row r="274" spans="1:20" ht="67.5" customHeight="1">
      <c r="A274" s="458"/>
      <c r="B274" s="501"/>
      <c r="C274" s="461"/>
      <c r="D274" s="351" t="s">
        <v>303</v>
      </c>
      <c r="E274" s="360">
        <v>212501.75000000006</v>
      </c>
      <c r="F274" s="360">
        <v>195134.17</v>
      </c>
      <c r="G274" s="360">
        <v>195134.17</v>
      </c>
      <c r="H274" s="360">
        <v>216801.75000000006</v>
      </c>
      <c r="I274" s="360">
        <v>205854.17</v>
      </c>
      <c r="J274" s="360">
        <v>206164.17</v>
      </c>
      <c r="K274" s="360">
        <v>212501.75000000006</v>
      </c>
      <c r="L274" s="360">
        <v>220914.17</v>
      </c>
      <c r="M274" s="360">
        <v>195134.17</v>
      </c>
      <c r="N274" s="360">
        <v>212501.75000000006</v>
      </c>
      <c r="O274" s="360">
        <v>195134.17</v>
      </c>
      <c r="P274" s="360">
        <v>238134.16</v>
      </c>
      <c r="Q274" s="516"/>
      <c r="R274" s="20">
        <f t="shared" si="59"/>
        <v>2505910.35</v>
      </c>
      <c r="S274" s="499"/>
      <c r="T274" s="499"/>
    </row>
    <row r="275" spans="1:20" ht="60" customHeight="1">
      <c r="A275" s="458"/>
      <c r="B275" s="501"/>
      <c r="C275" s="455" t="s">
        <v>24</v>
      </c>
      <c r="D275" s="352" t="s">
        <v>399</v>
      </c>
      <c r="E275" s="162"/>
      <c r="F275" s="162"/>
      <c r="G275" s="162"/>
      <c r="H275" s="162"/>
      <c r="I275" s="162"/>
      <c r="J275" s="162"/>
      <c r="K275" s="162"/>
      <c r="L275" s="162"/>
      <c r="M275" s="162"/>
      <c r="N275" s="73"/>
      <c r="O275" s="73"/>
      <c r="P275" s="73"/>
      <c r="Q275" s="517" t="s">
        <v>130</v>
      </c>
      <c r="R275" s="72">
        <f t="shared" si="59"/>
        <v>0</v>
      </c>
      <c r="S275" s="447">
        <f>R275/R273</f>
        <v>0</v>
      </c>
      <c r="T275" s="447">
        <f>R276/R274</f>
        <v>0</v>
      </c>
    </row>
    <row r="276" spans="1:20" ht="66" customHeight="1">
      <c r="A276" s="458"/>
      <c r="B276" s="501"/>
      <c r="C276" s="455"/>
      <c r="D276" s="352" t="s">
        <v>303</v>
      </c>
      <c r="E276" s="75"/>
      <c r="F276" s="75"/>
      <c r="G276" s="75"/>
      <c r="H276" s="75"/>
      <c r="I276" s="75"/>
      <c r="J276" s="75"/>
      <c r="K276" s="75"/>
      <c r="L276" s="75"/>
      <c r="M276" s="75"/>
      <c r="N276" s="75"/>
      <c r="O276" s="75"/>
      <c r="P276" s="75"/>
      <c r="Q276" s="518"/>
      <c r="R276" s="74">
        <f t="shared" si="59"/>
        <v>0</v>
      </c>
      <c r="S276" s="447"/>
      <c r="T276" s="447"/>
    </row>
    <row r="277" spans="1:20" ht="39" customHeight="1">
      <c r="A277" s="458">
        <v>8</v>
      </c>
      <c r="B277" s="519" t="s">
        <v>400</v>
      </c>
      <c r="C277" s="461" t="s">
        <v>300</v>
      </c>
      <c r="D277" s="385" t="s">
        <v>401</v>
      </c>
      <c r="E277" s="196">
        <v>514</v>
      </c>
      <c r="F277" s="196">
        <v>514</v>
      </c>
      <c r="G277" s="196">
        <v>514</v>
      </c>
      <c r="H277" s="196">
        <v>514</v>
      </c>
      <c r="I277" s="196">
        <v>514</v>
      </c>
      <c r="J277" s="196">
        <v>514</v>
      </c>
      <c r="K277" s="196">
        <v>514</v>
      </c>
      <c r="L277" s="196">
        <v>514</v>
      </c>
      <c r="M277" s="196">
        <v>514</v>
      </c>
      <c r="N277" s="196">
        <v>514</v>
      </c>
      <c r="O277" s="196">
        <v>514</v>
      </c>
      <c r="P277" s="196">
        <v>514</v>
      </c>
      <c r="Q277" s="515" t="s">
        <v>131</v>
      </c>
      <c r="R277" s="319">
        <f t="shared" si="59"/>
        <v>6168</v>
      </c>
      <c r="S277" s="499" t="s">
        <v>319</v>
      </c>
      <c r="T277" s="499" t="s">
        <v>320</v>
      </c>
    </row>
    <row r="278" spans="1:20" ht="39" customHeight="1">
      <c r="A278" s="458"/>
      <c r="B278" s="520"/>
      <c r="C278" s="461"/>
      <c r="D278" s="386" t="s">
        <v>303</v>
      </c>
      <c r="E278" s="387">
        <v>1066379.8899999999</v>
      </c>
      <c r="F278" s="387">
        <v>1061756.3599999999</v>
      </c>
      <c r="G278" s="387">
        <v>1061756.3599999999</v>
      </c>
      <c r="H278" s="387">
        <v>1066379.8899999999</v>
      </c>
      <c r="I278" s="387">
        <v>1092956.3599999999</v>
      </c>
      <c r="J278" s="360">
        <v>1130606.3599999999</v>
      </c>
      <c r="K278" s="387">
        <v>1066379.8899999999</v>
      </c>
      <c r="L278" s="387">
        <v>1201956.3599999999</v>
      </c>
      <c r="M278" s="387">
        <v>1064156.3599999999</v>
      </c>
      <c r="N278" s="387">
        <v>1066379.8899999999</v>
      </c>
      <c r="O278" s="387">
        <v>1061756.3599999999</v>
      </c>
      <c r="P278" s="387">
        <v>1230756.3599999999</v>
      </c>
      <c r="Q278" s="516"/>
      <c r="R278" s="20">
        <f t="shared" si="59"/>
        <v>13171220.439999998</v>
      </c>
      <c r="S278" s="499"/>
      <c r="T278" s="499"/>
    </row>
    <row r="279" spans="1:20" ht="39" customHeight="1">
      <c r="A279" s="458"/>
      <c r="B279" s="520"/>
      <c r="C279" s="455" t="s">
        <v>24</v>
      </c>
      <c r="D279" s="388" t="s">
        <v>401</v>
      </c>
      <c r="E279" s="162"/>
      <c r="F279" s="162"/>
      <c r="G279" s="162"/>
      <c r="H279" s="162"/>
      <c r="I279" s="162"/>
      <c r="J279" s="162"/>
      <c r="K279" s="162"/>
      <c r="L279" s="162"/>
      <c r="M279" s="162"/>
      <c r="N279" s="384"/>
      <c r="O279" s="384"/>
      <c r="P279" s="384"/>
      <c r="Q279" s="517" t="s">
        <v>131</v>
      </c>
      <c r="R279" s="72">
        <f t="shared" si="59"/>
        <v>0</v>
      </c>
      <c r="S279" s="447">
        <f>R279/R277</f>
        <v>0</v>
      </c>
      <c r="T279" s="447">
        <f>R280/R278</f>
        <v>0</v>
      </c>
    </row>
    <row r="280" spans="1:20" ht="39" customHeight="1">
      <c r="A280" s="458"/>
      <c r="B280" s="520"/>
      <c r="C280" s="455"/>
      <c r="D280" s="389" t="s">
        <v>303</v>
      </c>
      <c r="E280" s="75"/>
      <c r="F280" s="183"/>
      <c r="G280" s="183"/>
      <c r="H280" s="183"/>
      <c r="I280" s="183"/>
      <c r="J280" s="183"/>
      <c r="K280" s="183"/>
      <c r="L280" s="183"/>
      <c r="M280" s="183"/>
      <c r="N280" s="183"/>
      <c r="O280" s="183"/>
      <c r="P280" s="183"/>
      <c r="Q280" s="518"/>
      <c r="R280" s="74">
        <f t="shared" si="59"/>
        <v>0</v>
      </c>
      <c r="S280" s="447"/>
      <c r="T280" s="447"/>
    </row>
    <row r="281" spans="1:20" ht="67.5" customHeight="1">
      <c r="A281" s="458">
        <v>9</v>
      </c>
      <c r="B281" s="501" t="s">
        <v>402</v>
      </c>
      <c r="C281" s="461" t="s">
        <v>300</v>
      </c>
      <c r="D281" s="383" t="s">
        <v>401</v>
      </c>
      <c r="E281" s="196">
        <v>371</v>
      </c>
      <c r="F281" s="196">
        <v>371</v>
      </c>
      <c r="G281" s="196">
        <v>371</v>
      </c>
      <c r="H281" s="196">
        <v>371</v>
      </c>
      <c r="I281" s="196">
        <v>371</v>
      </c>
      <c r="J281" s="196">
        <v>371</v>
      </c>
      <c r="K281" s="196">
        <v>371</v>
      </c>
      <c r="L281" s="196">
        <v>371</v>
      </c>
      <c r="M281" s="196">
        <v>371</v>
      </c>
      <c r="N281" s="196">
        <v>371</v>
      </c>
      <c r="O281" s="196">
        <v>371</v>
      </c>
      <c r="P281" s="196">
        <v>371</v>
      </c>
      <c r="Q281" s="515" t="s">
        <v>131</v>
      </c>
      <c r="R281" s="319">
        <f t="shared" si="59"/>
        <v>4452</v>
      </c>
      <c r="S281" s="499" t="s">
        <v>319</v>
      </c>
      <c r="T281" s="499" t="s">
        <v>320</v>
      </c>
    </row>
    <row r="282" spans="1:20" ht="55.5" customHeight="1">
      <c r="A282" s="458"/>
      <c r="B282" s="501"/>
      <c r="C282" s="461"/>
      <c r="D282" s="351" t="s">
        <v>303</v>
      </c>
      <c r="E282" s="360">
        <v>267525.32</v>
      </c>
      <c r="F282" s="360">
        <v>154743.37</v>
      </c>
      <c r="G282" s="360">
        <v>154743.37</v>
      </c>
      <c r="H282" s="360">
        <v>267525.32</v>
      </c>
      <c r="I282" s="360">
        <v>171358.37</v>
      </c>
      <c r="J282" s="360">
        <v>154743.35</v>
      </c>
      <c r="K282" s="360">
        <v>267525.3</v>
      </c>
      <c r="L282" s="360">
        <v>168993.35</v>
      </c>
      <c r="M282" s="360">
        <v>154743.35</v>
      </c>
      <c r="N282" s="360">
        <v>267525.3</v>
      </c>
      <c r="O282" s="360">
        <v>154743.35</v>
      </c>
      <c r="P282" s="360">
        <v>192043.35</v>
      </c>
      <c r="Q282" s="516"/>
      <c r="R282" s="20">
        <f t="shared" si="59"/>
        <v>2376213.1000000006</v>
      </c>
      <c r="S282" s="499"/>
      <c r="T282" s="499"/>
    </row>
    <row r="283" spans="1:20" ht="63.75" customHeight="1">
      <c r="A283" s="458"/>
      <c r="B283" s="501"/>
      <c r="C283" s="455" t="s">
        <v>24</v>
      </c>
      <c r="D283" s="390" t="s">
        <v>401</v>
      </c>
      <c r="E283" s="162"/>
      <c r="F283" s="162"/>
      <c r="G283" s="162"/>
      <c r="H283" s="162"/>
      <c r="I283" s="162"/>
      <c r="J283" s="162"/>
      <c r="K283" s="162"/>
      <c r="L283" s="162"/>
      <c r="M283" s="162"/>
      <c r="N283" s="73"/>
      <c r="O283" s="73"/>
      <c r="P283" s="73"/>
      <c r="Q283" s="517" t="s">
        <v>131</v>
      </c>
      <c r="R283" s="72">
        <f t="shared" si="59"/>
        <v>0</v>
      </c>
      <c r="S283" s="447">
        <f>R283/R281</f>
        <v>0</v>
      </c>
      <c r="T283" s="447">
        <f>R284/R282</f>
        <v>0</v>
      </c>
    </row>
    <row r="284" spans="1:20" ht="56.25" customHeight="1">
      <c r="A284" s="458"/>
      <c r="B284" s="501"/>
      <c r="C284" s="455"/>
      <c r="D284" s="352" t="s">
        <v>303</v>
      </c>
      <c r="E284" s="75"/>
      <c r="F284" s="75"/>
      <c r="G284" s="75"/>
      <c r="H284" s="75"/>
      <c r="I284" s="75"/>
      <c r="J284" s="75"/>
      <c r="K284" s="75"/>
      <c r="L284" s="75"/>
      <c r="M284" s="75"/>
      <c r="N284" s="75"/>
      <c r="O284" s="75"/>
      <c r="P284" s="75"/>
      <c r="Q284" s="518"/>
      <c r="R284" s="74">
        <f t="shared" si="59"/>
        <v>0</v>
      </c>
      <c r="S284" s="447"/>
      <c r="T284" s="447"/>
    </row>
    <row r="285" spans="1:20" ht="61.5" customHeight="1">
      <c r="A285" s="458">
        <v>10</v>
      </c>
      <c r="B285" s="500" t="s">
        <v>403</v>
      </c>
      <c r="C285" s="461" t="s">
        <v>300</v>
      </c>
      <c r="D285" s="378" t="s">
        <v>404</v>
      </c>
      <c r="E285" s="196">
        <v>7000</v>
      </c>
      <c r="F285" s="196">
        <v>7000</v>
      </c>
      <c r="G285" s="196">
        <v>7000</v>
      </c>
      <c r="H285" s="196">
        <v>7000</v>
      </c>
      <c r="I285" s="196">
        <v>7000</v>
      </c>
      <c r="J285" s="196">
        <v>7000</v>
      </c>
      <c r="K285" s="196">
        <v>7000</v>
      </c>
      <c r="L285" s="196">
        <v>7000</v>
      </c>
      <c r="M285" s="196">
        <v>7000</v>
      </c>
      <c r="N285" s="196">
        <v>7000</v>
      </c>
      <c r="O285" s="196">
        <v>7000</v>
      </c>
      <c r="P285" s="196">
        <v>7000</v>
      </c>
      <c r="Q285" s="515" t="s">
        <v>132</v>
      </c>
      <c r="R285" s="319">
        <f t="shared" si="59"/>
        <v>84000</v>
      </c>
      <c r="S285" s="499" t="s">
        <v>319</v>
      </c>
      <c r="T285" s="499" t="s">
        <v>320</v>
      </c>
    </row>
    <row r="286" spans="1:20" ht="60" customHeight="1">
      <c r="A286" s="458"/>
      <c r="B286" s="501"/>
      <c r="C286" s="461"/>
      <c r="D286" s="351" t="s">
        <v>303</v>
      </c>
      <c r="E286" s="360">
        <v>77188.67</v>
      </c>
      <c r="F286" s="360">
        <v>57370.400000000001</v>
      </c>
      <c r="G286" s="360">
        <v>57370.400000000001</v>
      </c>
      <c r="H286" s="360">
        <v>87788.67</v>
      </c>
      <c r="I286" s="360">
        <v>107570.4</v>
      </c>
      <c r="J286" s="360">
        <v>59570.400000000001</v>
      </c>
      <c r="K286" s="360">
        <v>90938.67</v>
      </c>
      <c r="L286" s="360">
        <v>70020.399999999994</v>
      </c>
      <c r="M286" s="360">
        <v>63620.4</v>
      </c>
      <c r="N286" s="360">
        <v>83438.680000000008</v>
      </c>
      <c r="O286" s="360">
        <v>63620.41</v>
      </c>
      <c r="P286" s="360">
        <v>89420.41</v>
      </c>
      <c r="Q286" s="516"/>
      <c r="R286" s="20">
        <f t="shared" si="59"/>
        <v>907917.91000000027</v>
      </c>
      <c r="S286" s="499"/>
      <c r="T286" s="499"/>
    </row>
    <row r="287" spans="1:20" ht="57.75" customHeight="1">
      <c r="A287" s="458"/>
      <c r="B287" s="501"/>
      <c r="C287" s="455" t="s">
        <v>24</v>
      </c>
      <c r="D287" s="381" t="s">
        <v>404</v>
      </c>
      <c r="E287" s="162"/>
      <c r="F287" s="162"/>
      <c r="G287" s="162"/>
      <c r="H287" s="162"/>
      <c r="I287" s="162"/>
      <c r="J287" s="162"/>
      <c r="K287" s="162"/>
      <c r="L287" s="162"/>
      <c r="M287" s="162"/>
      <c r="N287" s="73"/>
      <c r="O287" s="73"/>
      <c r="P287" s="73"/>
      <c r="Q287" s="517" t="s">
        <v>133</v>
      </c>
      <c r="R287" s="72">
        <f t="shared" si="59"/>
        <v>0</v>
      </c>
      <c r="S287" s="447">
        <f>R287/R285</f>
        <v>0</v>
      </c>
      <c r="T287" s="447">
        <f>R288/R286</f>
        <v>0</v>
      </c>
    </row>
    <row r="288" spans="1:20" ht="54" customHeight="1">
      <c r="A288" s="458"/>
      <c r="B288" s="501"/>
      <c r="C288" s="455"/>
      <c r="D288" s="352" t="s">
        <v>303</v>
      </c>
      <c r="E288" s="75"/>
      <c r="F288" s="75"/>
      <c r="G288" s="75"/>
      <c r="H288" s="75"/>
      <c r="I288" s="75"/>
      <c r="J288" s="75"/>
      <c r="K288" s="75"/>
      <c r="L288" s="75"/>
      <c r="M288" s="75"/>
      <c r="N288" s="75"/>
      <c r="O288" s="75"/>
      <c r="P288" s="75"/>
      <c r="Q288" s="518"/>
      <c r="R288" s="74">
        <f t="shared" si="59"/>
        <v>0</v>
      </c>
      <c r="S288" s="447"/>
      <c r="T288" s="447"/>
    </row>
    <row r="289" spans="1:20" ht="51" customHeight="1">
      <c r="A289" s="458">
        <v>11</v>
      </c>
      <c r="B289" s="500" t="s">
        <v>405</v>
      </c>
      <c r="C289" s="461" t="s">
        <v>300</v>
      </c>
      <c r="D289" s="351" t="s">
        <v>394</v>
      </c>
      <c r="E289" s="196">
        <v>3115</v>
      </c>
      <c r="F289" s="196">
        <v>3115</v>
      </c>
      <c r="G289" s="196">
        <v>3115</v>
      </c>
      <c r="H289" s="196">
        <v>3115</v>
      </c>
      <c r="I289" s="196">
        <v>3115</v>
      </c>
      <c r="J289" s="196">
        <v>3115</v>
      </c>
      <c r="K289" s="196">
        <v>3115</v>
      </c>
      <c r="L289" s="196">
        <v>3115</v>
      </c>
      <c r="M289" s="196">
        <v>3115</v>
      </c>
      <c r="N289" s="196">
        <v>3115</v>
      </c>
      <c r="O289" s="196">
        <v>3115</v>
      </c>
      <c r="P289" s="196">
        <v>3115</v>
      </c>
      <c r="Q289" s="515" t="s">
        <v>134</v>
      </c>
      <c r="R289" s="319">
        <f t="shared" si="59"/>
        <v>37380</v>
      </c>
      <c r="S289" s="499" t="s">
        <v>319</v>
      </c>
      <c r="T289" s="499" t="s">
        <v>320</v>
      </c>
    </row>
    <row r="290" spans="1:20" ht="51" customHeight="1">
      <c r="A290" s="458"/>
      <c r="B290" s="501"/>
      <c r="C290" s="461"/>
      <c r="D290" s="351" t="s">
        <v>303</v>
      </c>
      <c r="E290" s="360">
        <v>159218.56</v>
      </c>
      <c r="F290" s="360">
        <v>156668.12</v>
      </c>
      <c r="G290" s="360">
        <v>156668.12</v>
      </c>
      <c r="H290" s="360">
        <v>167818.56</v>
      </c>
      <c r="I290" s="360">
        <v>183318.12</v>
      </c>
      <c r="J290" s="360">
        <v>156668.12</v>
      </c>
      <c r="K290" s="360">
        <v>159218.56</v>
      </c>
      <c r="L290" s="360">
        <v>176128.12</v>
      </c>
      <c r="M290" s="360">
        <v>156668.12</v>
      </c>
      <c r="N290" s="360">
        <v>159218.56</v>
      </c>
      <c r="O290" s="360">
        <v>156668.12</v>
      </c>
      <c r="P290" s="360">
        <v>249168.13</v>
      </c>
      <c r="Q290" s="516"/>
      <c r="R290" s="20">
        <f t="shared" si="59"/>
        <v>2037429.21</v>
      </c>
      <c r="S290" s="499"/>
      <c r="T290" s="499"/>
    </row>
    <row r="291" spans="1:20" ht="51" customHeight="1">
      <c r="A291" s="458"/>
      <c r="B291" s="501"/>
      <c r="C291" s="455" t="s">
        <v>24</v>
      </c>
      <c r="D291" s="352" t="s">
        <v>394</v>
      </c>
      <c r="E291" s="162"/>
      <c r="F291" s="162"/>
      <c r="G291" s="162"/>
      <c r="H291" s="162"/>
      <c r="I291" s="162"/>
      <c r="J291" s="162"/>
      <c r="K291" s="162"/>
      <c r="L291" s="162"/>
      <c r="M291" s="162"/>
      <c r="N291" s="184"/>
      <c r="O291" s="184"/>
      <c r="P291" s="184"/>
      <c r="Q291" s="517" t="s">
        <v>135</v>
      </c>
      <c r="R291" s="72">
        <f t="shared" si="59"/>
        <v>0</v>
      </c>
      <c r="S291" s="447">
        <f>R291/R289</f>
        <v>0</v>
      </c>
      <c r="T291" s="447">
        <f>R292/R290</f>
        <v>0</v>
      </c>
    </row>
    <row r="292" spans="1:20" ht="51" customHeight="1">
      <c r="A292" s="458"/>
      <c r="B292" s="501"/>
      <c r="C292" s="455"/>
      <c r="D292" s="352" t="s">
        <v>303</v>
      </c>
      <c r="E292" s="75"/>
      <c r="F292" s="75"/>
      <c r="G292" s="75"/>
      <c r="H292" s="75"/>
      <c r="I292" s="75"/>
      <c r="J292" s="75"/>
      <c r="K292" s="75"/>
      <c r="L292" s="75"/>
      <c r="M292" s="75"/>
      <c r="N292" s="75"/>
      <c r="O292" s="75"/>
      <c r="P292" s="75"/>
      <c r="Q292" s="518"/>
      <c r="R292" s="74">
        <f t="shared" si="59"/>
        <v>0</v>
      </c>
      <c r="S292" s="447"/>
      <c r="T292" s="447"/>
    </row>
    <row r="293" spans="1:20" ht="58.5" customHeight="1">
      <c r="A293" s="458">
        <v>12</v>
      </c>
      <c r="B293" s="500" t="s">
        <v>406</v>
      </c>
      <c r="C293" s="461" t="s">
        <v>300</v>
      </c>
      <c r="D293" s="351" t="s">
        <v>376</v>
      </c>
      <c r="E293" s="196">
        <v>700</v>
      </c>
      <c r="F293" s="196">
        <v>650</v>
      </c>
      <c r="G293" s="196">
        <v>650</v>
      </c>
      <c r="H293" s="196">
        <v>650</v>
      </c>
      <c r="I293" s="196">
        <v>650</v>
      </c>
      <c r="J293" s="196">
        <v>600</v>
      </c>
      <c r="K293" s="196">
        <v>600</v>
      </c>
      <c r="L293" s="196">
        <v>600</v>
      </c>
      <c r="M293" s="196">
        <v>500</v>
      </c>
      <c r="N293" s="196">
        <v>500</v>
      </c>
      <c r="O293" s="196">
        <v>600</v>
      </c>
      <c r="P293" s="196">
        <v>700</v>
      </c>
      <c r="Q293" s="515" t="s">
        <v>136</v>
      </c>
      <c r="R293" s="319">
        <f t="shared" si="59"/>
        <v>7400</v>
      </c>
      <c r="S293" s="499" t="s">
        <v>319</v>
      </c>
      <c r="T293" s="499" t="s">
        <v>320</v>
      </c>
    </row>
    <row r="294" spans="1:20" ht="51" customHeight="1">
      <c r="A294" s="458"/>
      <c r="B294" s="501"/>
      <c r="C294" s="461"/>
      <c r="D294" s="351" t="s">
        <v>303</v>
      </c>
      <c r="E294" s="360">
        <v>706852.12000000011</v>
      </c>
      <c r="F294" s="360">
        <v>700902.65</v>
      </c>
      <c r="G294" s="360">
        <v>700902.65</v>
      </c>
      <c r="H294" s="360">
        <v>728352.12000000011</v>
      </c>
      <c r="I294" s="360">
        <v>722427.65</v>
      </c>
      <c r="J294" s="360">
        <v>743427.65</v>
      </c>
      <c r="K294" s="360">
        <v>706852.1100000001</v>
      </c>
      <c r="L294" s="360">
        <v>788452.64</v>
      </c>
      <c r="M294" s="360">
        <v>700902.64</v>
      </c>
      <c r="N294" s="360">
        <v>706852.1100000001</v>
      </c>
      <c r="O294" s="360">
        <v>700902.64</v>
      </c>
      <c r="P294" s="360">
        <v>958902.64</v>
      </c>
      <c r="Q294" s="516"/>
      <c r="R294" s="20">
        <f t="shared" si="59"/>
        <v>8865729.6199999992</v>
      </c>
      <c r="S294" s="499"/>
      <c r="T294" s="499"/>
    </row>
    <row r="295" spans="1:20" ht="51" customHeight="1">
      <c r="A295" s="458"/>
      <c r="B295" s="501"/>
      <c r="C295" s="455" t="s">
        <v>24</v>
      </c>
      <c r="D295" s="352" t="s">
        <v>376</v>
      </c>
      <c r="E295" s="162"/>
      <c r="F295" s="162"/>
      <c r="G295" s="162"/>
      <c r="H295" s="162"/>
      <c r="I295" s="162"/>
      <c r="J295" s="162"/>
      <c r="K295" s="162"/>
      <c r="L295" s="162"/>
      <c r="M295" s="162"/>
      <c r="N295" s="184"/>
      <c r="O295" s="184"/>
      <c r="P295" s="184"/>
      <c r="Q295" s="517" t="s">
        <v>137</v>
      </c>
      <c r="R295" s="72">
        <f t="shared" si="59"/>
        <v>0</v>
      </c>
      <c r="S295" s="447">
        <f>R295/R293</f>
        <v>0</v>
      </c>
      <c r="T295" s="447">
        <f>R296/R294</f>
        <v>0</v>
      </c>
    </row>
    <row r="296" spans="1:20" ht="51" customHeight="1">
      <c r="A296" s="458"/>
      <c r="B296" s="501"/>
      <c r="C296" s="455"/>
      <c r="D296" s="352" t="s">
        <v>303</v>
      </c>
      <c r="E296" s="75"/>
      <c r="F296" s="75"/>
      <c r="G296" s="75"/>
      <c r="H296" s="75"/>
      <c r="I296" s="75"/>
      <c r="J296" s="75"/>
      <c r="K296" s="75"/>
      <c r="L296" s="75"/>
      <c r="M296" s="75"/>
      <c r="N296" s="75"/>
      <c r="O296" s="75"/>
      <c r="P296" s="75"/>
      <c r="Q296" s="518"/>
      <c r="R296" s="74">
        <f t="shared" si="59"/>
        <v>0</v>
      </c>
      <c r="S296" s="447"/>
      <c r="T296" s="447"/>
    </row>
    <row r="297" spans="1:20" ht="57.75" customHeight="1">
      <c r="A297" s="458">
        <v>13</v>
      </c>
      <c r="B297" s="501" t="s">
        <v>407</v>
      </c>
      <c r="C297" s="461" t="s">
        <v>300</v>
      </c>
      <c r="D297" s="351" t="s">
        <v>376</v>
      </c>
      <c r="E297" s="196">
        <v>4143</v>
      </c>
      <c r="F297" s="196">
        <v>4143</v>
      </c>
      <c r="G297" s="196">
        <v>4143</v>
      </c>
      <c r="H297" s="196">
        <v>4143</v>
      </c>
      <c r="I297" s="196">
        <v>4143</v>
      </c>
      <c r="J297" s="196">
        <v>4143</v>
      </c>
      <c r="K297" s="196">
        <v>4143</v>
      </c>
      <c r="L297" s="196">
        <v>4143</v>
      </c>
      <c r="M297" s="196">
        <v>4143</v>
      </c>
      <c r="N297" s="196">
        <v>4143</v>
      </c>
      <c r="O297" s="196">
        <v>4143</v>
      </c>
      <c r="P297" s="196">
        <v>4143</v>
      </c>
      <c r="Q297" s="515" t="s">
        <v>138</v>
      </c>
      <c r="R297" s="319">
        <f t="shared" si="59"/>
        <v>49716</v>
      </c>
      <c r="S297" s="499" t="s">
        <v>319</v>
      </c>
      <c r="T297" s="499" t="s">
        <v>320</v>
      </c>
    </row>
    <row r="298" spans="1:20" ht="57.75" customHeight="1">
      <c r="A298" s="458"/>
      <c r="B298" s="501"/>
      <c r="C298" s="461"/>
      <c r="D298" s="351" t="s">
        <v>303</v>
      </c>
      <c r="E298" s="360">
        <v>556204.88</v>
      </c>
      <c r="F298" s="360">
        <v>510930.6</v>
      </c>
      <c r="G298" s="360">
        <v>519648.64999999997</v>
      </c>
      <c r="H298" s="360">
        <v>552061.83000000007</v>
      </c>
      <c r="I298" s="360">
        <v>607512.42000000016</v>
      </c>
      <c r="J298" s="360">
        <v>535773.64000000013</v>
      </c>
      <c r="K298" s="360">
        <v>554709.95000000019</v>
      </c>
      <c r="L298" s="360">
        <v>598121.77000000014</v>
      </c>
      <c r="M298" s="360">
        <v>526496.77</v>
      </c>
      <c r="N298" s="360">
        <v>554709.95000000019</v>
      </c>
      <c r="O298" s="360">
        <v>524096.77000000008</v>
      </c>
      <c r="P298" s="360">
        <v>622596.77000000014</v>
      </c>
      <c r="Q298" s="516"/>
      <c r="R298" s="20">
        <f t="shared" si="59"/>
        <v>6662864.0000000009</v>
      </c>
      <c r="S298" s="499"/>
      <c r="T298" s="499"/>
    </row>
    <row r="299" spans="1:20" ht="57.75" customHeight="1">
      <c r="A299" s="458"/>
      <c r="B299" s="501"/>
      <c r="C299" s="455" t="s">
        <v>24</v>
      </c>
      <c r="D299" s="352" t="s">
        <v>376</v>
      </c>
      <c r="E299" s="162"/>
      <c r="F299" s="162"/>
      <c r="G299" s="162"/>
      <c r="H299" s="162"/>
      <c r="I299" s="162"/>
      <c r="J299" s="162"/>
      <c r="K299" s="162"/>
      <c r="L299" s="162"/>
      <c r="M299" s="162"/>
      <c r="N299" s="162"/>
      <c r="O299" s="184"/>
      <c r="P299" s="184"/>
      <c r="Q299" s="517">
        <v>27316</v>
      </c>
      <c r="R299" s="72">
        <f t="shared" si="59"/>
        <v>0</v>
      </c>
      <c r="S299" s="447">
        <f>R299/R297</f>
        <v>0</v>
      </c>
      <c r="T299" s="447">
        <f>R300/R298</f>
        <v>0</v>
      </c>
    </row>
    <row r="300" spans="1:20" ht="57.75" customHeight="1">
      <c r="A300" s="458"/>
      <c r="B300" s="501"/>
      <c r="C300" s="455"/>
      <c r="D300" s="352" t="s">
        <v>303</v>
      </c>
      <c r="E300" s="75"/>
      <c r="F300" s="75"/>
      <c r="G300" s="75"/>
      <c r="H300" s="75"/>
      <c r="I300" s="75"/>
      <c r="J300" s="75"/>
      <c r="K300" s="75"/>
      <c r="L300" s="75"/>
      <c r="M300" s="75"/>
      <c r="N300" s="75"/>
      <c r="O300" s="75"/>
      <c r="P300" s="75"/>
      <c r="Q300" s="518"/>
      <c r="R300" s="74">
        <f t="shared" si="59"/>
        <v>0</v>
      </c>
      <c r="S300" s="447"/>
      <c r="T300" s="447"/>
    </row>
    <row r="301" spans="1:20" ht="69.75" customHeight="1">
      <c r="A301" s="458">
        <v>14</v>
      </c>
      <c r="B301" s="501" t="s">
        <v>408</v>
      </c>
      <c r="C301" s="461" t="s">
        <v>300</v>
      </c>
      <c r="D301" s="351" t="s">
        <v>376</v>
      </c>
      <c r="E301" s="196">
        <v>6147</v>
      </c>
      <c r="F301" s="196">
        <v>6147</v>
      </c>
      <c r="G301" s="196">
        <v>6147</v>
      </c>
      <c r="H301" s="196">
        <v>6147</v>
      </c>
      <c r="I301" s="196">
        <v>6147</v>
      </c>
      <c r="J301" s="196">
        <v>6147</v>
      </c>
      <c r="K301" s="196">
        <v>6147</v>
      </c>
      <c r="L301" s="196">
        <v>6147</v>
      </c>
      <c r="M301" s="196">
        <v>6147</v>
      </c>
      <c r="N301" s="196">
        <v>6147</v>
      </c>
      <c r="O301" s="196">
        <v>6147</v>
      </c>
      <c r="P301" s="196">
        <v>6147</v>
      </c>
      <c r="Q301" s="515" t="s">
        <v>139</v>
      </c>
      <c r="R301" s="319">
        <f t="shared" si="59"/>
        <v>73764</v>
      </c>
      <c r="S301" s="499" t="s">
        <v>319</v>
      </c>
      <c r="T301" s="499" t="s">
        <v>320</v>
      </c>
    </row>
    <row r="302" spans="1:20" ht="50.25" customHeight="1">
      <c r="A302" s="458"/>
      <c r="B302" s="501"/>
      <c r="C302" s="461"/>
      <c r="D302" s="351" t="s">
        <v>303</v>
      </c>
      <c r="E302" s="360">
        <v>1872086.6700000004</v>
      </c>
      <c r="F302" s="360">
        <v>1842149.5800000003</v>
      </c>
      <c r="G302" s="360">
        <v>1846347.0900000003</v>
      </c>
      <c r="H302" s="360">
        <v>1886939.1600000004</v>
      </c>
      <c r="I302" s="360">
        <v>1976974.6900000004</v>
      </c>
      <c r="J302" s="360">
        <v>1928447.0900000003</v>
      </c>
      <c r="K302" s="360">
        <v>1871018.7600000005</v>
      </c>
      <c r="L302" s="360">
        <v>2051626.6900000004</v>
      </c>
      <c r="M302" s="360">
        <v>1852126.6900000004</v>
      </c>
      <c r="N302" s="360">
        <v>1871018.7600000005</v>
      </c>
      <c r="O302" s="360">
        <v>1850926.6800000002</v>
      </c>
      <c r="P302" s="360">
        <v>2210926.6800000002</v>
      </c>
      <c r="Q302" s="516"/>
      <c r="R302" s="20">
        <f t="shared" si="59"/>
        <v>23060588.540000003</v>
      </c>
      <c r="S302" s="499"/>
      <c r="T302" s="499"/>
    </row>
    <row r="303" spans="1:20" ht="50.25" customHeight="1">
      <c r="A303" s="458"/>
      <c r="B303" s="501"/>
      <c r="C303" s="455" t="s">
        <v>24</v>
      </c>
      <c r="D303" s="352" t="s">
        <v>376</v>
      </c>
      <c r="E303" s="162"/>
      <c r="F303" s="162"/>
      <c r="G303" s="162"/>
      <c r="H303" s="162"/>
      <c r="I303" s="162"/>
      <c r="J303" s="162"/>
      <c r="K303" s="162"/>
      <c r="L303" s="162"/>
      <c r="M303" s="162"/>
      <c r="N303" s="184"/>
      <c r="O303" s="184"/>
      <c r="P303" s="184"/>
      <c r="Q303" s="517" t="s">
        <v>140</v>
      </c>
      <c r="R303" s="72">
        <f t="shared" si="59"/>
        <v>0</v>
      </c>
      <c r="S303" s="447">
        <f>R303/R301</f>
        <v>0</v>
      </c>
      <c r="T303" s="447">
        <f>R304/R302</f>
        <v>0</v>
      </c>
    </row>
    <row r="304" spans="1:20" ht="50.25" customHeight="1">
      <c r="A304" s="458"/>
      <c r="B304" s="501"/>
      <c r="C304" s="455"/>
      <c r="D304" s="352" t="s">
        <v>303</v>
      </c>
      <c r="E304" s="75"/>
      <c r="F304" s="75"/>
      <c r="G304" s="75"/>
      <c r="H304" s="75"/>
      <c r="I304" s="75"/>
      <c r="J304" s="75"/>
      <c r="K304" s="75"/>
      <c r="L304" s="75"/>
      <c r="M304" s="75"/>
      <c r="N304" s="75"/>
      <c r="O304" s="75"/>
      <c r="P304" s="75"/>
      <c r="Q304" s="518"/>
      <c r="R304" s="74">
        <f t="shared" si="59"/>
        <v>0</v>
      </c>
      <c r="S304" s="447"/>
      <c r="T304" s="447"/>
    </row>
    <row r="305" spans="1:22" ht="54" customHeight="1">
      <c r="A305" s="458">
        <v>15</v>
      </c>
      <c r="B305" s="500" t="s">
        <v>409</v>
      </c>
      <c r="C305" s="461" t="s">
        <v>300</v>
      </c>
      <c r="D305" s="351" t="s">
        <v>376</v>
      </c>
      <c r="E305" s="196">
        <v>3352</v>
      </c>
      <c r="F305" s="196">
        <v>3352</v>
      </c>
      <c r="G305" s="196">
        <v>3352</v>
      </c>
      <c r="H305" s="196">
        <v>3352</v>
      </c>
      <c r="I305" s="196">
        <v>3352</v>
      </c>
      <c r="J305" s="196">
        <v>3352</v>
      </c>
      <c r="K305" s="196">
        <v>3352</v>
      </c>
      <c r="L305" s="196">
        <v>3352</v>
      </c>
      <c r="M305" s="196">
        <v>3352</v>
      </c>
      <c r="N305" s="196">
        <v>3352</v>
      </c>
      <c r="O305" s="196">
        <v>3352</v>
      </c>
      <c r="P305" s="196">
        <v>3352</v>
      </c>
      <c r="Q305" s="515" t="s">
        <v>141</v>
      </c>
      <c r="R305" s="319">
        <f t="shared" si="59"/>
        <v>40224</v>
      </c>
      <c r="S305" s="499" t="s">
        <v>319</v>
      </c>
      <c r="T305" s="499" t="s">
        <v>320</v>
      </c>
    </row>
    <row r="306" spans="1:22" ht="54" customHeight="1">
      <c r="A306" s="458"/>
      <c r="B306" s="501"/>
      <c r="C306" s="461"/>
      <c r="D306" s="351" t="s">
        <v>303</v>
      </c>
      <c r="E306" s="360">
        <v>695713.03000000014</v>
      </c>
      <c r="F306" s="360">
        <v>662292.82999999996</v>
      </c>
      <c r="G306" s="360">
        <v>667135.64999999991</v>
      </c>
      <c r="H306" s="360">
        <v>709070.21000000008</v>
      </c>
      <c r="I306" s="360">
        <v>729640.45</v>
      </c>
      <c r="J306" s="360">
        <v>694985.64999999991</v>
      </c>
      <c r="K306" s="360">
        <v>694858.51000000013</v>
      </c>
      <c r="L306" s="360">
        <v>747623.96</v>
      </c>
      <c r="M306" s="360">
        <v>672323.96</v>
      </c>
      <c r="N306" s="360">
        <v>694858.52000000014</v>
      </c>
      <c r="O306" s="360">
        <v>671123.96</v>
      </c>
      <c r="P306" s="360">
        <v>827123.96</v>
      </c>
      <c r="Q306" s="516"/>
      <c r="R306" s="20">
        <f t="shared" si="59"/>
        <v>8466750.6900000013</v>
      </c>
      <c r="S306" s="499"/>
      <c r="T306" s="499"/>
    </row>
    <row r="307" spans="1:22" ht="34.5" customHeight="1">
      <c r="A307" s="458"/>
      <c r="B307" s="501"/>
      <c r="C307" s="455" t="s">
        <v>24</v>
      </c>
      <c r="D307" s="352" t="s">
        <v>376</v>
      </c>
      <c r="E307" s="184"/>
      <c r="F307" s="184"/>
      <c r="G307" s="184"/>
      <c r="H307" s="184"/>
      <c r="I307" s="184"/>
      <c r="J307" s="184"/>
      <c r="K307" s="184"/>
      <c r="L307" s="184"/>
      <c r="M307" s="184"/>
      <c r="N307" s="184"/>
      <c r="O307" s="184"/>
      <c r="P307" s="184"/>
      <c r="Q307" s="517" t="s">
        <v>142</v>
      </c>
      <c r="R307" s="72">
        <f t="shared" si="59"/>
        <v>0</v>
      </c>
      <c r="S307" s="447">
        <f>R307/R305</f>
        <v>0</v>
      </c>
      <c r="T307" s="447">
        <f>R308/R306</f>
        <v>0</v>
      </c>
    </row>
    <row r="308" spans="1:22" ht="46.5" customHeight="1">
      <c r="A308" s="458"/>
      <c r="B308" s="501"/>
      <c r="C308" s="455"/>
      <c r="D308" s="352" t="s">
        <v>303</v>
      </c>
      <c r="E308" s="75"/>
      <c r="F308" s="75"/>
      <c r="G308" s="75"/>
      <c r="H308" s="75"/>
      <c r="I308" s="75"/>
      <c r="J308" s="75"/>
      <c r="K308" s="75"/>
      <c r="L308" s="75"/>
      <c r="M308" s="75"/>
      <c r="N308" s="75"/>
      <c r="O308" s="75"/>
      <c r="P308" s="75"/>
      <c r="Q308" s="518"/>
      <c r="R308" s="74">
        <f t="shared" si="59"/>
        <v>0</v>
      </c>
      <c r="S308" s="447"/>
      <c r="T308" s="447"/>
    </row>
    <row r="309" spans="1:22" ht="80.25" customHeight="1">
      <c r="A309" s="458">
        <v>16</v>
      </c>
      <c r="B309" s="500" t="s">
        <v>410</v>
      </c>
      <c r="C309" s="461" t="s">
        <v>300</v>
      </c>
      <c r="D309" s="351" t="s">
        <v>376</v>
      </c>
      <c r="E309" s="196">
        <v>1960</v>
      </c>
      <c r="F309" s="196">
        <v>1960</v>
      </c>
      <c r="G309" s="196">
        <v>1960</v>
      </c>
      <c r="H309" s="196">
        <v>1960</v>
      </c>
      <c r="I309" s="196">
        <v>1960</v>
      </c>
      <c r="J309" s="196">
        <v>1960</v>
      </c>
      <c r="K309" s="196">
        <v>1960</v>
      </c>
      <c r="L309" s="196">
        <v>1960</v>
      </c>
      <c r="M309" s="196">
        <v>1960</v>
      </c>
      <c r="N309" s="196">
        <v>1960</v>
      </c>
      <c r="O309" s="196">
        <v>1960</v>
      </c>
      <c r="P309" s="196">
        <v>1960</v>
      </c>
      <c r="Q309" s="515" t="s">
        <v>143</v>
      </c>
      <c r="R309" s="319">
        <f t="shared" si="59"/>
        <v>23520</v>
      </c>
      <c r="S309" s="499" t="s">
        <v>319</v>
      </c>
      <c r="T309" s="499" t="s">
        <v>320</v>
      </c>
    </row>
    <row r="310" spans="1:22" s="4" customFormat="1" ht="80.25" customHeight="1">
      <c r="A310" s="458"/>
      <c r="B310" s="501"/>
      <c r="C310" s="461"/>
      <c r="D310" s="351" t="s">
        <v>303</v>
      </c>
      <c r="E310" s="360">
        <v>688953.25000000012</v>
      </c>
      <c r="F310" s="360">
        <v>616695.52000000014</v>
      </c>
      <c r="G310" s="360">
        <v>617820.00000000012</v>
      </c>
      <c r="H310" s="360">
        <v>701728.77000000014</v>
      </c>
      <c r="I310" s="360">
        <v>686634.3</v>
      </c>
      <c r="J310" s="360">
        <v>639820.00000000012</v>
      </c>
      <c r="K310" s="360">
        <v>692122.82000000018</v>
      </c>
      <c r="L310" s="360">
        <v>693664.05000000016</v>
      </c>
      <c r="M310" s="360">
        <v>628864.05000000016</v>
      </c>
      <c r="N310" s="360">
        <v>696472.82000000018</v>
      </c>
      <c r="O310" s="360">
        <v>626464.05000000016</v>
      </c>
      <c r="P310" s="360">
        <v>786464.04000000015</v>
      </c>
      <c r="Q310" s="516"/>
      <c r="R310" s="20">
        <f t="shared" si="59"/>
        <v>8075703.6700000009</v>
      </c>
      <c r="S310" s="499"/>
      <c r="T310" s="499"/>
      <c r="U310" s="249"/>
    </row>
    <row r="311" spans="1:22" ht="80.25" customHeight="1">
      <c r="A311" s="458"/>
      <c r="B311" s="501"/>
      <c r="C311" s="455" t="s">
        <v>24</v>
      </c>
      <c r="D311" s="352" t="s">
        <v>376</v>
      </c>
      <c r="E311" s="185"/>
      <c r="F311" s="185"/>
      <c r="G311" s="185"/>
      <c r="H311" s="185"/>
      <c r="I311" s="185"/>
      <c r="J311" s="185"/>
      <c r="K311" s="162"/>
      <c r="L311" s="162"/>
      <c r="M311" s="162"/>
      <c r="N311" s="391"/>
      <c r="O311" s="391"/>
      <c r="P311" s="391"/>
      <c r="Q311" s="517" t="s">
        <v>144</v>
      </c>
      <c r="R311" s="72">
        <f t="shared" si="59"/>
        <v>0</v>
      </c>
      <c r="S311" s="447">
        <f>R311/R309</f>
        <v>0</v>
      </c>
      <c r="T311" s="447">
        <f>R312/R310</f>
        <v>0</v>
      </c>
    </row>
    <row r="312" spans="1:22" ht="80.25" customHeight="1">
      <c r="A312" s="458"/>
      <c r="B312" s="501"/>
      <c r="C312" s="455"/>
      <c r="D312" s="352" t="s">
        <v>303</v>
      </c>
      <c r="E312" s="75"/>
      <c r="F312" s="75"/>
      <c r="G312" s="75"/>
      <c r="H312" s="75"/>
      <c r="I312" s="75"/>
      <c r="J312" s="75"/>
      <c r="K312" s="75"/>
      <c r="L312" s="75"/>
      <c r="M312" s="75"/>
      <c r="N312" s="75"/>
      <c r="O312" s="75"/>
      <c r="P312" s="75"/>
      <c r="Q312" s="518"/>
      <c r="R312" s="74">
        <f t="shared" si="59"/>
        <v>0</v>
      </c>
      <c r="S312" s="447"/>
      <c r="T312" s="447"/>
    </row>
    <row r="313" spans="1:22" ht="36.75" customHeight="1">
      <c r="A313" s="496" t="s">
        <v>370</v>
      </c>
      <c r="B313" s="496"/>
      <c r="C313" s="497" t="s">
        <v>67</v>
      </c>
      <c r="D313" s="362" t="s">
        <v>305</v>
      </c>
      <c r="E313" s="14">
        <f>E309+E305+E301+E297+E293+E289+E285+E281+E277+E273+E269+E265+E261+E257+E253+E249</f>
        <v>62467</v>
      </c>
      <c r="F313" s="14">
        <f t="shared" ref="F313:P314" si="60">F309+F305+F301+F297+F293+F289+F285+F281+F277+F273+F269+F265+F261+F257+F253+F249</f>
        <v>62427</v>
      </c>
      <c r="G313" s="14">
        <f t="shared" si="60"/>
        <v>62402</v>
      </c>
      <c r="H313" s="14">
        <f t="shared" si="60"/>
        <v>62402</v>
      </c>
      <c r="I313" s="14">
        <f t="shared" si="60"/>
        <v>62387</v>
      </c>
      <c r="J313" s="14">
        <f t="shared" si="60"/>
        <v>62338</v>
      </c>
      <c r="K313" s="14">
        <f t="shared" si="60"/>
        <v>62337</v>
      </c>
      <c r="L313" s="14">
        <f t="shared" si="60"/>
        <v>62337</v>
      </c>
      <c r="M313" s="14">
        <f t="shared" si="60"/>
        <v>62252</v>
      </c>
      <c r="N313" s="14">
        <f t="shared" si="60"/>
        <v>62252</v>
      </c>
      <c r="O313" s="14">
        <f t="shared" si="60"/>
        <v>62367</v>
      </c>
      <c r="P313" s="14">
        <f t="shared" si="60"/>
        <v>62467</v>
      </c>
      <c r="Q313" s="511">
        <f>SUM(E313:P313)</f>
        <v>748435</v>
      </c>
      <c r="R313" s="512"/>
      <c r="S313" s="499" t="s">
        <v>319</v>
      </c>
      <c r="T313" s="499" t="s">
        <v>320</v>
      </c>
    </row>
    <row r="314" spans="1:22" ht="36.75" customHeight="1">
      <c r="A314" s="496"/>
      <c r="B314" s="496"/>
      <c r="C314" s="498"/>
      <c r="D314" s="362" t="s">
        <v>303</v>
      </c>
      <c r="E314" s="14">
        <f>E310+E306+E302+E298+E294+E290+E286+E282+E278+E274+E270+E266+E262+E258+E254+E250</f>
        <v>8726860.9900000002</v>
      </c>
      <c r="F314" s="14">
        <f t="shared" si="60"/>
        <v>8056214.120000001</v>
      </c>
      <c r="G314" s="14">
        <f t="shared" si="60"/>
        <v>8075096.9800000004</v>
      </c>
      <c r="H314" s="14">
        <f t="shared" si="60"/>
        <v>8807538.4199999999</v>
      </c>
      <c r="I314" s="14">
        <f t="shared" si="60"/>
        <v>8794491.5700000003</v>
      </c>
      <c r="J314" s="14">
        <f t="shared" si="60"/>
        <v>8446381.9499999993</v>
      </c>
      <c r="K314" s="14">
        <f t="shared" si="60"/>
        <v>8761625.0100000016</v>
      </c>
      <c r="L314" s="14">
        <f t="shared" si="60"/>
        <v>9104523.5699999984</v>
      </c>
      <c r="M314" s="14">
        <f t="shared" si="60"/>
        <v>8128133.6199999992</v>
      </c>
      <c r="N314" s="14">
        <f t="shared" si="60"/>
        <v>8737075.0700000003</v>
      </c>
      <c r="O314" s="14">
        <f t="shared" si="60"/>
        <v>8114633.6099999994</v>
      </c>
      <c r="P314" s="14">
        <f t="shared" si="60"/>
        <v>10053233.880000001</v>
      </c>
      <c r="Q314" s="511">
        <f>SUM(E314:P314)</f>
        <v>103805808.79000001</v>
      </c>
      <c r="R314" s="512"/>
      <c r="S314" s="499"/>
      <c r="T314" s="499"/>
    </row>
    <row r="315" spans="1:22" ht="36">
      <c r="A315" s="496"/>
      <c r="B315" s="496"/>
      <c r="C315" s="455" t="s">
        <v>24</v>
      </c>
      <c r="D315" s="327" t="s">
        <v>305</v>
      </c>
      <c r="E315" s="328">
        <f t="shared" ref="E315:P316" si="61">E311+E307+E303+E299+E295+E291+E287+E283+E279+E275+E271+E267+E263+E259+E255+E251</f>
        <v>0</v>
      </c>
      <c r="F315" s="328">
        <f t="shared" si="61"/>
        <v>0</v>
      </c>
      <c r="G315" s="328">
        <f t="shared" si="61"/>
        <v>0</v>
      </c>
      <c r="H315" s="328">
        <f t="shared" si="61"/>
        <v>0</v>
      </c>
      <c r="I315" s="328">
        <f t="shared" si="61"/>
        <v>0</v>
      </c>
      <c r="J315" s="328">
        <f t="shared" si="61"/>
        <v>0</v>
      </c>
      <c r="K315" s="328">
        <f t="shared" si="61"/>
        <v>0</v>
      </c>
      <c r="L315" s="328">
        <f t="shared" si="61"/>
        <v>0</v>
      </c>
      <c r="M315" s="328">
        <f t="shared" si="61"/>
        <v>0</v>
      </c>
      <c r="N315" s="328">
        <f t="shared" si="61"/>
        <v>0</v>
      </c>
      <c r="O315" s="328">
        <f t="shared" si="61"/>
        <v>0</v>
      </c>
      <c r="P315" s="328">
        <f t="shared" si="61"/>
        <v>0</v>
      </c>
      <c r="Q315" s="513">
        <f>SUM(E315:P315)</f>
        <v>0</v>
      </c>
      <c r="R315" s="514"/>
      <c r="S315" s="437">
        <f>Q315/Q313</f>
        <v>0</v>
      </c>
      <c r="T315" s="437">
        <f>Q316/Q314</f>
        <v>0</v>
      </c>
    </row>
    <row r="316" spans="1:22" ht="30">
      <c r="A316" s="496"/>
      <c r="B316" s="496"/>
      <c r="C316" s="455"/>
      <c r="D316" s="327" t="s">
        <v>303</v>
      </c>
      <c r="E316" s="392">
        <f>E312+E308+E304+E300+E296+E292+E288+E284+E280+E276+E272+E268+E264+E260+E256+E252</f>
        <v>0</v>
      </c>
      <c r="F316" s="392">
        <f t="shared" si="61"/>
        <v>0</v>
      </c>
      <c r="G316" s="392">
        <f t="shared" si="61"/>
        <v>0</v>
      </c>
      <c r="H316" s="392">
        <f t="shared" si="61"/>
        <v>0</v>
      </c>
      <c r="I316" s="392">
        <f t="shared" si="61"/>
        <v>0</v>
      </c>
      <c r="J316" s="392">
        <f t="shared" si="61"/>
        <v>0</v>
      </c>
      <c r="K316" s="392">
        <f t="shared" si="61"/>
        <v>0</v>
      </c>
      <c r="L316" s="392">
        <f t="shared" si="61"/>
        <v>0</v>
      </c>
      <c r="M316" s="392">
        <f t="shared" si="61"/>
        <v>0</v>
      </c>
      <c r="N316" s="392">
        <f t="shared" si="61"/>
        <v>0</v>
      </c>
      <c r="O316" s="392">
        <f t="shared" si="61"/>
        <v>0</v>
      </c>
      <c r="P316" s="392">
        <f t="shared" si="61"/>
        <v>0</v>
      </c>
      <c r="Q316" s="508">
        <f>SUM(E316:P316)</f>
        <v>0</v>
      </c>
      <c r="R316" s="509"/>
      <c r="S316" s="437"/>
      <c r="T316" s="437"/>
    </row>
    <row r="317" spans="1:22" ht="26.25">
      <c r="A317" s="483" t="s">
        <v>147</v>
      </c>
      <c r="B317" s="483"/>
      <c r="C317" s="483"/>
      <c r="D317" s="483"/>
      <c r="E317" s="483"/>
      <c r="F317" s="483"/>
      <c r="G317" s="483"/>
      <c r="H317" s="483"/>
      <c r="I317" s="483"/>
      <c r="J317" s="483"/>
      <c r="K317" s="483"/>
      <c r="L317" s="483"/>
      <c r="M317" s="483"/>
      <c r="N317" s="483"/>
      <c r="O317" s="483"/>
      <c r="P317" s="483"/>
      <c r="Q317" s="483"/>
      <c r="R317" s="483"/>
      <c r="S317" s="483"/>
      <c r="T317" s="483"/>
    </row>
    <row r="318" spans="1:22" ht="18.75" customHeight="1">
      <c r="A318" s="484" t="s">
        <v>0</v>
      </c>
      <c r="B318" s="484"/>
      <c r="C318" s="484"/>
      <c r="D318" s="484"/>
      <c r="E318" s="484"/>
      <c r="F318" s="484"/>
      <c r="G318" s="484"/>
      <c r="H318" s="484"/>
      <c r="I318" s="484"/>
      <c r="J318" s="484"/>
      <c r="K318" s="484" t="s">
        <v>30</v>
      </c>
      <c r="L318" s="484"/>
      <c r="M318" s="484"/>
      <c r="N318" s="484"/>
      <c r="O318" s="484"/>
      <c r="P318" s="484"/>
      <c r="Q318" s="484"/>
      <c r="R318" s="484"/>
      <c r="S318" s="484"/>
      <c r="T318" s="484"/>
      <c r="U318"/>
      <c r="V318" s="299"/>
    </row>
    <row r="319" spans="1:22" ht="48.75" customHeight="1">
      <c r="A319" s="486" t="s">
        <v>27</v>
      </c>
      <c r="B319" s="486"/>
      <c r="C319" s="486"/>
      <c r="D319" s="486"/>
      <c r="E319" s="486"/>
      <c r="F319" s="486"/>
      <c r="G319" s="486"/>
      <c r="H319" s="486"/>
      <c r="I319" s="486"/>
      <c r="J319" s="486"/>
      <c r="K319" s="487" t="s">
        <v>340</v>
      </c>
      <c r="L319" s="487"/>
      <c r="M319" s="487"/>
      <c r="N319" s="487"/>
      <c r="O319" s="487"/>
      <c r="P319" s="487"/>
      <c r="Q319" s="487"/>
      <c r="R319" s="487"/>
      <c r="S319" s="487"/>
      <c r="T319" s="487"/>
      <c r="U319"/>
    </row>
    <row r="320" spans="1:22" ht="41.25" customHeight="1">
      <c r="A320" s="478" t="s">
        <v>310</v>
      </c>
      <c r="B320" s="478"/>
      <c r="C320" s="478"/>
      <c r="D320" s="478"/>
      <c r="E320" s="478"/>
      <c r="F320" s="478"/>
      <c r="G320" s="478"/>
      <c r="H320" s="478"/>
      <c r="I320" s="478"/>
      <c r="J320" s="478"/>
      <c r="K320" s="478" t="s">
        <v>311</v>
      </c>
      <c r="L320" s="478"/>
      <c r="M320" s="478"/>
      <c r="N320" s="478"/>
      <c r="O320" s="478"/>
      <c r="P320" s="478"/>
      <c r="Q320" s="478"/>
      <c r="R320" s="478"/>
      <c r="S320" s="478"/>
      <c r="T320" s="478"/>
    </row>
    <row r="321" spans="1:21" ht="251.25" customHeight="1">
      <c r="A321" s="507" t="s">
        <v>411</v>
      </c>
      <c r="B321" s="507"/>
      <c r="C321" s="507"/>
      <c r="D321" s="507" t="s">
        <v>412</v>
      </c>
      <c r="E321" s="507"/>
      <c r="F321" s="507"/>
      <c r="G321" s="507"/>
      <c r="H321" s="507"/>
      <c r="I321" s="507"/>
      <c r="J321" s="507"/>
      <c r="K321" s="507"/>
      <c r="L321" s="507"/>
      <c r="M321" s="507"/>
      <c r="N321" s="507"/>
      <c r="O321" s="507"/>
      <c r="P321" s="507"/>
      <c r="Q321" s="507"/>
      <c r="R321" s="507"/>
      <c r="S321" s="507"/>
      <c r="T321" s="507"/>
    </row>
    <row r="322" spans="1:21" ht="41.25" customHeight="1">
      <c r="A322" s="478" t="s">
        <v>1</v>
      </c>
      <c r="B322" s="478"/>
      <c r="C322" s="478"/>
      <c r="D322" s="478"/>
      <c r="E322" s="478"/>
      <c r="F322" s="478"/>
      <c r="G322" s="478"/>
      <c r="H322" s="478"/>
      <c r="I322" s="478"/>
      <c r="J322" s="478"/>
      <c r="K322" s="478"/>
      <c r="L322" s="478"/>
      <c r="M322" s="478"/>
      <c r="N322" s="478"/>
      <c r="O322" s="478"/>
      <c r="P322" s="478"/>
      <c r="Q322" s="478"/>
      <c r="R322" s="478"/>
      <c r="S322" s="478"/>
      <c r="T322" s="478"/>
    </row>
    <row r="323" spans="1:21" ht="41.25" customHeight="1">
      <c r="A323" s="482" t="s">
        <v>2</v>
      </c>
      <c r="B323" s="482"/>
      <c r="C323" s="482"/>
      <c r="D323" s="482"/>
      <c r="E323" s="482" t="s">
        <v>3</v>
      </c>
      <c r="F323" s="482"/>
      <c r="G323" s="482"/>
      <c r="H323" s="482"/>
      <c r="I323" s="482" t="s">
        <v>4</v>
      </c>
      <c r="J323" s="482"/>
      <c r="K323" s="482"/>
      <c r="L323" s="482"/>
      <c r="M323" s="482"/>
      <c r="N323" s="482"/>
      <c r="O323" s="482"/>
      <c r="P323" s="482"/>
      <c r="Q323" s="482" t="s">
        <v>5</v>
      </c>
      <c r="R323" s="482"/>
      <c r="S323" s="482"/>
      <c r="T323" s="482"/>
    </row>
    <row r="324" spans="1:21" ht="41.25" customHeight="1">
      <c r="A324" s="475" t="s">
        <v>6</v>
      </c>
      <c r="B324" s="475"/>
      <c r="C324" s="475"/>
      <c r="D324" s="475"/>
      <c r="E324" s="476" t="s">
        <v>7</v>
      </c>
      <c r="F324" s="476"/>
      <c r="G324" s="476"/>
      <c r="H324" s="476"/>
      <c r="I324" s="475" t="s">
        <v>8</v>
      </c>
      <c r="J324" s="475"/>
      <c r="K324" s="475"/>
      <c r="L324" s="475"/>
      <c r="M324" s="475"/>
      <c r="N324" s="475"/>
      <c r="O324" s="475"/>
      <c r="P324" s="475"/>
      <c r="Q324" s="475" t="s">
        <v>9</v>
      </c>
      <c r="R324" s="475"/>
      <c r="S324" s="475"/>
      <c r="T324" s="475"/>
    </row>
    <row r="325" spans="1:21" ht="41.25" customHeight="1">
      <c r="A325" s="393"/>
      <c r="B325" s="394"/>
      <c r="C325" s="395"/>
      <c r="D325" s="393"/>
      <c r="E325" s="396"/>
      <c r="F325" s="396"/>
      <c r="G325" s="396"/>
      <c r="H325" s="396"/>
      <c r="I325" s="397"/>
      <c r="J325" s="397"/>
      <c r="K325" s="397"/>
      <c r="L325" s="397"/>
      <c r="M325" s="397"/>
      <c r="N325" s="397"/>
      <c r="O325" s="397"/>
      <c r="P325" s="397"/>
      <c r="Q325" s="398"/>
      <c r="R325" s="397"/>
      <c r="S325" s="399"/>
      <c r="T325" s="400"/>
    </row>
    <row r="326" spans="1:21" s="4" customFormat="1" ht="41.25" customHeight="1">
      <c r="A326" s="504" t="s">
        <v>297</v>
      </c>
      <c r="B326" s="505" t="s">
        <v>314</v>
      </c>
      <c r="C326" s="506" t="s">
        <v>298</v>
      </c>
      <c r="D326" s="506" t="s">
        <v>10</v>
      </c>
      <c r="E326" s="504" t="s">
        <v>11</v>
      </c>
      <c r="F326" s="504" t="s">
        <v>12</v>
      </c>
      <c r="G326" s="504" t="s">
        <v>13</v>
      </c>
      <c r="H326" s="504" t="s">
        <v>14</v>
      </c>
      <c r="I326" s="504" t="s">
        <v>15</v>
      </c>
      <c r="J326" s="504" t="s">
        <v>16</v>
      </c>
      <c r="K326" s="504" t="s">
        <v>17</v>
      </c>
      <c r="L326" s="504" t="s">
        <v>18</v>
      </c>
      <c r="M326" s="504" t="s">
        <v>19</v>
      </c>
      <c r="N326" s="504" t="s">
        <v>20</v>
      </c>
      <c r="O326" s="504" t="s">
        <v>21</v>
      </c>
      <c r="P326" s="504" t="s">
        <v>22</v>
      </c>
      <c r="Q326" s="510" t="s">
        <v>315</v>
      </c>
      <c r="R326" s="505" t="s">
        <v>31</v>
      </c>
      <c r="S326" s="504" t="s">
        <v>316</v>
      </c>
      <c r="T326" s="504"/>
      <c r="U326" s="249"/>
    </row>
    <row r="327" spans="1:21" ht="41.25" customHeight="1">
      <c r="A327" s="504"/>
      <c r="B327" s="505"/>
      <c r="C327" s="506"/>
      <c r="D327" s="506"/>
      <c r="E327" s="504"/>
      <c r="F327" s="504"/>
      <c r="G327" s="504"/>
      <c r="H327" s="504"/>
      <c r="I327" s="504"/>
      <c r="J327" s="504"/>
      <c r="K327" s="504"/>
      <c r="L327" s="504"/>
      <c r="M327" s="504"/>
      <c r="N327" s="504"/>
      <c r="O327" s="504"/>
      <c r="P327" s="504"/>
      <c r="Q327" s="510"/>
      <c r="R327" s="505"/>
      <c r="S327" s="401" t="s">
        <v>23</v>
      </c>
      <c r="T327" s="270" t="s">
        <v>317</v>
      </c>
      <c r="U327"/>
    </row>
    <row r="328" spans="1:21" ht="41.25" customHeight="1">
      <c r="A328" s="458">
        <v>1</v>
      </c>
      <c r="B328" s="501" t="s">
        <v>413</v>
      </c>
      <c r="C328" s="461" t="s">
        <v>67</v>
      </c>
      <c r="D328" s="366" t="s">
        <v>414</v>
      </c>
      <c r="E328" s="114">
        <v>45</v>
      </c>
      <c r="F328" s="114">
        <v>45</v>
      </c>
      <c r="G328" s="114">
        <v>45</v>
      </c>
      <c r="H328" s="114">
        <v>45</v>
      </c>
      <c r="I328" s="114">
        <v>45</v>
      </c>
      <c r="J328" s="114">
        <v>45</v>
      </c>
      <c r="K328" s="114">
        <v>45</v>
      </c>
      <c r="L328" s="114">
        <v>45</v>
      </c>
      <c r="M328" s="114">
        <v>45</v>
      </c>
      <c r="N328" s="114">
        <v>45</v>
      </c>
      <c r="O328" s="114">
        <v>45</v>
      </c>
      <c r="P328" s="114">
        <v>45</v>
      </c>
      <c r="Q328" s="502" t="s">
        <v>148</v>
      </c>
      <c r="R328" s="13">
        <f t="shared" ref="R328:R371" si="62">SUM(E328:P328)</f>
        <v>540</v>
      </c>
      <c r="S328" s="499" t="s">
        <v>319</v>
      </c>
      <c r="T328" s="499" t="s">
        <v>320</v>
      </c>
      <c r="U328"/>
    </row>
    <row r="329" spans="1:21" ht="41.25" customHeight="1">
      <c r="A329" s="458"/>
      <c r="B329" s="501"/>
      <c r="C329" s="461"/>
      <c r="D329" s="366" t="s">
        <v>303</v>
      </c>
      <c r="E329" s="20">
        <v>1967921.83</v>
      </c>
      <c r="F329" s="20">
        <v>1694491.67</v>
      </c>
      <c r="G329" s="20">
        <v>1728365.4</v>
      </c>
      <c r="H329" s="20">
        <v>1877448.1</v>
      </c>
      <c r="I329" s="20">
        <v>1842077.96</v>
      </c>
      <c r="J329" s="20">
        <v>1836165.4</v>
      </c>
      <c r="K329" s="20">
        <v>1944866.6</v>
      </c>
      <c r="L329" s="20">
        <v>1963684.1600000001</v>
      </c>
      <c r="M329" s="20">
        <v>1745884.1600000001</v>
      </c>
      <c r="N329" s="20">
        <v>1879866.6</v>
      </c>
      <c r="O329" s="20">
        <v>1739184.1600000001</v>
      </c>
      <c r="P329" s="20">
        <v>2069184.37</v>
      </c>
      <c r="Q329" s="503"/>
      <c r="R329" s="20">
        <f t="shared" si="62"/>
        <v>22289140.410000004</v>
      </c>
      <c r="S329" s="499"/>
      <c r="T329" s="499"/>
      <c r="U329"/>
    </row>
    <row r="330" spans="1:21" ht="41.25" customHeight="1">
      <c r="A330" s="458"/>
      <c r="B330" s="501"/>
      <c r="C330" s="455" t="s">
        <v>24</v>
      </c>
      <c r="D330" s="367" t="str">
        <f>D328</f>
        <v>Reunio-
nes</v>
      </c>
      <c r="E330" s="115"/>
      <c r="F330" s="115"/>
      <c r="G330" s="115"/>
      <c r="H330" s="115"/>
      <c r="I330" s="115"/>
      <c r="J330" s="115"/>
      <c r="K330" s="116"/>
      <c r="L330" s="116"/>
      <c r="M330" s="116"/>
      <c r="N330" s="117"/>
      <c r="O330" s="117"/>
      <c r="P330" s="117"/>
      <c r="Q330" s="494" t="s">
        <v>149</v>
      </c>
      <c r="R330" s="72">
        <f t="shared" si="62"/>
        <v>0</v>
      </c>
      <c r="S330" s="447">
        <f t="shared" ref="S330" si="63">R330/R328</f>
        <v>0</v>
      </c>
      <c r="T330" s="447">
        <f t="shared" ref="T330" si="64">R331/R329</f>
        <v>0</v>
      </c>
      <c r="U330"/>
    </row>
    <row r="331" spans="1:21" ht="41.25" customHeight="1">
      <c r="A331" s="458"/>
      <c r="B331" s="501"/>
      <c r="C331" s="455"/>
      <c r="D331" s="367" t="str">
        <f>D329</f>
        <v>Monto</v>
      </c>
      <c r="E331" s="74"/>
      <c r="F331" s="74"/>
      <c r="G331" s="74"/>
      <c r="H331" s="74"/>
      <c r="I331" s="75"/>
      <c r="J331" s="74"/>
      <c r="K331" s="118"/>
      <c r="L331" s="118"/>
      <c r="M331" s="119"/>
      <c r="N331" s="117"/>
      <c r="O331" s="117"/>
      <c r="P331" s="117"/>
      <c r="Q331" s="495"/>
      <c r="R331" s="74">
        <f t="shared" si="62"/>
        <v>0</v>
      </c>
      <c r="S331" s="447"/>
      <c r="T331" s="447"/>
      <c r="U331"/>
    </row>
    <row r="332" spans="1:21" ht="41.25" customHeight="1">
      <c r="A332" s="458">
        <v>2</v>
      </c>
      <c r="B332" s="501" t="s">
        <v>415</v>
      </c>
      <c r="C332" s="461" t="s">
        <v>67</v>
      </c>
      <c r="D332" s="366" t="s">
        <v>416</v>
      </c>
      <c r="E332" s="76">
        <v>35</v>
      </c>
      <c r="F332" s="76">
        <v>35</v>
      </c>
      <c r="G332" s="76">
        <v>35</v>
      </c>
      <c r="H332" s="76">
        <v>35</v>
      </c>
      <c r="I332" s="76">
        <v>35</v>
      </c>
      <c r="J332" s="76">
        <v>35</v>
      </c>
      <c r="K332" s="76">
        <v>35</v>
      </c>
      <c r="L332" s="76">
        <v>35</v>
      </c>
      <c r="M332" s="76">
        <v>35</v>
      </c>
      <c r="N332" s="76">
        <v>35</v>
      </c>
      <c r="O332" s="76">
        <v>35</v>
      </c>
      <c r="P332" s="76">
        <v>35</v>
      </c>
      <c r="Q332" s="502" t="s">
        <v>148</v>
      </c>
      <c r="R332" s="13">
        <f t="shared" si="62"/>
        <v>420</v>
      </c>
      <c r="S332" s="499" t="s">
        <v>319</v>
      </c>
      <c r="T332" s="499" t="s">
        <v>320</v>
      </c>
      <c r="U332"/>
    </row>
    <row r="333" spans="1:21" ht="41.25" customHeight="1">
      <c r="A333" s="458"/>
      <c r="B333" s="501"/>
      <c r="C333" s="461"/>
      <c r="D333" s="366" t="s">
        <v>303</v>
      </c>
      <c r="E333" s="76">
        <v>355017.94000000006</v>
      </c>
      <c r="F333" s="76">
        <v>303505.65000000002</v>
      </c>
      <c r="G333" s="76">
        <v>302505.65000000002</v>
      </c>
      <c r="H333" s="76">
        <v>349017.94000000006</v>
      </c>
      <c r="I333" s="76">
        <v>303230.65000000002</v>
      </c>
      <c r="J333" s="76">
        <v>331080.65000000002</v>
      </c>
      <c r="K333" s="76">
        <v>356017.94000000006</v>
      </c>
      <c r="L333" s="76">
        <v>347005.65</v>
      </c>
      <c r="M333" s="76">
        <v>302505.65000000002</v>
      </c>
      <c r="N333" s="76">
        <v>349017.89</v>
      </c>
      <c r="O333" s="76">
        <v>302505.65000000002</v>
      </c>
      <c r="P333" s="76">
        <v>381005.53</v>
      </c>
      <c r="Q333" s="503"/>
      <c r="R333" s="20">
        <f t="shared" si="62"/>
        <v>3982416.79</v>
      </c>
      <c r="S333" s="499"/>
      <c r="T333" s="499"/>
      <c r="U333"/>
    </row>
    <row r="334" spans="1:21" ht="41.25" customHeight="1">
      <c r="A334" s="458"/>
      <c r="B334" s="501"/>
      <c r="C334" s="455" t="s">
        <v>24</v>
      </c>
      <c r="D334" s="367"/>
      <c r="E334" s="120"/>
      <c r="F334" s="120"/>
      <c r="G334" s="120"/>
      <c r="H334" s="120"/>
      <c r="I334" s="121"/>
      <c r="J334" s="121"/>
      <c r="K334" s="122"/>
      <c r="L334" s="122"/>
      <c r="M334" s="122"/>
      <c r="N334" s="123"/>
      <c r="O334" s="123"/>
      <c r="P334" s="123"/>
      <c r="Q334" s="494" t="s">
        <v>149</v>
      </c>
      <c r="R334" s="72">
        <f t="shared" si="62"/>
        <v>0</v>
      </c>
      <c r="S334" s="447">
        <f t="shared" ref="S334" si="65">R334/R332</f>
        <v>0</v>
      </c>
      <c r="T334" s="447">
        <f t="shared" ref="T334" si="66">R335/R333</f>
        <v>0</v>
      </c>
      <c r="U334"/>
    </row>
    <row r="335" spans="1:21" ht="41.25" customHeight="1">
      <c r="A335" s="458"/>
      <c r="B335" s="501"/>
      <c r="C335" s="455"/>
      <c r="D335" s="367"/>
      <c r="E335" s="74"/>
      <c r="F335" s="74"/>
      <c r="G335" s="74"/>
      <c r="H335" s="74"/>
      <c r="I335" s="74"/>
      <c r="J335" s="74"/>
      <c r="K335" s="75"/>
      <c r="L335" s="75"/>
      <c r="M335" s="74"/>
      <c r="N335" s="123"/>
      <c r="O335" s="123"/>
      <c r="P335" s="123"/>
      <c r="Q335" s="495"/>
      <c r="R335" s="74">
        <f t="shared" si="62"/>
        <v>0</v>
      </c>
      <c r="S335" s="447"/>
      <c r="T335" s="447"/>
      <c r="U335"/>
    </row>
    <row r="336" spans="1:21" s="332" customFormat="1" ht="41.25" customHeight="1">
      <c r="A336" s="458">
        <v>3</v>
      </c>
      <c r="B336" s="501" t="s">
        <v>417</v>
      </c>
      <c r="C336" s="461" t="s">
        <v>67</v>
      </c>
      <c r="D336" s="366" t="s">
        <v>418</v>
      </c>
      <c r="E336" s="18">
        <v>10</v>
      </c>
      <c r="F336" s="18">
        <v>10</v>
      </c>
      <c r="G336" s="18">
        <v>10</v>
      </c>
      <c r="H336" s="18">
        <v>10</v>
      </c>
      <c r="I336" s="18">
        <v>10</v>
      </c>
      <c r="J336" s="18">
        <v>10</v>
      </c>
      <c r="K336" s="18">
        <v>10</v>
      </c>
      <c r="L336" s="18">
        <v>10</v>
      </c>
      <c r="M336" s="18">
        <v>10</v>
      </c>
      <c r="N336" s="18">
        <v>10</v>
      </c>
      <c r="O336" s="18">
        <v>10</v>
      </c>
      <c r="P336" s="18">
        <v>10</v>
      </c>
      <c r="Q336" s="502" t="s">
        <v>148</v>
      </c>
      <c r="R336" s="13">
        <f t="shared" si="62"/>
        <v>120</v>
      </c>
      <c r="S336" s="499" t="s">
        <v>319</v>
      </c>
      <c r="T336" s="499" t="s">
        <v>320</v>
      </c>
    </row>
    <row r="337" spans="1:23" s="332" customFormat="1" ht="41.25" customHeight="1">
      <c r="A337" s="458"/>
      <c r="B337" s="501"/>
      <c r="C337" s="461"/>
      <c r="D337" s="366" t="s">
        <v>303</v>
      </c>
      <c r="E337" s="20">
        <v>22969011.649999999</v>
      </c>
      <c r="F337" s="20">
        <v>3391161.2699999996</v>
      </c>
      <c r="G337" s="20">
        <v>21369582.23</v>
      </c>
      <c r="H337" s="20">
        <v>10917900.439999999</v>
      </c>
      <c r="I337" s="20">
        <v>9289946.879999999</v>
      </c>
      <c r="J337" s="20">
        <v>22425043.219999999</v>
      </c>
      <c r="K337" s="20">
        <v>3721281.4099999992</v>
      </c>
      <c r="L337" s="20">
        <v>14001954.639999999</v>
      </c>
      <c r="M337" s="20">
        <v>19956188.890000001</v>
      </c>
      <c r="N337" s="20">
        <v>9064519.5700000003</v>
      </c>
      <c r="O337" s="20">
        <v>20048307.890000001</v>
      </c>
      <c r="P337" s="20">
        <v>23646656.100000001</v>
      </c>
      <c r="Q337" s="503"/>
      <c r="R337" s="20">
        <f t="shared" si="62"/>
        <v>180801554.18999997</v>
      </c>
      <c r="S337" s="499"/>
      <c r="T337" s="499"/>
      <c r="W337" s="402"/>
    </row>
    <row r="338" spans="1:23" ht="24.75" customHeight="1">
      <c r="A338" s="458"/>
      <c r="B338" s="501"/>
      <c r="C338" s="455" t="s">
        <v>24</v>
      </c>
      <c r="D338" s="367" t="str">
        <f>D336</f>
        <v>M3</v>
      </c>
      <c r="E338" s="120"/>
      <c r="F338" s="120"/>
      <c r="G338" s="120"/>
      <c r="H338" s="120"/>
      <c r="I338" s="120"/>
      <c r="J338" s="120"/>
      <c r="K338" s="124"/>
      <c r="L338" s="124"/>
      <c r="M338" s="124"/>
      <c r="N338" s="123"/>
      <c r="O338" s="123"/>
      <c r="P338" s="123"/>
      <c r="Q338" s="494" t="s">
        <v>149</v>
      </c>
      <c r="R338" s="72">
        <f t="shared" si="62"/>
        <v>0</v>
      </c>
      <c r="S338" s="447">
        <f t="shared" ref="S338" si="67">R338/R336</f>
        <v>0</v>
      </c>
      <c r="T338" s="447">
        <f t="shared" ref="T338" si="68">R339/R337</f>
        <v>0</v>
      </c>
      <c r="U338"/>
      <c r="V338" s="485"/>
      <c r="W338" s="402"/>
    </row>
    <row r="339" spans="1:23" ht="41.25" customHeight="1">
      <c r="A339" s="458"/>
      <c r="B339" s="501"/>
      <c r="C339" s="455"/>
      <c r="D339" s="367" t="str">
        <f>D337</f>
        <v>Monto</v>
      </c>
      <c r="E339" s="74"/>
      <c r="F339" s="74"/>
      <c r="G339" s="74"/>
      <c r="H339" s="74"/>
      <c r="I339" s="74"/>
      <c r="J339" s="74"/>
      <c r="K339" s="75"/>
      <c r="L339" s="75"/>
      <c r="M339" s="74"/>
      <c r="N339" s="74"/>
      <c r="O339" s="74"/>
      <c r="P339" s="74"/>
      <c r="Q339" s="495"/>
      <c r="R339" s="74">
        <f t="shared" si="62"/>
        <v>0</v>
      </c>
      <c r="S339" s="447"/>
      <c r="T339" s="447"/>
      <c r="U339"/>
      <c r="V339" s="485"/>
    </row>
    <row r="340" spans="1:23" ht="34.5" customHeight="1">
      <c r="A340" s="458">
        <v>4</v>
      </c>
      <c r="B340" s="501" t="s">
        <v>419</v>
      </c>
      <c r="C340" s="461" t="s">
        <v>67</v>
      </c>
      <c r="D340" s="366" t="s">
        <v>420</v>
      </c>
      <c r="E340" s="125">
        <v>625</v>
      </c>
      <c r="F340" s="125">
        <v>625</v>
      </c>
      <c r="G340" s="125">
        <v>625</v>
      </c>
      <c r="H340" s="125">
        <v>625</v>
      </c>
      <c r="I340" s="125">
        <v>625</v>
      </c>
      <c r="J340" s="125">
        <v>625</v>
      </c>
      <c r="K340" s="125">
        <v>625</v>
      </c>
      <c r="L340" s="125">
        <v>625</v>
      </c>
      <c r="M340" s="125">
        <v>625</v>
      </c>
      <c r="N340" s="125">
        <v>625</v>
      </c>
      <c r="O340" s="125">
        <v>625</v>
      </c>
      <c r="P340" s="125">
        <v>625</v>
      </c>
      <c r="Q340" s="502" t="s">
        <v>150</v>
      </c>
      <c r="R340" s="13">
        <f t="shared" si="62"/>
        <v>7500</v>
      </c>
      <c r="S340" s="499" t="s">
        <v>319</v>
      </c>
      <c r="T340" s="499" t="s">
        <v>320</v>
      </c>
      <c r="U340"/>
      <c r="V340" s="299"/>
    </row>
    <row r="341" spans="1:23" ht="41.25" customHeight="1">
      <c r="A341" s="458"/>
      <c r="B341" s="501"/>
      <c r="C341" s="461"/>
      <c r="D341" s="366" t="s">
        <v>303</v>
      </c>
      <c r="E341" s="20">
        <v>8107640.1900000013</v>
      </c>
      <c r="F341" s="20">
        <v>7125656.8500000006</v>
      </c>
      <c r="G341" s="20">
        <v>7135656.8500000006</v>
      </c>
      <c r="H341" s="20">
        <v>8033940.1900000013</v>
      </c>
      <c r="I341" s="20">
        <v>7173906.8500000006</v>
      </c>
      <c r="J341" s="20">
        <v>7598156.8500000006</v>
      </c>
      <c r="K341" s="20">
        <v>8044422.2300000014</v>
      </c>
      <c r="L341" s="20">
        <v>7982306.8500000006</v>
      </c>
      <c r="M341" s="20">
        <v>7148856.8500000006</v>
      </c>
      <c r="N341" s="20">
        <v>7990640.1900000013</v>
      </c>
      <c r="O341" s="20">
        <v>7125656.8500000006</v>
      </c>
      <c r="P341" s="20">
        <v>8089874.8900000006</v>
      </c>
      <c r="Q341" s="503"/>
      <c r="R341" s="20">
        <f t="shared" si="62"/>
        <v>91556715.640000001</v>
      </c>
      <c r="S341" s="499"/>
      <c r="T341" s="499"/>
      <c r="U341"/>
      <c r="V341" s="299"/>
    </row>
    <row r="342" spans="1:23" ht="27.75" customHeight="1">
      <c r="A342" s="458"/>
      <c r="B342" s="501"/>
      <c r="C342" s="455" t="s">
        <v>24</v>
      </c>
      <c r="D342" s="367" t="s">
        <v>420</v>
      </c>
      <c r="E342" s="120"/>
      <c r="F342" s="120"/>
      <c r="G342" s="120"/>
      <c r="H342" s="121"/>
      <c r="I342" s="121"/>
      <c r="J342" s="121"/>
      <c r="K342" s="124"/>
      <c r="L342" s="124"/>
      <c r="M342" s="124"/>
      <c r="N342" s="120"/>
      <c r="O342" s="120"/>
      <c r="P342" s="120"/>
      <c r="Q342" s="494" t="s">
        <v>151</v>
      </c>
      <c r="R342" s="72">
        <f t="shared" si="62"/>
        <v>0</v>
      </c>
      <c r="S342" s="447">
        <f t="shared" ref="S342" si="69">R342/R340</f>
        <v>0</v>
      </c>
      <c r="T342" s="447">
        <f t="shared" ref="T342" si="70">R343/R341</f>
        <v>0</v>
      </c>
      <c r="U342"/>
      <c r="V342" s="485"/>
    </row>
    <row r="343" spans="1:23" ht="30" customHeight="1">
      <c r="A343" s="458"/>
      <c r="B343" s="501"/>
      <c r="C343" s="455"/>
      <c r="D343" s="367" t="s">
        <v>303</v>
      </c>
      <c r="E343" s="74"/>
      <c r="F343" s="74"/>
      <c r="G343" s="74"/>
      <c r="H343" s="74"/>
      <c r="I343" s="74"/>
      <c r="J343" s="74"/>
      <c r="K343" s="75"/>
      <c r="L343" s="75"/>
      <c r="M343" s="74"/>
      <c r="N343" s="74"/>
      <c r="O343" s="74"/>
      <c r="P343" s="74"/>
      <c r="Q343" s="495"/>
      <c r="R343" s="74">
        <f t="shared" si="62"/>
        <v>0</v>
      </c>
      <c r="S343" s="447"/>
      <c r="T343" s="447"/>
      <c r="U343"/>
      <c r="V343" s="485"/>
    </row>
    <row r="344" spans="1:23" ht="41.25" customHeight="1">
      <c r="A344" s="458">
        <v>5</v>
      </c>
      <c r="B344" s="500" t="s">
        <v>421</v>
      </c>
      <c r="C344" s="461" t="s">
        <v>67</v>
      </c>
      <c r="D344" s="366" t="s">
        <v>418</v>
      </c>
      <c r="E344" s="18">
        <v>4290</v>
      </c>
      <c r="F344" s="18">
        <v>4290</v>
      </c>
      <c r="G344" s="18">
        <v>4290</v>
      </c>
      <c r="H344" s="18">
        <v>4290</v>
      </c>
      <c r="I344" s="18">
        <v>4290</v>
      </c>
      <c r="J344" s="18">
        <v>4290</v>
      </c>
      <c r="K344" s="18">
        <v>4290</v>
      </c>
      <c r="L344" s="18">
        <v>4290</v>
      </c>
      <c r="M344" s="18">
        <v>4290</v>
      </c>
      <c r="N344" s="18">
        <v>4290</v>
      </c>
      <c r="O344" s="18">
        <v>4290</v>
      </c>
      <c r="P344" s="18">
        <v>4290</v>
      </c>
      <c r="Q344" s="502" t="s">
        <v>148</v>
      </c>
      <c r="R344" s="13">
        <f t="shared" si="62"/>
        <v>51480</v>
      </c>
      <c r="S344" s="499" t="s">
        <v>319</v>
      </c>
      <c r="T344" s="499" t="s">
        <v>320</v>
      </c>
      <c r="U344"/>
      <c r="V344" s="299"/>
    </row>
    <row r="345" spans="1:23" ht="41.25" customHeight="1">
      <c r="A345" s="458"/>
      <c r="B345" s="501"/>
      <c r="C345" s="461"/>
      <c r="D345" s="366" t="s">
        <v>303</v>
      </c>
      <c r="E345" s="20">
        <v>6254772.1600000011</v>
      </c>
      <c r="F345" s="20">
        <v>17714113.710000001</v>
      </c>
      <c r="G345" s="20">
        <v>3849887.2199999997</v>
      </c>
      <c r="H345" s="20">
        <v>3902198.6499999994</v>
      </c>
      <c r="I345" s="20">
        <v>3920237.2199999997</v>
      </c>
      <c r="J345" s="20">
        <v>3909662.2199999997</v>
      </c>
      <c r="K345" s="20">
        <v>11237998.65</v>
      </c>
      <c r="L345" s="20">
        <v>4031137.2199999997</v>
      </c>
      <c r="M345" s="20">
        <v>3852287.2199999997</v>
      </c>
      <c r="N345" s="20">
        <v>3885998.6499999994</v>
      </c>
      <c r="O345" s="20">
        <v>3834887.2199999997</v>
      </c>
      <c r="P345" s="20">
        <v>6349287.2799999993</v>
      </c>
      <c r="Q345" s="503"/>
      <c r="R345" s="20">
        <f t="shared" si="62"/>
        <v>72742467.419999987</v>
      </c>
      <c r="S345" s="499"/>
      <c r="T345" s="499"/>
      <c r="U345"/>
      <c r="V345" s="299"/>
    </row>
    <row r="346" spans="1:23" ht="41.25" customHeight="1">
      <c r="A346" s="458"/>
      <c r="B346" s="501"/>
      <c r="C346" s="455" t="s">
        <v>24</v>
      </c>
      <c r="D346" s="367" t="str">
        <f>D344</f>
        <v>M3</v>
      </c>
      <c r="E346" s="120"/>
      <c r="F346" s="120"/>
      <c r="G346" s="120"/>
      <c r="H346" s="121"/>
      <c r="I346" s="121"/>
      <c r="J346" s="121"/>
      <c r="K346" s="124"/>
      <c r="L346" s="124"/>
      <c r="M346" s="124"/>
      <c r="N346" s="123"/>
      <c r="O346" s="123"/>
      <c r="P346" s="123"/>
      <c r="Q346" s="494" t="s">
        <v>149</v>
      </c>
      <c r="R346" s="72">
        <f t="shared" si="62"/>
        <v>0</v>
      </c>
      <c r="S346" s="447">
        <f t="shared" ref="S346" si="71">R346/R344</f>
        <v>0</v>
      </c>
      <c r="T346" s="447">
        <f t="shared" ref="T346" si="72">R347/R345</f>
        <v>0</v>
      </c>
      <c r="U346"/>
      <c r="V346" s="485"/>
    </row>
    <row r="347" spans="1:23" ht="60" customHeight="1">
      <c r="A347" s="458"/>
      <c r="B347" s="501"/>
      <c r="C347" s="455"/>
      <c r="D347" s="367" t="str">
        <f>D345</f>
        <v>Monto</v>
      </c>
      <c r="E347" s="74"/>
      <c r="F347" s="74"/>
      <c r="G347" s="74"/>
      <c r="H347" s="74"/>
      <c r="I347" s="74"/>
      <c r="J347" s="74"/>
      <c r="K347" s="126"/>
      <c r="L347" s="126"/>
      <c r="M347" s="74"/>
      <c r="N347" s="74"/>
      <c r="O347" s="74"/>
      <c r="P347" s="74"/>
      <c r="Q347" s="495"/>
      <c r="R347" s="74">
        <f t="shared" si="62"/>
        <v>0</v>
      </c>
      <c r="S347" s="447"/>
      <c r="T347" s="447"/>
      <c r="U347"/>
      <c r="V347" s="485"/>
    </row>
    <row r="348" spans="1:23" ht="41.25" customHeight="1">
      <c r="A348" s="458">
        <v>6</v>
      </c>
      <c r="B348" s="501" t="s">
        <v>422</v>
      </c>
      <c r="C348" s="461" t="s">
        <v>67</v>
      </c>
      <c r="D348" s="366" t="s">
        <v>423</v>
      </c>
      <c r="E348" s="18">
        <v>115</v>
      </c>
      <c r="F348" s="18">
        <v>115</v>
      </c>
      <c r="G348" s="18">
        <v>115</v>
      </c>
      <c r="H348" s="18">
        <v>115</v>
      </c>
      <c r="I348" s="18">
        <v>115</v>
      </c>
      <c r="J348" s="18">
        <v>115</v>
      </c>
      <c r="K348" s="18">
        <v>115</v>
      </c>
      <c r="L348" s="18">
        <v>115</v>
      </c>
      <c r="M348" s="18">
        <v>115</v>
      </c>
      <c r="N348" s="18">
        <v>115</v>
      </c>
      <c r="O348" s="18">
        <v>115</v>
      </c>
      <c r="P348" s="18">
        <v>115</v>
      </c>
      <c r="Q348" s="502" t="s">
        <v>148</v>
      </c>
      <c r="R348" s="13">
        <f t="shared" si="62"/>
        <v>1380</v>
      </c>
      <c r="S348" s="499" t="s">
        <v>319</v>
      </c>
      <c r="T348" s="499" t="s">
        <v>320</v>
      </c>
      <c r="U348"/>
      <c r="V348" s="299"/>
    </row>
    <row r="349" spans="1:23" ht="41.25" customHeight="1">
      <c r="A349" s="458"/>
      <c r="B349" s="501"/>
      <c r="C349" s="461"/>
      <c r="D349" s="366" t="s">
        <v>303</v>
      </c>
      <c r="E349" s="20">
        <v>4416858.12</v>
      </c>
      <c r="F349" s="20">
        <v>2023154.53</v>
      </c>
      <c r="G349" s="20">
        <v>1981476.81</v>
      </c>
      <c r="H349" s="20">
        <v>4333035.84</v>
      </c>
      <c r="I349" s="20">
        <v>1981101.81</v>
      </c>
      <c r="J349" s="20">
        <v>2089476.81</v>
      </c>
      <c r="K349" s="20">
        <v>4377535.84</v>
      </c>
      <c r="L349" s="20">
        <v>2195526.81</v>
      </c>
      <c r="M349" s="20">
        <v>1991576.81</v>
      </c>
      <c r="N349" s="20">
        <v>4298535.84</v>
      </c>
      <c r="O349" s="20">
        <v>1971976.81</v>
      </c>
      <c r="P349" s="20">
        <v>2394476.9499999997</v>
      </c>
      <c r="Q349" s="503"/>
      <c r="R349" s="20">
        <f t="shared" si="62"/>
        <v>34054732.979999997</v>
      </c>
      <c r="S349" s="499"/>
      <c r="T349" s="499"/>
      <c r="U349"/>
      <c r="V349" s="299"/>
    </row>
    <row r="350" spans="1:23" ht="41.25" customHeight="1">
      <c r="A350" s="458"/>
      <c r="B350" s="501"/>
      <c r="C350" s="455" t="s">
        <v>24</v>
      </c>
      <c r="D350" s="367" t="str">
        <f>D348</f>
        <v>servicios</v>
      </c>
      <c r="E350" s="120"/>
      <c r="F350" s="120"/>
      <c r="G350" s="120"/>
      <c r="H350" s="120"/>
      <c r="I350" s="120"/>
      <c r="J350" s="120"/>
      <c r="K350" s="124"/>
      <c r="L350" s="124"/>
      <c r="M350" s="124"/>
      <c r="N350" s="123"/>
      <c r="O350" s="123"/>
      <c r="P350" s="123"/>
      <c r="Q350" s="494" t="s">
        <v>149</v>
      </c>
      <c r="R350" s="72">
        <f t="shared" si="62"/>
        <v>0</v>
      </c>
      <c r="S350" s="447">
        <f t="shared" ref="S350" si="73">R350/R348</f>
        <v>0</v>
      </c>
      <c r="T350" s="447">
        <f t="shared" ref="T350" si="74">R351/R349</f>
        <v>0</v>
      </c>
      <c r="U350"/>
      <c r="V350" s="485"/>
    </row>
    <row r="351" spans="1:23" ht="41.25" customHeight="1">
      <c r="A351" s="458"/>
      <c r="B351" s="501"/>
      <c r="C351" s="455"/>
      <c r="D351" s="367" t="str">
        <f>D349</f>
        <v>Monto</v>
      </c>
      <c r="E351" s="74"/>
      <c r="F351" s="74"/>
      <c r="G351" s="74"/>
      <c r="H351" s="74"/>
      <c r="I351" s="74"/>
      <c r="J351" s="74"/>
      <c r="K351" s="75"/>
      <c r="L351" s="75"/>
      <c r="M351" s="74"/>
      <c r="N351" s="74"/>
      <c r="O351" s="74"/>
      <c r="P351" s="74"/>
      <c r="Q351" s="495"/>
      <c r="R351" s="74">
        <f t="shared" si="62"/>
        <v>0</v>
      </c>
      <c r="S351" s="447"/>
      <c r="T351" s="447"/>
      <c r="U351"/>
      <c r="V351" s="485"/>
    </row>
    <row r="352" spans="1:23" ht="41.25" customHeight="1">
      <c r="A352" s="458">
        <v>7</v>
      </c>
      <c r="B352" s="500" t="s">
        <v>424</v>
      </c>
      <c r="C352" s="461" t="s">
        <v>67</v>
      </c>
      <c r="D352" s="366" t="s">
        <v>425</v>
      </c>
      <c r="E352" s="18">
        <v>55</v>
      </c>
      <c r="F352" s="18">
        <v>55</v>
      </c>
      <c r="G352" s="18">
        <v>55</v>
      </c>
      <c r="H352" s="18">
        <v>55</v>
      </c>
      <c r="I352" s="18">
        <v>55</v>
      </c>
      <c r="J352" s="18">
        <v>55</v>
      </c>
      <c r="K352" s="18">
        <v>55</v>
      </c>
      <c r="L352" s="18">
        <v>55</v>
      </c>
      <c r="M352" s="18">
        <v>55</v>
      </c>
      <c r="N352" s="18">
        <v>55</v>
      </c>
      <c r="O352" s="18">
        <v>55</v>
      </c>
      <c r="P352" s="18">
        <v>55</v>
      </c>
      <c r="Q352" s="502" t="s">
        <v>148</v>
      </c>
      <c r="R352" s="13">
        <f t="shared" si="62"/>
        <v>660</v>
      </c>
      <c r="S352" s="499" t="s">
        <v>319</v>
      </c>
      <c r="T352" s="499" t="s">
        <v>320</v>
      </c>
      <c r="U352"/>
      <c r="V352" s="299"/>
    </row>
    <row r="353" spans="1:22" ht="41.25" customHeight="1">
      <c r="A353" s="458"/>
      <c r="B353" s="501"/>
      <c r="C353" s="461"/>
      <c r="D353" s="366" t="s">
        <v>303</v>
      </c>
      <c r="E353" s="20">
        <v>1249548.1099999994</v>
      </c>
      <c r="F353" s="20">
        <v>990009.11</v>
      </c>
      <c r="G353" s="20">
        <v>930009.11</v>
      </c>
      <c r="H353" s="20">
        <v>1251948.1099999994</v>
      </c>
      <c r="I353" s="20">
        <v>940859.11</v>
      </c>
      <c r="J353" s="20">
        <v>990559.11</v>
      </c>
      <c r="K353" s="20">
        <v>1249548.1099999994</v>
      </c>
      <c r="L353" s="20">
        <v>1031509.11</v>
      </c>
      <c r="M353" s="20">
        <v>932409.11</v>
      </c>
      <c r="N353" s="20">
        <v>1221548.1099999994</v>
      </c>
      <c r="O353" s="20">
        <v>929009.11</v>
      </c>
      <c r="P353" s="20">
        <v>1210009.1499999999</v>
      </c>
      <c r="Q353" s="503"/>
      <c r="R353" s="20">
        <f t="shared" si="62"/>
        <v>12926965.359999998</v>
      </c>
      <c r="S353" s="499"/>
      <c r="T353" s="499"/>
      <c r="U353"/>
      <c r="V353" s="299"/>
    </row>
    <row r="354" spans="1:22" ht="41.25" customHeight="1">
      <c r="A354" s="458"/>
      <c r="B354" s="501"/>
      <c r="C354" s="455" t="s">
        <v>24</v>
      </c>
      <c r="D354" s="367" t="str">
        <f>D352</f>
        <v>Equipos</v>
      </c>
      <c r="E354" s="120"/>
      <c r="F354" s="120"/>
      <c r="G354" s="120"/>
      <c r="H354" s="121"/>
      <c r="I354" s="121"/>
      <c r="J354" s="121"/>
      <c r="K354" s="124"/>
      <c r="L354" s="124"/>
      <c r="M354" s="124"/>
      <c r="N354" s="123"/>
      <c r="O354" s="123"/>
      <c r="P354" s="123"/>
      <c r="Q354" s="494" t="s">
        <v>149</v>
      </c>
      <c r="R354" s="72">
        <f t="shared" si="62"/>
        <v>0</v>
      </c>
      <c r="S354" s="447">
        <f t="shared" ref="S354" si="75">R354/R352</f>
        <v>0</v>
      </c>
      <c r="T354" s="447">
        <f t="shared" ref="T354" si="76">R355/R353</f>
        <v>0</v>
      </c>
      <c r="U354"/>
      <c r="V354" s="485"/>
    </row>
    <row r="355" spans="1:22" ht="41.25" customHeight="1">
      <c r="A355" s="458"/>
      <c r="B355" s="501"/>
      <c r="C355" s="455"/>
      <c r="D355" s="367" t="str">
        <f>D353</f>
        <v>Monto</v>
      </c>
      <c r="E355" s="74"/>
      <c r="F355" s="74"/>
      <c r="G355" s="74"/>
      <c r="H355" s="74"/>
      <c r="I355" s="74"/>
      <c r="J355" s="74"/>
      <c r="K355" s="75"/>
      <c r="L355" s="75"/>
      <c r="M355" s="74"/>
      <c r="N355" s="74"/>
      <c r="O355" s="74"/>
      <c r="P355" s="74"/>
      <c r="Q355" s="495"/>
      <c r="R355" s="74">
        <f t="shared" si="62"/>
        <v>0</v>
      </c>
      <c r="S355" s="447"/>
      <c r="T355" s="447"/>
      <c r="U355"/>
      <c r="V355" s="485"/>
    </row>
    <row r="356" spans="1:22" ht="41.25" customHeight="1">
      <c r="A356" s="458">
        <v>8</v>
      </c>
      <c r="B356" s="501" t="s">
        <v>426</v>
      </c>
      <c r="C356" s="461" t="s">
        <v>67</v>
      </c>
      <c r="D356" s="366" t="s">
        <v>427</v>
      </c>
      <c r="E356" s="18">
        <v>185</v>
      </c>
      <c r="F356" s="18">
        <v>185</v>
      </c>
      <c r="G356" s="18">
        <v>185</v>
      </c>
      <c r="H356" s="18">
        <v>185</v>
      </c>
      <c r="I356" s="18">
        <v>185</v>
      </c>
      <c r="J356" s="18">
        <v>185</v>
      </c>
      <c r="K356" s="18">
        <v>185</v>
      </c>
      <c r="L356" s="18">
        <v>185</v>
      </c>
      <c r="M356" s="18">
        <v>185</v>
      </c>
      <c r="N356" s="18">
        <v>185</v>
      </c>
      <c r="O356" s="18">
        <v>185</v>
      </c>
      <c r="P356" s="18">
        <v>185</v>
      </c>
      <c r="Q356" s="502" t="s">
        <v>148</v>
      </c>
      <c r="R356" s="13">
        <f t="shared" si="62"/>
        <v>2220</v>
      </c>
      <c r="S356" s="499" t="s">
        <v>319</v>
      </c>
      <c r="T356" s="499" t="s">
        <v>320</v>
      </c>
      <c r="U356"/>
      <c r="V356" s="299"/>
    </row>
    <row r="357" spans="1:22" ht="41.25" customHeight="1">
      <c r="A357" s="458"/>
      <c r="B357" s="501"/>
      <c r="C357" s="461"/>
      <c r="D357" s="366" t="s">
        <v>303</v>
      </c>
      <c r="E357" s="20">
        <v>7429021.9999999981</v>
      </c>
      <c r="F357" s="20">
        <v>4430760.55</v>
      </c>
      <c r="G357" s="20">
        <v>5275225.04</v>
      </c>
      <c r="H357" s="20">
        <v>6523157.5099999988</v>
      </c>
      <c r="I357" s="20">
        <v>5306425.04</v>
      </c>
      <c r="J357" s="20">
        <v>5588762.540000001</v>
      </c>
      <c r="K357" s="20">
        <v>6585452.5099999988</v>
      </c>
      <c r="L357" s="20">
        <v>5879195.040000001</v>
      </c>
      <c r="M357" s="20">
        <v>5284825.04</v>
      </c>
      <c r="N357" s="20">
        <v>6487757.5199999986</v>
      </c>
      <c r="O357" s="20">
        <v>5276225.01</v>
      </c>
      <c r="P357" s="20">
        <v>5882725.0200000005</v>
      </c>
      <c r="Q357" s="503"/>
      <c r="R357" s="20">
        <f t="shared" si="62"/>
        <v>69949532.819999978</v>
      </c>
      <c r="S357" s="499"/>
      <c r="T357" s="499"/>
      <c r="U357"/>
      <c r="V357" s="299"/>
    </row>
    <row r="358" spans="1:22" ht="41.25" customHeight="1">
      <c r="A358" s="458"/>
      <c r="B358" s="501"/>
      <c r="C358" s="455" t="s">
        <v>24</v>
      </c>
      <c r="D358" s="367" t="str">
        <f>D356</f>
        <v>Metros lineales</v>
      </c>
      <c r="E358" s="73"/>
      <c r="F358" s="73"/>
      <c r="G358" s="73"/>
      <c r="H358" s="73"/>
      <c r="I358" s="73"/>
      <c r="J358" s="73"/>
      <c r="K358" s="124"/>
      <c r="L358" s="124"/>
      <c r="M358" s="124"/>
      <c r="N358" s="123"/>
      <c r="O358" s="123"/>
      <c r="P358" s="123"/>
      <c r="Q358" s="494" t="s">
        <v>149</v>
      </c>
      <c r="R358" s="72">
        <f>SUM(E358:M358)</f>
        <v>0</v>
      </c>
      <c r="S358" s="447">
        <f t="shared" ref="S358" si="77">R358/R356</f>
        <v>0</v>
      </c>
      <c r="T358" s="447">
        <f t="shared" ref="T358" si="78">R359/R357</f>
        <v>0</v>
      </c>
      <c r="U358"/>
      <c r="V358" s="485"/>
    </row>
    <row r="359" spans="1:22" ht="41.25" customHeight="1">
      <c r="A359" s="458"/>
      <c r="B359" s="501"/>
      <c r="C359" s="455"/>
      <c r="D359" s="367" t="str">
        <f>D357</f>
        <v>Monto</v>
      </c>
      <c r="E359" s="74"/>
      <c r="F359" s="74"/>
      <c r="G359" s="74"/>
      <c r="H359" s="74"/>
      <c r="I359" s="74"/>
      <c r="J359" s="74"/>
      <c r="K359" s="75"/>
      <c r="L359" s="75"/>
      <c r="M359" s="74"/>
      <c r="N359" s="74"/>
      <c r="O359" s="74"/>
      <c r="P359" s="74"/>
      <c r="Q359" s="495"/>
      <c r="R359" s="74">
        <f t="shared" si="62"/>
        <v>0</v>
      </c>
      <c r="S359" s="447"/>
      <c r="T359" s="447"/>
      <c r="U359"/>
      <c r="V359" s="485"/>
    </row>
    <row r="360" spans="1:22" ht="41.25" customHeight="1">
      <c r="A360" s="458">
        <v>9</v>
      </c>
      <c r="B360" s="501" t="s">
        <v>428</v>
      </c>
      <c r="C360" s="461" t="s">
        <v>67</v>
      </c>
      <c r="D360" s="366" t="s">
        <v>416</v>
      </c>
      <c r="E360" s="114">
        <v>35</v>
      </c>
      <c r="F360" s="114">
        <v>35</v>
      </c>
      <c r="G360" s="114">
        <v>35</v>
      </c>
      <c r="H360" s="114">
        <v>35</v>
      </c>
      <c r="I360" s="114">
        <v>35</v>
      </c>
      <c r="J360" s="114">
        <v>35</v>
      </c>
      <c r="K360" s="114">
        <v>35</v>
      </c>
      <c r="L360" s="114">
        <v>35</v>
      </c>
      <c r="M360" s="114">
        <v>35</v>
      </c>
      <c r="N360" s="114">
        <v>35</v>
      </c>
      <c r="O360" s="114">
        <v>35</v>
      </c>
      <c r="P360" s="114">
        <v>35</v>
      </c>
      <c r="Q360" s="502" t="s">
        <v>148</v>
      </c>
      <c r="R360" s="13">
        <f t="shared" si="62"/>
        <v>420</v>
      </c>
      <c r="S360" s="499" t="s">
        <v>319</v>
      </c>
      <c r="T360" s="499" t="s">
        <v>320</v>
      </c>
      <c r="U360"/>
      <c r="V360" s="299"/>
    </row>
    <row r="361" spans="1:22" ht="41.25" customHeight="1">
      <c r="A361" s="458"/>
      <c r="B361" s="501"/>
      <c r="C361" s="461"/>
      <c r="D361" s="366" t="s">
        <v>303</v>
      </c>
      <c r="E361" s="20">
        <v>4061752.3899999997</v>
      </c>
      <c r="F361" s="20">
        <v>1937635.79</v>
      </c>
      <c r="G361" s="20">
        <v>2902556.52</v>
      </c>
      <c r="H361" s="20">
        <v>4044584.2199999993</v>
      </c>
      <c r="I361" s="20">
        <v>2990356.52</v>
      </c>
      <c r="J361" s="20">
        <v>3028556.52</v>
      </c>
      <c r="K361" s="20">
        <v>4042784.2199999993</v>
      </c>
      <c r="L361" s="20">
        <v>3149206.52</v>
      </c>
      <c r="M361" s="20">
        <v>2903756.52</v>
      </c>
      <c r="N361" s="20">
        <v>4016784.1299999994</v>
      </c>
      <c r="O361" s="20">
        <v>2902556.45</v>
      </c>
      <c r="P361" s="20">
        <v>4065009.1100000003</v>
      </c>
      <c r="Q361" s="503"/>
      <c r="R361" s="20">
        <f t="shared" si="62"/>
        <v>40045538.909999996</v>
      </c>
      <c r="S361" s="499"/>
      <c r="T361" s="499"/>
      <c r="U361"/>
      <c r="V361" s="299"/>
    </row>
    <row r="362" spans="1:22" ht="41.25" customHeight="1">
      <c r="A362" s="458"/>
      <c r="B362" s="501"/>
      <c r="C362" s="455" t="s">
        <v>24</v>
      </c>
      <c r="D362" s="367" t="str">
        <f>D360</f>
        <v>Reuniones</v>
      </c>
      <c r="E362" s="120"/>
      <c r="F362" s="120"/>
      <c r="G362" s="120"/>
      <c r="H362" s="121"/>
      <c r="I362" s="121"/>
      <c r="J362" s="121"/>
      <c r="K362" s="116"/>
      <c r="L362" s="116"/>
      <c r="M362" s="116"/>
      <c r="N362" s="123"/>
      <c r="O362" s="123"/>
      <c r="P362" s="123"/>
      <c r="Q362" s="494" t="s">
        <v>149</v>
      </c>
      <c r="R362" s="72">
        <f t="shared" si="62"/>
        <v>0</v>
      </c>
      <c r="S362" s="447">
        <f t="shared" ref="S362" si="79">R362/R360</f>
        <v>0</v>
      </c>
      <c r="T362" s="447">
        <f t="shared" ref="T362" si="80">R363/R361</f>
        <v>0</v>
      </c>
      <c r="U362"/>
      <c r="V362" s="485"/>
    </row>
    <row r="363" spans="1:22" ht="41.25" customHeight="1">
      <c r="A363" s="458"/>
      <c r="B363" s="501"/>
      <c r="C363" s="455"/>
      <c r="D363" s="367" t="str">
        <f>D361</f>
        <v>Monto</v>
      </c>
      <c r="E363" s="74"/>
      <c r="F363" s="74"/>
      <c r="G363" s="74"/>
      <c r="H363" s="74"/>
      <c r="I363" s="74"/>
      <c r="J363" s="74"/>
      <c r="K363" s="75"/>
      <c r="L363" s="75"/>
      <c r="M363" s="74"/>
      <c r="N363" s="74"/>
      <c r="O363" s="74"/>
      <c r="P363" s="74"/>
      <c r="Q363" s="495"/>
      <c r="R363" s="74">
        <f t="shared" si="62"/>
        <v>0</v>
      </c>
      <c r="S363" s="447"/>
      <c r="T363" s="447"/>
      <c r="U363"/>
      <c r="V363" s="485"/>
    </row>
    <row r="364" spans="1:22" ht="42" customHeight="1">
      <c r="A364" s="458">
        <v>10</v>
      </c>
      <c r="B364" s="501" t="s">
        <v>429</v>
      </c>
      <c r="C364" s="461" t="s">
        <v>67</v>
      </c>
      <c r="D364" s="366" t="s">
        <v>430</v>
      </c>
      <c r="E364" s="114">
        <v>137</v>
      </c>
      <c r="F364" s="114">
        <v>137</v>
      </c>
      <c r="G364" s="114">
        <v>137</v>
      </c>
      <c r="H364" s="114">
        <v>137</v>
      </c>
      <c r="I364" s="114">
        <v>137</v>
      </c>
      <c r="J364" s="114">
        <v>137</v>
      </c>
      <c r="K364" s="114">
        <v>137</v>
      </c>
      <c r="L364" s="114">
        <v>137</v>
      </c>
      <c r="M364" s="114">
        <v>137</v>
      </c>
      <c r="N364" s="114">
        <v>137</v>
      </c>
      <c r="O364" s="114">
        <v>137</v>
      </c>
      <c r="P364" s="114">
        <v>137</v>
      </c>
      <c r="Q364" s="502" t="s">
        <v>152</v>
      </c>
      <c r="R364" s="13">
        <f t="shared" si="62"/>
        <v>1644</v>
      </c>
      <c r="S364" s="499" t="s">
        <v>319</v>
      </c>
      <c r="T364" s="499" t="s">
        <v>320</v>
      </c>
      <c r="U364"/>
      <c r="V364" s="299"/>
    </row>
    <row r="365" spans="1:22" ht="38.25" customHeight="1">
      <c r="A365" s="458"/>
      <c r="B365" s="501"/>
      <c r="C365" s="461"/>
      <c r="D365" s="366" t="s">
        <v>303</v>
      </c>
      <c r="E365" s="20">
        <v>6715875.25</v>
      </c>
      <c r="F365" s="20">
        <v>3175282.9899999998</v>
      </c>
      <c r="G365" s="20">
        <v>4890043.6800000006</v>
      </c>
      <c r="H365" s="20">
        <v>5029509.5600000005</v>
      </c>
      <c r="I365" s="20">
        <v>4952268.6800000006</v>
      </c>
      <c r="J365" s="20">
        <v>5116801.6800000006</v>
      </c>
      <c r="K365" s="20">
        <v>5012154.6300000008</v>
      </c>
      <c r="L365" s="20">
        <v>5327021.24</v>
      </c>
      <c r="M365" s="20">
        <v>4893868.75</v>
      </c>
      <c r="N365" s="20">
        <v>4990109.6100000003</v>
      </c>
      <c r="O365" s="20">
        <v>4890043.76</v>
      </c>
      <c r="P365" s="20">
        <v>5423668.7400000002</v>
      </c>
      <c r="Q365" s="503"/>
      <c r="R365" s="20">
        <f t="shared" si="62"/>
        <v>60416648.570000008</v>
      </c>
      <c r="S365" s="499"/>
      <c r="T365" s="499"/>
      <c r="U365"/>
      <c r="V365" s="299"/>
    </row>
    <row r="366" spans="1:22" ht="28.5" customHeight="1">
      <c r="A366" s="458"/>
      <c r="B366" s="501"/>
      <c r="C366" s="455" t="s">
        <v>24</v>
      </c>
      <c r="D366" s="367" t="str">
        <f>D364</f>
        <v>Monitoreos</v>
      </c>
      <c r="E366" s="120"/>
      <c r="F366" s="120"/>
      <c r="G366" s="120"/>
      <c r="H366" s="121"/>
      <c r="I366" s="121"/>
      <c r="J366" s="121"/>
      <c r="K366" s="122"/>
      <c r="L366" s="122"/>
      <c r="M366" s="122"/>
      <c r="N366" s="123"/>
      <c r="O366" s="123"/>
      <c r="P366" s="123"/>
      <c r="Q366" s="494" t="s">
        <v>153</v>
      </c>
      <c r="R366" s="72">
        <f t="shared" si="62"/>
        <v>0</v>
      </c>
      <c r="S366" s="447">
        <f t="shared" ref="S366" si="81">R366/R364</f>
        <v>0</v>
      </c>
      <c r="T366" s="447">
        <f t="shared" ref="T366" si="82">R367/R365</f>
        <v>0</v>
      </c>
      <c r="U366"/>
      <c r="V366" s="485"/>
    </row>
    <row r="367" spans="1:22" ht="57" customHeight="1">
      <c r="A367" s="458"/>
      <c r="B367" s="501"/>
      <c r="C367" s="455"/>
      <c r="D367" s="367" t="str">
        <f>D365</f>
        <v>Monto</v>
      </c>
      <c r="E367" s="74"/>
      <c r="F367" s="74"/>
      <c r="G367" s="74"/>
      <c r="H367" s="74"/>
      <c r="I367" s="74"/>
      <c r="J367" s="74"/>
      <c r="K367" s="75"/>
      <c r="L367" s="75"/>
      <c r="M367" s="74"/>
      <c r="N367" s="74"/>
      <c r="O367" s="74"/>
      <c r="P367" s="74"/>
      <c r="Q367" s="495"/>
      <c r="R367" s="74">
        <f t="shared" si="62"/>
        <v>0</v>
      </c>
      <c r="S367" s="447"/>
      <c r="T367" s="447"/>
      <c r="U367"/>
      <c r="V367" s="485"/>
    </row>
    <row r="368" spans="1:22" ht="66.75" customHeight="1">
      <c r="A368" s="458">
        <v>11</v>
      </c>
      <c r="B368" s="500" t="s">
        <v>431</v>
      </c>
      <c r="C368" s="461" t="s">
        <v>300</v>
      </c>
      <c r="D368" s="366" t="s">
        <v>420</v>
      </c>
      <c r="E368" s="114">
        <v>80</v>
      </c>
      <c r="F368" s="114">
        <v>80</v>
      </c>
      <c r="G368" s="114">
        <v>80</v>
      </c>
      <c r="H368" s="114">
        <v>80</v>
      </c>
      <c r="I368" s="114">
        <v>80</v>
      </c>
      <c r="J368" s="114">
        <v>80</v>
      </c>
      <c r="K368" s="114">
        <v>80</v>
      </c>
      <c r="L368" s="114">
        <v>80</v>
      </c>
      <c r="M368" s="114">
        <v>80</v>
      </c>
      <c r="N368" s="114">
        <v>80</v>
      </c>
      <c r="O368" s="114">
        <v>80</v>
      </c>
      <c r="P368" s="114">
        <v>80</v>
      </c>
      <c r="Q368" s="502" t="s">
        <v>148</v>
      </c>
      <c r="R368" s="13">
        <f t="shared" si="62"/>
        <v>960</v>
      </c>
      <c r="S368" s="499" t="s">
        <v>319</v>
      </c>
      <c r="T368" s="499" t="s">
        <v>320</v>
      </c>
      <c r="U368"/>
      <c r="V368" s="299"/>
    </row>
    <row r="369" spans="1:22" s="4" customFormat="1" ht="33.75" customHeight="1">
      <c r="A369" s="458"/>
      <c r="B369" s="501"/>
      <c r="C369" s="461"/>
      <c r="D369" s="366" t="s">
        <v>303</v>
      </c>
      <c r="E369" s="20">
        <v>874831.03</v>
      </c>
      <c r="F369" s="20">
        <v>581481.85</v>
      </c>
      <c r="G369" s="20">
        <v>541481.85</v>
      </c>
      <c r="H369" s="20">
        <v>844731.03</v>
      </c>
      <c r="I369" s="20">
        <v>546681.85</v>
      </c>
      <c r="J369" s="20">
        <v>588406.85</v>
      </c>
      <c r="K369" s="20">
        <v>873831.04</v>
      </c>
      <c r="L369" s="20">
        <v>633981.86</v>
      </c>
      <c r="M369" s="20">
        <v>542681.86</v>
      </c>
      <c r="N369" s="20">
        <v>832831.04</v>
      </c>
      <c r="O369" s="20">
        <v>541481.86</v>
      </c>
      <c r="P369" s="20">
        <v>591481.86</v>
      </c>
      <c r="Q369" s="503"/>
      <c r="R369" s="20">
        <f t="shared" si="62"/>
        <v>7993903.9800000014</v>
      </c>
      <c r="S369" s="499"/>
      <c r="T369" s="499"/>
      <c r="U369" s="249"/>
    </row>
    <row r="370" spans="1:22" ht="26.25" customHeight="1">
      <c r="A370" s="458"/>
      <c r="B370" s="501"/>
      <c r="C370" s="455" t="s">
        <v>24</v>
      </c>
      <c r="D370" s="367" t="str">
        <f>D368</f>
        <v>Reportes</v>
      </c>
      <c r="E370" s="120"/>
      <c r="F370" s="120"/>
      <c r="G370" s="120"/>
      <c r="H370" s="120"/>
      <c r="I370" s="120"/>
      <c r="J370" s="120"/>
      <c r="K370" s="116"/>
      <c r="L370" s="116"/>
      <c r="M370" s="116"/>
      <c r="N370" s="120"/>
      <c r="O370" s="120"/>
      <c r="P370" s="123"/>
      <c r="Q370" s="494" t="s">
        <v>149</v>
      </c>
      <c r="R370" s="72">
        <f t="shared" si="62"/>
        <v>0</v>
      </c>
      <c r="S370" s="447">
        <f t="shared" ref="S370" si="83">R370/R368</f>
        <v>0</v>
      </c>
      <c r="T370" s="447">
        <f t="shared" ref="T370" si="84">R371/R369</f>
        <v>0</v>
      </c>
      <c r="U370"/>
      <c r="V370" s="485"/>
    </row>
    <row r="371" spans="1:22" ht="53.25" customHeight="1">
      <c r="A371" s="458"/>
      <c r="B371" s="501"/>
      <c r="C371" s="455"/>
      <c r="D371" s="367" t="str">
        <f>D369</f>
        <v>Monto</v>
      </c>
      <c r="E371" s="74"/>
      <c r="F371" s="74"/>
      <c r="G371" s="74"/>
      <c r="H371" s="74"/>
      <c r="I371" s="74"/>
      <c r="J371" s="74"/>
      <c r="K371" s="75"/>
      <c r="L371" s="75"/>
      <c r="M371" s="74"/>
      <c r="N371" s="74"/>
      <c r="O371" s="74"/>
      <c r="P371" s="74"/>
      <c r="Q371" s="495"/>
      <c r="R371" s="74">
        <f t="shared" si="62"/>
        <v>0</v>
      </c>
      <c r="S371" s="447"/>
      <c r="T371" s="447"/>
      <c r="U371"/>
      <c r="V371" s="485"/>
    </row>
    <row r="372" spans="1:22" ht="51.75" customHeight="1">
      <c r="A372" s="496" t="s">
        <v>370</v>
      </c>
      <c r="B372" s="496"/>
      <c r="C372" s="497" t="s">
        <v>300</v>
      </c>
      <c r="D372" s="362" t="s">
        <v>305</v>
      </c>
      <c r="E372" s="14">
        <f>E368+E364+E360+E356+E352+E348+E344+E340+E336+E332+E328</f>
        <v>5612</v>
      </c>
      <c r="F372" s="14">
        <f t="shared" ref="F372:P373" si="85">F368+F364+F360+F356+F352+F348+F344+F340+F336+F332+F328</f>
        <v>5612</v>
      </c>
      <c r="G372" s="14">
        <f t="shared" si="85"/>
        <v>5612</v>
      </c>
      <c r="H372" s="14">
        <f t="shared" si="85"/>
        <v>5612</v>
      </c>
      <c r="I372" s="14">
        <f t="shared" si="85"/>
        <v>5612</v>
      </c>
      <c r="J372" s="14">
        <f t="shared" si="85"/>
        <v>5612</v>
      </c>
      <c r="K372" s="14">
        <f t="shared" si="85"/>
        <v>5612</v>
      </c>
      <c r="L372" s="14">
        <f t="shared" si="85"/>
        <v>5612</v>
      </c>
      <c r="M372" s="14">
        <f t="shared" si="85"/>
        <v>5612</v>
      </c>
      <c r="N372" s="14">
        <f t="shared" si="85"/>
        <v>5612</v>
      </c>
      <c r="O372" s="14">
        <f t="shared" si="85"/>
        <v>5612</v>
      </c>
      <c r="P372" s="14">
        <f t="shared" si="85"/>
        <v>5612</v>
      </c>
      <c r="Q372" s="489">
        <f>SUM(E372:P372)</f>
        <v>67344</v>
      </c>
      <c r="R372" s="490"/>
      <c r="S372" s="499" t="s">
        <v>319</v>
      </c>
      <c r="T372" s="499" t="s">
        <v>320</v>
      </c>
      <c r="U372"/>
      <c r="V372" s="299"/>
    </row>
    <row r="373" spans="1:22" ht="34.5" customHeight="1">
      <c r="A373" s="496"/>
      <c r="B373" s="496"/>
      <c r="C373" s="498"/>
      <c r="D373" s="362" t="s">
        <v>303</v>
      </c>
      <c r="E373" s="14">
        <f>E369+E365+E361+E357+E353+E349+E345+E341+E337+E333+E329</f>
        <v>64402250.669999994</v>
      </c>
      <c r="F373" s="14">
        <f t="shared" si="85"/>
        <v>43367253.970000006</v>
      </c>
      <c r="G373" s="14">
        <f t="shared" si="85"/>
        <v>50906790.359999999</v>
      </c>
      <c r="H373" s="14">
        <f t="shared" si="85"/>
        <v>47107471.589999996</v>
      </c>
      <c r="I373" s="14">
        <f t="shared" si="85"/>
        <v>39247092.57</v>
      </c>
      <c r="J373" s="14">
        <f t="shared" si="85"/>
        <v>53502671.849999994</v>
      </c>
      <c r="K373" s="14">
        <f t="shared" si="85"/>
        <v>47445893.18</v>
      </c>
      <c r="L373" s="14">
        <f t="shared" si="85"/>
        <v>46542529.099999994</v>
      </c>
      <c r="M373" s="14">
        <f t="shared" si="85"/>
        <v>49554840.859999999</v>
      </c>
      <c r="N373" s="14">
        <f t="shared" si="85"/>
        <v>45017609.149999999</v>
      </c>
      <c r="O373" s="14">
        <f t="shared" si="85"/>
        <v>49561834.769999996</v>
      </c>
      <c r="P373" s="14">
        <f t="shared" si="85"/>
        <v>60103379</v>
      </c>
      <c r="Q373" s="492">
        <f>SUM(E373:P373)</f>
        <v>596759617.06999993</v>
      </c>
      <c r="R373" s="493"/>
      <c r="S373" s="499"/>
      <c r="T373" s="499"/>
      <c r="U373"/>
      <c r="V373" s="299"/>
    </row>
    <row r="374" spans="1:22" ht="34.5" customHeight="1">
      <c r="A374" s="496"/>
      <c r="B374" s="496"/>
      <c r="C374" s="488" t="s">
        <v>24</v>
      </c>
      <c r="D374" s="362" t="s">
        <v>305</v>
      </c>
      <c r="E374" s="14">
        <f t="shared" ref="E374:P375" si="86">E370+E366+E362+E358+E354+E350+E346+E342+E338+E334+E330</f>
        <v>0</v>
      </c>
      <c r="F374" s="14">
        <f t="shared" si="86"/>
        <v>0</v>
      </c>
      <c r="G374" s="14">
        <f t="shared" si="86"/>
        <v>0</v>
      </c>
      <c r="H374" s="14">
        <f t="shared" si="86"/>
        <v>0</v>
      </c>
      <c r="I374" s="14">
        <f t="shared" si="86"/>
        <v>0</v>
      </c>
      <c r="J374" s="14">
        <f t="shared" si="86"/>
        <v>0</v>
      </c>
      <c r="K374" s="14">
        <f t="shared" si="86"/>
        <v>0</v>
      </c>
      <c r="L374" s="14">
        <f t="shared" si="86"/>
        <v>0</v>
      </c>
      <c r="M374" s="14">
        <f t="shared" si="86"/>
        <v>0</v>
      </c>
      <c r="N374" s="14">
        <f t="shared" si="86"/>
        <v>0</v>
      </c>
      <c r="O374" s="14">
        <f t="shared" si="86"/>
        <v>0</v>
      </c>
      <c r="P374" s="14">
        <f t="shared" si="86"/>
        <v>0</v>
      </c>
      <c r="Q374" s="489">
        <f>SUM(E374:P374)</f>
        <v>0</v>
      </c>
      <c r="R374" s="490"/>
      <c r="S374" s="491">
        <f>Q374/Q372</f>
        <v>0</v>
      </c>
      <c r="T374" s="491">
        <f>Q375/Q373</f>
        <v>0</v>
      </c>
      <c r="U374"/>
      <c r="V374" s="485"/>
    </row>
    <row r="375" spans="1:22" ht="30">
      <c r="A375" s="496"/>
      <c r="B375" s="496"/>
      <c r="C375" s="488"/>
      <c r="D375" s="362" t="s">
        <v>432</v>
      </c>
      <c r="E375" s="14">
        <f t="shared" si="86"/>
        <v>0</v>
      </c>
      <c r="F375" s="14">
        <f t="shared" si="86"/>
        <v>0</v>
      </c>
      <c r="G375" s="14">
        <f t="shared" si="86"/>
        <v>0</v>
      </c>
      <c r="H375" s="14">
        <f t="shared" si="86"/>
        <v>0</v>
      </c>
      <c r="I375" s="14">
        <f t="shared" si="86"/>
        <v>0</v>
      </c>
      <c r="J375" s="14">
        <f t="shared" si="86"/>
        <v>0</v>
      </c>
      <c r="K375" s="14">
        <f t="shared" si="86"/>
        <v>0</v>
      </c>
      <c r="L375" s="14">
        <f t="shared" si="86"/>
        <v>0</v>
      </c>
      <c r="M375" s="14">
        <f t="shared" si="86"/>
        <v>0</v>
      </c>
      <c r="N375" s="14">
        <f t="shared" si="86"/>
        <v>0</v>
      </c>
      <c r="O375" s="14">
        <f t="shared" si="86"/>
        <v>0</v>
      </c>
      <c r="P375" s="14">
        <f t="shared" si="86"/>
        <v>0</v>
      </c>
      <c r="Q375" s="492">
        <f>SUM(E375:P375)</f>
        <v>0</v>
      </c>
      <c r="R375" s="493"/>
      <c r="S375" s="491"/>
      <c r="T375" s="491"/>
      <c r="U375"/>
      <c r="V375" s="485"/>
    </row>
    <row r="376" spans="1:22" ht="39.75" customHeight="1">
      <c r="A376" s="483" t="s">
        <v>154</v>
      </c>
      <c r="B376" s="483"/>
      <c r="C376" s="483"/>
      <c r="D376" s="483"/>
      <c r="E376" s="483"/>
      <c r="F376" s="483"/>
      <c r="G376" s="483"/>
      <c r="H376" s="483"/>
      <c r="I376" s="483"/>
      <c r="J376" s="483"/>
      <c r="K376" s="483"/>
      <c r="L376" s="483"/>
      <c r="M376" s="483"/>
      <c r="N376" s="483"/>
      <c r="O376" s="483"/>
      <c r="P376" s="483"/>
      <c r="Q376" s="483"/>
      <c r="R376" s="483"/>
      <c r="S376" s="483"/>
      <c r="T376" s="483"/>
      <c r="U376"/>
      <c r="V376" s="299"/>
    </row>
    <row r="377" spans="1:22" ht="32.25" customHeight="1">
      <c r="A377" s="484" t="s">
        <v>0</v>
      </c>
      <c r="B377" s="484"/>
      <c r="C377" s="484"/>
      <c r="D377" s="484"/>
      <c r="E377" s="484"/>
      <c r="F377" s="484"/>
      <c r="G377" s="484"/>
      <c r="H377" s="484"/>
      <c r="I377" s="484"/>
      <c r="J377" s="484"/>
      <c r="K377" s="484" t="s">
        <v>30</v>
      </c>
      <c r="L377" s="484"/>
      <c r="M377" s="484"/>
      <c r="N377" s="484"/>
      <c r="O377" s="484"/>
      <c r="P377" s="484"/>
      <c r="Q377" s="484"/>
      <c r="R377" s="484"/>
      <c r="S377" s="484"/>
      <c r="T377" s="484"/>
      <c r="U377"/>
      <c r="V377" s="485"/>
    </row>
    <row r="378" spans="1:22" ht="87" customHeight="1">
      <c r="A378" s="486" t="s">
        <v>28</v>
      </c>
      <c r="B378" s="486"/>
      <c r="C378" s="486"/>
      <c r="D378" s="486"/>
      <c r="E378" s="486"/>
      <c r="F378" s="486"/>
      <c r="G378" s="486"/>
      <c r="H378" s="486"/>
      <c r="I378" s="486"/>
      <c r="J378" s="486"/>
      <c r="K378" s="487" t="s">
        <v>340</v>
      </c>
      <c r="L378" s="487"/>
      <c r="M378" s="487"/>
      <c r="N378" s="487"/>
      <c r="O378" s="487"/>
      <c r="P378" s="487"/>
      <c r="Q378" s="487"/>
      <c r="R378" s="487"/>
      <c r="S378" s="487"/>
      <c r="T378" s="487"/>
      <c r="U378"/>
      <c r="V378" s="485"/>
    </row>
    <row r="379" spans="1:22" ht="39.75" customHeight="1">
      <c r="A379" s="478" t="s">
        <v>432</v>
      </c>
      <c r="B379" s="478"/>
      <c r="C379" s="478"/>
      <c r="D379" s="478"/>
      <c r="E379" s="478"/>
      <c r="F379" s="478"/>
      <c r="G379" s="478"/>
      <c r="H379" s="478"/>
      <c r="I379" s="478"/>
      <c r="J379" s="478"/>
      <c r="K379" s="478" t="s">
        <v>311</v>
      </c>
      <c r="L379" s="478"/>
      <c r="M379" s="478"/>
      <c r="N379" s="478"/>
      <c r="O379" s="478"/>
      <c r="P379" s="478"/>
      <c r="Q379" s="478"/>
      <c r="R379" s="478"/>
      <c r="S379" s="478"/>
      <c r="T379" s="478"/>
      <c r="U379"/>
      <c r="V379" s="299"/>
    </row>
    <row r="380" spans="1:22" ht="196.5" customHeight="1">
      <c r="A380" s="479" t="s">
        <v>433</v>
      </c>
      <c r="B380" s="479"/>
      <c r="C380" s="479"/>
      <c r="D380" s="480" t="s">
        <v>434</v>
      </c>
      <c r="E380" s="480"/>
      <c r="F380" s="480"/>
      <c r="G380" s="480"/>
      <c r="H380" s="480"/>
      <c r="I380" s="480"/>
      <c r="J380" s="480"/>
      <c r="K380" s="480"/>
      <c r="L380" s="480"/>
      <c r="M380" s="480"/>
      <c r="N380" s="480"/>
      <c r="O380" s="480"/>
      <c r="P380" s="480"/>
      <c r="Q380" s="480"/>
      <c r="R380" s="480"/>
      <c r="S380" s="480"/>
      <c r="T380" s="480"/>
      <c r="U380"/>
      <c r="V380" s="299"/>
    </row>
    <row r="381" spans="1:22" ht="39.75" customHeight="1">
      <c r="A381" s="481" t="s">
        <v>1</v>
      </c>
      <c r="B381" s="481"/>
      <c r="C381" s="481"/>
      <c r="D381" s="481"/>
      <c r="E381" s="481"/>
      <c r="F381" s="481"/>
      <c r="G381" s="481"/>
      <c r="H381" s="481"/>
      <c r="I381" s="481"/>
      <c r="J381" s="481"/>
      <c r="K381" s="481"/>
      <c r="L381" s="481"/>
      <c r="M381" s="481"/>
      <c r="N381" s="481"/>
      <c r="O381" s="481"/>
      <c r="P381" s="481"/>
      <c r="Q381" s="481"/>
      <c r="R381" s="481"/>
      <c r="S381" s="481"/>
      <c r="T381" s="481"/>
      <c r="U381"/>
      <c r="V381" s="403"/>
    </row>
    <row r="382" spans="1:22" ht="39.75" customHeight="1">
      <c r="A382" s="482" t="s">
        <v>2</v>
      </c>
      <c r="B382" s="482"/>
      <c r="C382" s="482"/>
      <c r="D382" s="482"/>
      <c r="E382" s="482" t="s">
        <v>3</v>
      </c>
      <c r="F382" s="482"/>
      <c r="G382" s="482"/>
      <c r="H382" s="482"/>
      <c r="I382" s="482" t="s">
        <v>4</v>
      </c>
      <c r="J382" s="482"/>
      <c r="K382" s="482"/>
      <c r="L382" s="482"/>
      <c r="M382" s="482"/>
      <c r="N382" s="482"/>
      <c r="O382" s="482"/>
      <c r="P382" s="482"/>
      <c r="Q382" s="482" t="s">
        <v>5</v>
      </c>
      <c r="R382" s="482"/>
      <c r="S382" s="482"/>
      <c r="T382" s="482"/>
      <c r="U382"/>
      <c r="V382" s="403"/>
    </row>
    <row r="383" spans="1:22" ht="39.75" customHeight="1">
      <c r="A383" s="475" t="s">
        <v>6</v>
      </c>
      <c r="B383" s="475"/>
      <c r="C383" s="475"/>
      <c r="D383" s="475"/>
      <c r="E383" s="476" t="s">
        <v>7</v>
      </c>
      <c r="F383" s="476"/>
      <c r="G383" s="476"/>
      <c r="H383" s="476"/>
      <c r="I383" s="475" t="s">
        <v>8</v>
      </c>
      <c r="J383" s="475"/>
      <c r="K383" s="475"/>
      <c r="L383" s="475"/>
      <c r="M383" s="475"/>
      <c r="N383" s="475"/>
      <c r="O383" s="475"/>
      <c r="P383" s="475"/>
      <c r="Q383" s="475" t="s">
        <v>9</v>
      </c>
      <c r="R383" s="475"/>
      <c r="S383" s="475"/>
      <c r="T383" s="475"/>
      <c r="U383"/>
      <c r="V383" s="403"/>
    </row>
    <row r="384" spans="1:22" ht="39.75" customHeight="1">
      <c r="A384" s="472" t="s">
        <v>297</v>
      </c>
      <c r="B384" s="474" t="s">
        <v>314</v>
      </c>
      <c r="C384" s="477" t="s">
        <v>298</v>
      </c>
      <c r="D384" s="477" t="s">
        <v>10</v>
      </c>
      <c r="E384" s="472" t="s">
        <v>11</v>
      </c>
      <c r="F384" s="472">
        <f t="shared" ref="F384:F385" si="87">F380+F376+F372+F368+F364+F360+F356+F352+F348+F344+F340</f>
        <v>11134</v>
      </c>
      <c r="G384" s="472" t="s">
        <v>13</v>
      </c>
      <c r="H384" s="472" t="s">
        <v>14</v>
      </c>
      <c r="I384" s="472" t="s">
        <v>15</v>
      </c>
      <c r="J384" s="472" t="s">
        <v>16</v>
      </c>
      <c r="K384" s="472" t="s">
        <v>17</v>
      </c>
      <c r="L384" s="472" t="s">
        <v>18</v>
      </c>
      <c r="M384" s="472" t="s">
        <v>19</v>
      </c>
      <c r="N384" s="472" t="s">
        <v>20</v>
      </c>
      <c r="O384" s="472" t="s">
        <v>21</v>
      </c>
      <c r="P384" s="472" t="s">
        <v>22</v>
      </c>
      <c r="Q384" s="473" t="s">
        <v>315</v>
      </c>
      <c r="R384" s="474" t="s">
        <v>31</v>
      </c>
      <c r="S384" s="472" t="s">
        <v>316</v>
      </c>
      <c r="T384" s="472"/>
      <c r="U384"/>
      <c r="V384" s="403"/>
    </row>
    <row r="385" spans="1:21" s="4" customFormat="1" ht="39.75" customHeight="1">
      <c r="A385" s="472"/>
      <c r="B385" s="474"/>
      <c r="C385" s="477"/>
      <c r="D385" s="477"/>
      <c r="E385" s="472"/>
      <c r="F385" s="472">
        <f t="shared" si="87"/>
        <v>81345349.349999994</v>
      </c>
      <c r="G385" s="472"/>
      <c r="H385" s="472"/>
      <c r="I385" s="472"/>
      <c r="J385" s="472"/>
      <c r="K385" s="472"/>
      <c r="L385" s="472"/>
      <c r="M385" s="472"/>
      <c r="N385" s="472"/>
      <c r="O385" s="472"/>
      <c r="P385" s="472"/>
      <c r="Q385" s="473"/>
      <c r="R385" s="474"/>
      <c r="S385" s="300" t="s">
        <v>23</v>
      </c>
      <c r="T385" s="300" t="s">
        <v>317</v>
      </c>
      <c r="U385" s="249"/>
    </row>
    <row r="386" spans="1:21" ht="54.75" customHeight="1">
      <c r="A386" s="458">
        <v>1</v>
      </c>
      <c r="B386" s="460" t="s">
        <v>435</v>
      </c>
      <c r="C386" s="461" t="s">
        <v>67</v>
      </c>
      <c r="D386" s="404" t="s">
        <v>331</v>
      </c>
      <c r="E386" s="22">
        <v>21</v>
      </c>
      <c r="F386" s="22">
        <v>21</v>
      </c>
      <c r="G386" s="22">
        <v>21</v>
      </c>
      <c r="H386" s="22">
        <v>21</v>
      </c>
      <c r="I386" s="22">
        <v>21</v>
      </c>
      <c r="J386" s="22">
        <v>21</v>
      </c>
      <c r="K386" s="22">
        <v>21</v>
      </c>
      <c r="L386" s="22">
        <v>21</v>
      </c>
      <c r="M386" s="22">
        <v>21</v>
      </c>
      <c r="N386" s="22">
        <v>21</v>
      </c>
      <c r="O386" s="22">
        <v>21</v>
      </c>
      <c r="P386" s="22">
        <v>21</v>
      </c>
      <c r="Q386" s="462" t="s">
        <v>354</v>
      </c>
      <c r="R386" s="12">
        <f>SUM(E386:P386)</f>
        <v>252</v>
      </c>
      <c r="S386" s="452" t="s">
        <v>319</v>
      </c>
      <c r="T386" s="452" t="s">
        <v>320</v>
      </c>
      <c r="U386"/>
    </row>
    <row r="387" spans="1:21" ht="54.75" customHeight="1">
      <c r="A387" s="458"/>
      <c r="B387" s="460"/>
      <c r="C387" s="461"/>
      <c r="D387" s="404" t="s">
        <v>436</v>
      </c>
      <c r="E387" s="20">
        <v>4631089.46</v>
      </c>
      <c r="F387" s="20">
        <v>8179434.5499999998</v>
      </c>
      <c r="G387" s="20">
        <v>185446.66999999998</v>
      </c>
      <c r="H387" s="20">
        <v>246665.46000000002</v>
      </c>
      <c r="I387" s="20">
        <v>9853074.8300000001</v>
      </c>
      <c r="J387" s="20">
        <v>192336.66999999998</v>
      </c>
      <c r="K387" s="20">
        <v>246665.46000000002</v>
      </c>
      <c r="L387" s="20">
        <v>205439.18</v>
      </c>
      <c r="M387" s="20">
        <v>189577.93</v>
      </c>
      <c r="N387" s="20">
        <v>246665.47000000003</v>
      </c>
      <c r="O387" s="20">
        <v>189177.92</v>
      </c>
      <c r="P387" s="20">
        <v>8306409.1699999999</v>
      </c>
      <c r="Q387" s="468"/>
      <c r="R387" s="21">
        <f>SUM(E387:P387)</f>
        <v>32671982.770000003</v>
      </c>
      <c r="S387" s="452"/>
      <c r="T387" s="452"/>
      <c r="U387"/>
    </row>
    <row r="388" spans="1:21" ht="54.75" customHeight="1">
      <c r="A388" s="458"/>
      <c r="B388" s="460"/>
      <c r="C388" s="455" t="s">
        <v>24</v>
      </c>
      <c r="D388" s="405" t="s">
        <v>331</v>
      </c>
      <c r="E388" s="127"/>
      <c r="F388" s="127"/>
      <c r="G388" s="127"/>
      <c r="H388" s="127"/>
      <c r="I388" s="127"/>
      <c r="J388" s="127"/>
      <c r="K388" s="128"/>
      <c r="L388" s="128"/>
      <c r="M388" s="128"/>
      <c r="N388" s="127"/>
      <c r="O388" s="127"/>
      <c r="P388" s="127"/>
      <c r="Q388" s="469" t="s">
        <v>356</v>
      </c>
      <c r="R388" s="72">
        <f>SUM(E388:P388)</f>
        <v>0</v>
      </c>
      <c r="S388" s="447">
        <f t="shared" ref="S388" si="88">R388/R386</f>
        <v>0</v>
      </c>
      <c r="T388" s="447">
        <f t="shared" ref="T388" si="89">R389/R387</f>
        <v>0</v>
      </c>
      <c r="U388"/>
    </row>
    <row r="389" spans="1:21" ht="54.75" customHeight="1">
      <c r="A389" s="458"/>
      <c r="B389" s="460"/>
      <c r="C389" s="455"/>
      <c r="D389" s="405" t="s">
        <v>436</v>
      </c>
      <c r="E389" s="74"/>
      <c r="F389" s="74"/>
      <c r="G389" s="74"/>
      <c r="H389" s="74"/>
      <c r="I389" s="74"/>
      <c r="J389" s="74"/>
      <c r="K389" s="75"/>
      <c r="L389" s="75"/>
      <c r="M389" s="75"/>
      <c r="N389" s="74"/>
      <c r="O389" s="74"/>
      <c r="P389" s="74"/>
      <c r="Q389" s="470"/>
      <c r="R389" s="74">
        <f t="shared" ref="R389:R425" si="90">SUM(E389:P389)</f>
        <v>0</v>
      </c>
      <c r="S389" s="447"/>
      <c r="T389" s="447"/>
      <c r="U389"/>
    </row>
    <row r="390" spans="1:21" ht="36.75" customHeight="1">
      <c r="A390" s="458">
        <v>2</v>
      </c>
      <c r="B390" s="460" t="s">
        <v>437</v>
      </c>
      <c r="C390" s="461" t="s">
        <v>67</v>
      </c>
      <c r="D390" s="404" t="s">
        <v>438</v>
      </c>
      <c r="E390" s="22">
        <v>12</v>
      </c>
      <c r="F390" s="22">
        <v>12</v>
      </c>
      <c r="G390" s="22">
        <v>12</v>
      </c>
      <c r="H390" s="22">
        <v>12</v>
      </c>
      <c r="I390" s="22">
        <v>12</v>
      </c>
      <c r="J390" s="22">
        <v>12</v>
      </c>
      <c r="K390" s="22">
        <v>12</v>
      </c>
      <c r="L390" s="22">
        <v>12</v>
      </c>
      <c r="M390" s="22">
        <v>12</v>
      </c>
      <c r="N390" s="22">
        <v>12</v>
      </c>
      <c r="O390" s="22">
        <v>12</v>
      </c>
      <c r="P390" s="22">
        <v>12</v>
      </c>
      <c r="Q390" s="467" t="s">
        <v>439</v>
      </c>
      <c r="R390" s="16">
        <f t="shared" si="90"/>
        <v>144</v>
      </c>
      <c r="S390" s="452" t="s">
        <v>319</v>
      </c>
      <c r="T390" s="452" t="s">
        <v>320</v>
      </c>
      <c r="U390"/>
    </row>
    <row r="391" spans="1:21" ht="36.75" customHeight="1">
      <c r="A391" s="458"/>
      <c r="B391" s="460"/>
      <c r="C391" s="461"/>
      <c r="D391" s="404" t="s">
        <v>436</v>
      </c>
      <c r="E391" s="20">
        <v>426076.78999999986</v>
      </c>
      <c r="F391" s="20">
        <v>393433.06999999995</v>
      </c>
      <c r="G391" s="20">
        <v>393433.06999999995</v>
      </c>
      <c r="H391" s="20">
        <v>425576.78999999986</v>
      </c>
      <c r="I391" s="20">
        <v>398893.06999999995</v>
      </c>
      <c r="J391" s="20">
        <v>416343.06999999995</v>
      </c>
      <c r="K391" s="20">
        <v>425576.78999999986</v>
      </c>
      <c r="L391" s="20">
        <v>442993.06999999995</v>
      </c>
      <c r="M391" s="20">
        <v>393434.0799999999</v>
      </c>
      <c r="N391" s="20">
        <v>425577.79999999981</v>
      </c>
      <c r="O391" s="20">
        <v>393434.0799999999</v>
      </c>
      <c r="P391" s="20">
        <v>449944.0799999999</v>
      </c>
      <c r="Q391" s="468"/>
      <c r="R391" s="21">
        <f>SUM(E391:P391)</f>
        <v>4984715.7599999988</v>
      </c>
      <c r="S391" s="452"/>
      <c r="T391" s="452"/>
      <c r="U391"/>
    </row>
    <row r="392" spans="1:21" ht="36.75" customHeight="1">
      <c r="A392" s="458"/>
      <c r="B392" s="460"/>
      <c r="C392" s="455" t="s">
        <v>24</v>
      </c>
      <c r="D392" s="405" t="s">
        <v>438</v>
      </c>
      <c r="E392" s="129"/>
      <c r="F392" s="129"/>
      <c r="G392" s="129"/>
      <c r="H392" s="129"/>
      <c r="I392" s="129"/>
      <c r="J392" s="129"/>
      <c r="K392" s="129"/>
      <c r="L392" s="129"/>
      <c r="M392" s="129"/>
      <c r="N392" s="129"/>
      <c r="O392" s="129"/>
      <c r="P392" s="129"/>
      <c r="Q392" s="464" t="s">
        <v>440</v>
      </c>
      <c r="R392" s="129"/>
      <c r="S392" s="447">
        <f>R392/R390</f>
        <v>0</v>
      </c>
      <c r="T392" s="447">
        <f>R393/R387</f>
        <v>0</v>
      </c>
      <c r="U392"/>
    </row>
    <row r="393" spans="1:21" ht="36.75" customHeight="1">
      <c r="A393" s="458"/>
      <c r="B393" s="460"/>
      <c r="C393" s="455"/>
      <c r="D393" s="405" t="s">
        <v>436</v>
      </c>
      <c r="E393" s="74"/>
      <c r="F393" s="74"/>
      <c r="G393" s="74"/>
      <c r="H393" s="74"/>
      <c r="I393" s="74"/>
      <c r="J393" s="74"/>
      <c r="K393" s="75"/>
      <c r="L393" s="75"/>
      <c r="M393" s="74"/>
      <c r="N393" s="74"/>
      <c r="O393" s="74"/>
      <c r="P393" s="74"/>
      <c r="Q393" s="470"/>
      <c r="R393" s="74">
        <f t="shared" si="90"/>
        <v>0</v>
      </c>
      <c r="S393" s="447"/>
      <c r="T393" s="447"/>
      <c r="U393"/>
    </row>
    <row r="394" spans="1:21" ht="39.75" customHeight="1">
      <c r="A394" s="458">
        <v>3</v>
      </c>
      <c r="B394" s="459" t="s">
        <v>441</v>
      </c>
      <c r="C394" s="461" t="s">
        <v>67</v>
      </c>
      <c r="D394" s="404" t="s">
        <v>442</v>
      </c>
      <c r="E394" s="22">
        <v>16</v>
      </c>
      <c r="F394" s="22">
        <v>16</v>
      </c>
      <c r="G394" s="22">
        <v>16</v>
      </c>
      <c r="H394" s="22">
        <v>16</v>
      </c>
      <c r="I394" s="22">
        <v>16</v>
      </c>
      <c r="J394" s="22">
        <v>16</v>
      </c>
      <c r="K394" s="22">
        <v>16</v>
      </c>
      <c r="L394" s="22">
        <v>16</v>
      </c>
      <c r="M394" s="22">
        <v>16</v>
      </c>
      <c r="N394" s="22">
        <v>16</v>
      </c>
      <c r="O394" s="22">
        <v>16</v>
      </c>
      <c r="P394" s="22">
        <v>16</v>
      </c>
      <c r="Q394" s="467" t="s">
        <v>354</v>
      </c>
      <c r="R394" s="12">
        <f t="shared" si="90"/>
        <v>192</v>
      </c>
      <c r="S394" s="452" t="s">
        <v>319</v>
      </c>
      <c r="T394" s="452" t="s">
        <v>320</v>
      </c>
      <c r="U394"/>
    </row>
    <row r="395" spans="1:21" s="406" customFormat="1" ht="39.75" customHeight="1">
      <c r="A395" s="458"/>
      <c r="B395" s="460"/>
      <c r="C395" s="461"/>
      <c r="D395" s="404" t="s">
        <v>436</v>
      </c>
      <c r="E395" s="20">
        <v>116003.73999999999</v>
      </c>
      <c r="F395" s="20">
        <v>113174.79999999999</v>
      </c>
      <c r="G395" s="20">
        <v>113174.79999999999</v>
      </c>
      <c r="H395" s="20">
        <v>116503.73999999999</v>
      </c>
      <c r="I395" s="20">
        <v>120174.79999999999</v>
      </c>
      <c r="J395" s="20">
        <v>117864.79999999999</v>
      </c>
      <c r="K395" s="20">
        <v>116503.73999999999</v>
      </c>
      <c r="L395" s="20">
        <v>123064.79999999999</v>
      </c>
      <c r="M395" s="20">
        <v>114174.79999999999</v>
      </c>
      <c r="N395" s="20">
        <v>116503.73999999999</v>
      </c>
      <c r="O395" s="20">
        <v>114174.79999999999</v>
      </c>
      <c r="P395" s="20">
        <v>163174.79999999999</v>
      </c>
      <c r="Q395" s="468"/>
      <c r="R395" s="21">
        <f>SUM(E395:P395)</f>
        <v>1444493.36</v>
      </c>
      <c r="S395" s="452"/>
      <c r="T395" s="452"/>
    </row>
    <row r="396" spans="1:21" s="406" customFormat="1" ht="39.75" customHeight="1">
      <c r="A396" s="458"/>
      <c r="B396" s="460"/>
      <c r="C396" s="455" t="s">
        <v>24</v>
      </c>
      <c r="D396" s="405" t="s">
        <v>442</v>
      </c>
      <c r="E396" s="72"/>
      <c r="F396" s="72"/>
      <c r="G396" s="72"/>
      <c r="H396" s="72"/>
      <c r="I396" s="72"/>
      <c r="J396" s="72"/>
      <c r="K396" s="130"/>
      <c r="L396" s="131"/>
      <c r="M396" s="131"/>
      <c r="N396" s="72"/>
      <c r="O396" s="72"/>
      <c r="P396" s="72"/>
      <c r="Q396" s="469" t="s">
        <v>356</v>
      </c>
      <c r="R396" s="132">
        <f t="shared" si="90"/>
        <v>0</v>
      </c>
      <c r="S396" s="447">
        <f t="shared" ref="S396" si="91">R396/R394</f>
        <v>0</v>
      </c>
      <c r="T396" s="447">
        <v>0</v>
      </c>
    </row>
    <row r="397" spans="1:21" ht="39.75" customHeight="1">
      <c r="A397" s="458"/>
      <c r="B397" s="460"/>
      <c r="C397" s="455"/>
      <c r="D397" s="405" t="s">
        <v>436</v>
      </c>
      <c r="E397" s="74"/>
      <c r="F397" s="74"/>
      <c r="G397" s="74"/>
      <c r="H397" s="74"/>
      <c r="I397" s="74"/>
      <c r="J397" s="74"/>
      <c r="K397" s="75"/>
      <c r="L397" s="75"/>
      <c r="M397" s="74"/>
      <c r="N397" s="74"/>
      <c r="O397" s="74"/>
      <c r="P397" s="74"/>
      <c r="Q397" s="470"/>
      <c r="R397" s="74">
        <f t="shared" si="90"/>
        <v>0</v>
      </c>
      <c r="S397" s="447"/>
      <c r="T397" s="447"/>
      <c r="U397"/>
    </row>
    <row r="398" spans="1:21" ht="39.75" customHeight="1">
      <c r="A398" s="458">
        <v>4</v>
      </c>
      <c r="B398" s="459" t="s">
        <v>443</v>
      </c>
      <c r="C398" s="461" t="s">
        <v>67</v>
      </c>
      <c r="D398" s="404" t="s">
        <v>331</v>
      </c>
      <c r="E398" s="22">
        <v>10</v>
      </c>
      <c r="F398" s="22">
        <v>10</v>
      </c>
      <c r="G398" s="22">
        <v>10</v>
      </c>
      <c r="H398" s="22">
        <v>10</v>
      </c>
      <c r="I398" s="22">
        <v>10</v>
      </c>
      <c r="J398" s="22">
        <v>10</v>
      </c>
      <c r="K398" s="22">
        <v>10</v>
      </c>
      <c r="L398" s="22">
        <v>10</v>
      </c>
      <c r="M398" s="22">
        <v>10</v>
      </c>
      <c r="N398" s="22">
        <v>10</v>
      </c>
      <c r="O398" s="22">
        <v>10</v>
      </c>
      <c r="P398" s="22">
        <v>10</v>
      </c>
      <c r="Q398" s="467" t="s">
        <v>354</v>
      </c>
      <c r="R398" s="12">
        <f t="shared" si="90"/>
        <v>120</v>
      </c>
      <c r="S398" s="452" t="s">
        <v>319</v>
      </c>
      <c r="T398" s="452" t="s">
        <v>320</v>
      </c>
      <c r="U398"/>
    </row>
    <row r="399" spans="1:21" ht="39.75" customHeight="1">
      <c r="A399" s="458"/>
      <c r="B399" s="460"/>
      <c r="C399" s="461"/>
      <c r="D399" s="404" t="s">
        <v>436</v>
      </c>
      <c r="E399" s="20">
        <v>116976.53000000001</v>
      </c>
      <c r="F399" s="20">
        <v>96502.040000000008</v>
      </c>
      <c r="G399" s="20">
        <v>96502.040000000008</v>
      </c>
      <c r="H399" s="20">
        <v>116976.53000000001</v>
      </c>
      <c r="I399" s="20">
        <v>102137.04000000001</v>
      </c>
      <c r="J399" s="20">
        <v>101337.04000000001</v>
      </c>
      <c r="K399" s="20">
        <v>116976.53000000001</v>
      </c>
      <c r="L399" s="20">
        <v>106537.04000000001</v>
      </c>
      <c r="M399" s="20">
        <v>96502.040000000008</v>
      </c>
      <c r="N399" s="20">
        <v>116976.52</v>
      </c>
      <c r="O399" s="20">
        <v>96502.03</v>
      </c>
      <c r="P399" s="20">
        <v>129802.03</v>
      </c>
      <c r="Q399" s="468"/>
      <c r="R399" s="21">
        <f>SUM(E399:P399)</f>
        <v>1293727.4100000001</v>
      </c>
      <c r="S399" s="452"/>
      <c r="T399" s="452"/>
      <c r="U399"/>
    </row>
    <row r="400" spans="1:21" ht="39.75" customHeight="1">
      <c r="A400" s="458"/>
      <c r="B400" s="460"/>
      <c r="C400" s="455" t="s">
        <v>24</v>
      </c>
      <c r="D400" s="405" t="s">
        <v>331</v>
      </c>
      <c r="E400" s="72"/>
      <c r="F400" s="72"/>
      <c r="G400" s="72"/>
      <c r="H400" s="72"/>
      <c r="I400" s="72"/>
      <c r="J400" s="72"/>
      <c r="K400" s="130"/>
      <c r="L400" s="130"/>
      <c r="M400" s="130"/>
      <c r="N400" s="72"/>
      <c r="O400" s="72"/>
      <c r="P400" s="72"/>
      <c r="Q400" s="469" t="s">
        <v>356</v>
      </c>
      <c r="R400" s="132">
        <f t="shared" si="90"/>
        <v>0</v>
      </c>
      <c r="S400" s="447">
        <f t="shared" ref="S400" si="92">R400/R398</f>
        <v>0</v>
      </c>
      <c r="T400" s="447">
        <f>R401/R395</f>
        <v>0</v>
      </c>
      <c r="U400"/>
    </row>
    <row r="401" spans="1:21" ht="39.75" customHeight="1">
      <c r="A401" s="458"/>
      <c r="B401" s="460"/>
      <c r="C401" s="455"/>
      <c r="D401" s="405" t="s">
        <v>436</v>
      </c>
      <c r="E401" s="74"/>
      <c r="F401" s="74"/>
      <c r="G401" s="74"/>
      <c r="H401" s="74"/>
      <c r="I401" s="74"/>
      <c r="J401" s="74"/>
      <c r="K401" s="75"/>
      <c r="L401" s="75"/>
      <c r="M401" s="74"/>
      <c r="N401" s="74"/>
      <c r="O401" s="74"/>
      <c r="P401" s="74"/>
      <c r="Q401" s="470"/>
      <c r="R401" s="74">
        <f t="shared" si="90"/>
        <v>0</v>
      </c>
      <c r="S401" s="447"/>
      <c r="T401" s="447"/>
      <c r="U401"/>
    </row>
    <row r="402" spans="1:21" ht="58.5" customHeight="1">
      <c r="A402" s="458">
        <v>5</v>
      </c>
      <c r="B402" s="471" t="s">
        <v>444</v>
      </c>
      <c r="C402" s="461" t="s">
        <v>67</v>
      </c>
      <c r="D402" s="404" t="s">
        <v>331</v>
      </c>
      <c r="E402" s="22">
        <v>5</v>
      </c>
      <c r="F402" s="22">
        <v>5</v>
      </c>
      <c r="G402" s="22">
        <v>5</v>
      </c>
      <c r="H402" s="22">
        <v>6</v>
      </c>
      <c r="I402" s="22">
        <v>5</v>
      </c>
      <c r="J402" s="22">
        <v>5</v>
      </c>
      <c r="K402" s="22">
        <v>5</v>
      </c>
      <c r="L402" s="22">
        <v>5</v>
      </c>
      <c r="M402" s="22">
        <v>5</v>
      </c>
      <c r="N402" s="22">
        <v>5</v>
      </c>
      <c r="O402" s="22">
        <v>5</v>
      </c>
      <c r="P402" s="22">
        <v>5</v>
      </c>
      <c r="Q402" s="467" t="s">
        <v>354</v>
      </c>
      <c r="R402" s="12">
        <f t="shared" si="90"/>
        <v>61</v>
      </c>
      <c r="S402" s="452" t="s">
        <v>319</v>
      </c>
      <c r="T402" s="452" t="s">
        <v>320</v>
      </c>
      <c r="U402"/>
    </row>
    <row r="403" spans="1:21" ht="58.5" customHeight="1">
      <c r="A403" s="458"/>
      <c r="B403" s="471"/>
      <c r="C403" s="461"/>
      <c r="D403" s="404" t="s">
        <v>436</v>
      </c>
      <c r="E403" s="20">
        <v>170061.52000000002</v>
      </c>
      <c r="F403" s="20">
        <v>156862.91000000003</v>
      </c>
      <c r="G403" s="20">
        <v>156862.91000000003</v>
      </c>
      <c r="H403" s="20">
        <v>163561.52000000002</v>
      </c>
      <c r="I403" s="20">
        <v>165497.91000000003</v>
      </c>
      <c r="J403" s="20">
        <v>161697.91000000003</v>
      </c>
      <c r="K403" s="20">
        <v>163561.52000000002</v>
      </c>
      <c r="L403" s="20">
        <v>167187.91000000003</v>
      </c>
      <c r="M403" s="20">
        <v>159262.91000000003</v>
      </c>
      <c r="N403" s="20">
        <v>163561.52000000002</v>
      </c>
      <c r="O403" s="20">
        <v>156862.91000000003</v>
      </c>
      <c r="P403" s="20">
        <v>212162.90000000002</v>
      </c>
      <c r="Q403" s="468"/>
      <c r="R403" s="21">
        <f>SUM(E403:P403)</f>
        <v>1997144.3500000006</v>
      </c>
      <c r="S403" s="452"/>
      <c r="T403" s="452"/>
      <c r="U403"/>
    </row>
    <row r="404" spans="1:21" ht="58.5" customHeight="1">
      <c r="A404" s="458"/>
      <c r="B404" s="471"/>
      <c r="C404" s="455" t="s">
        <v>24</v>
      </c>
      <c r="D404" s="405" t="s">
        <v>331</v>
      </c>
      <c r="E404" s="72"/>
      <c r="F404" s="72"/>
      <c r="G404" s="72"/>
      <c r="H404" s="72"/>
      <c r="I404" s="72"/>
      <c r="J404" s="72"/>
      <c r="K404" s="130"/>
      <c r="L404" s="131"/>
      <c r="M404" s="131"/>
      <c r="N404" s="72"/>
      <c r="O404" s="72"/>
      <c r="P404" s="72"/>
      <c r="Q404" s="469" t="s">
        <v>356</v>
      </c>
      <c r="R404" s="72">
        <f t="shared" si="90"/>
        <v>0</v>
      </c>
      <c r="S404" s="447">
        <f t="shared" ref="S404" si="93">R404/R402</f>
        <v>0</v>
      </c>
      <c r="T404" s="447">
        <f t="shared" ref="T404" si="94">R405/R403</f>
        <v>0</v>
      </c>
      <c r="U404"/>
    </row>
    <row r="405" spans="1:21" ht="58.5" customHeight="1">
      <c r="A405" s="458"/>
      <c r="B405" s="471"/>
      <c r="C405" s="455"/>
      <c r="D405" s="405" t="s">
        <v>436</v>
      </c>
      <c r="E405" s="74"/>
      <c r="F405" s="74"/>
      <c r="G405" s="74"/>
      <c r="H405" s="74"/>
      <c r="I405" s="74"/>
      <c r="J405" s="74"/>
      <c r="K405" s="75"/>
      <c r="L405" s="75"/>
      <c r="M405" s="74"/>
      <c r="N405" s="74"/>
      <c r="O405" s="74"/>
      <c r="P405" s="74"/>
      <c r="Q405" s="470"/>
      <c r="R405" s="74">
        <f t="shared" si="90"/>
        <v>0</v>
      </c>
      <c r="S405" s="447"/>
      <c r="T405" s="447"/>
      <c r="U405"/>
    </row>
    <row r="406" spans="1:21" ht="42.75" customHeight="1">
      <c r="A406" s="458">
        <v>6</v>
      </c>
      <c r="B406" s="459" t="s">
        <v>445</v>
      </c>
      <c r="C406" s="461" t="s">
        <v>67</v>
      </c>
      <c r="D406" s="404" t="s">
        <v>331</v>
      </c>
      <c r="E406" s="22">
        <v>20</v>
      </c>
      <c r="F406" s="22">
        <v>20</v>
      </c>
      <c r="G406" s="22">
        <v>20</v>
      </c>
      <c r="H406" s="22">
        <v>20</v>
      </c>
      <c r="I406" s="22">
        <v>20</v>
      </c>
      <c r="J406" s="22">
        <v>20</v>
      </c>
      <c r="K406" s="22">
        <v>20</v>
      </c>
      <c r="L406" s="22">
        <v>20</v>
      </c>
      <c r="M406" s="22">
        <v>20</v>
      </c>
      <c r="N406" s="22">
        <v>20</v>
      </c>
      <c r="O406" s="22">
        <v>20</v>
      </c>
      <c r="P406" s="22">
        <v>20</v>
      </c>
      <c r="Q406" s="467" t="s">
        <v>354</v>
      </c>
      <c r="R406" s="16">
        <f t="shared" si="90"/>
        <v>240</v>
      </c>
      <c r="S406" s="452" t="s">
        <v>319</v>
      </c>
      <c r="T406" s="452" t="s">
        <v>320</v>
      </c>
      <c r="U406"/>
    </row>
    <row r="407" spans="1:21" ht="42.75" customHeight="1">
      <c r="A407" s="458"/>
      <c r="B407" s="460"/>
      <c r="C407" s="461"/>
      <c r="D407" s="404" t="s">
        <v>436</v>
      </c>
      <c r="E407" s="20">
        <v>78774.740000000005</v>
      </c>
      <c r="F407" s="20">
        <v>67519.28</v>
      </c>
      <c r="G407" s="20">
        <v>67519.28</v>
      </c>
      <c r="H407" s="20">
        <v>80274.740000000005</v>
      </c>
      <c r="I407" s="20">
        <v>73154.28</v>
      </c>
      <c r="J407" s="20">
        <v>70154.28</v>
      </c>
      <c r="K407" s="20">
        <v>80274.740000000005</v>
      </c>
      <c r="L407" s="20">
        <v>74354.28</v>
      </c>
      <c r="M407" s="20">
        <v>67519.28</v>
      </c>
      <c r="N407" s="20">
        <v>80274.73</v>
      </c>
      <c r="O407" s="20">
        <v>67519.26999999999</v>
      </c>
      <c r="P407" s="20">
        <v>116119.26999999999</v>
      </c>
      <c r="Q407" s="468"/>
      <c r="R407" s="21">
        <f>SUM(E407:P407)</f>
        <v>923458.17000000016</v>
      </c>
      <c r="S407" s="452"/>
      <c r="T407" s="452"/>
      <c r="U407"/>
    </row>
    <row r="408" spans="1:21" ht="42.75" customHeight="1">
      <c r="A408" s="458"/>
      <c r="B408" s="460"/>
      <c r="C408" s="455" t="s">
        <v>24</v>
      </c>
      <c r="D408" s="405" t="s">
        <v>331</v>
      </c>
      <c r="E408" s="72"/>
      <c r="F408" s="72"/>
      <c r="G408" s="72"/>
      <c r="H408" s="72"/>
      <c r="I408" s="72"/>
      <c r="J408" s="72"/>
      <c r="K408" s="130"/>
      <c r="L408" s="130"/>
      <c r="M408" s="130"/>
      <c r="N408" s="72"/>
      <c r="O408" s="72"/>
      <c r="P408" s="72"/>
      <c r="Q408" s="469" t="s">
        <v>356</v>
      </c>
      <c r="R408" s="72">
        <f t="shared" si="90"/>
        <v>0</v>
      </c>
      <c r="S408" s="447">
        <f t="shared" ref="S408" si="95">R408/R406</f>
        <v>0</v>
      </c>
      <c r="T408" s="447">
        <f t="shared" ref="T408" si="96">R409/R407</f>
        <v>0</v>
      </c>
      <c r="U408"/>
    </row>
    <row r="409" spans="1:21" ht="42.75" customHeight="1">
      <c r="A409" s="458"/>
      <c r="B409" s="460"/>
      <c r="C409" s="455"/>
      <c r="D409" s="405" t="s">
        <v>436</v>
      </c>
      <c r="E409" s="74"/>
      <c r="F409" s="74"/>
      <c r="G409" s="74"/>
      <c r="H409" s="74"/>
      <c r="I409" s="74"/>
      <c r="J409" s="74"/>
      <c r="K409" s="75"/>
      <c r="L409" s="75"/>
      <c r="M409" s="74"/>
      <c r="N409" s="74"/>
      <c r="O409" s="74"/>
      <c r="P409" s="74"/>
      <c r="Q409" s="470"/>
      <c r="R409" s="74">
        <f t="shared" si="90"/>
        <v>0</v>
      </c>
      <c r="S409" s="447"/>
      <c r="T409" s="447"/>
      <c r="U409"/>
    </row>
    <row r="410" spans="1:21" ht="52.5" customHeight="1">
      <c r="A410" s="458">
        <v>7</v>
      </c>
      <c r="B410" s="459" t="s">
        <v>446</v>
      </c>
      <c r="C410" s="461" t="s">
        <v>67</v>
      </c>
      <c r="D410" s="404" t="s">
        <v>331</v>
      </c>
      <c r="E410" s="22">
        <v>22</v>
      </c>
      <c r="F410" s="22">
        <v>22</v>
      </c>
      <c r="G410" s="22">
        <v>22</v>
      </c>
      <c r="H410" s="22">
        <v>22</v>
      </c>
      <c r="I410" s="22">
        <v>22</v>
      </c>
      <c r="J410" s="22">
        <v>22</v>
      </c>
      <c r="K410" s="22">
        <v>22</v>
      </c>
      <c r="L410" s="22">
        <v>22</v>
      </c>
      <c r="M410" s="22">
        <v>22</v>
      </c>
      <c r="N410" s="22">
        <v>22</v>
      </c>
      <c r="O410" s="22">
        <v>22</v>
      </c>
      <c r="P410" s="22">
        <v>22</v>
      </c>
      <c r="Q410" s="462" t="s">
        <v>354</v>
      </c>
      <c r="R410" s="12">
        <f t="shared" si="90"/>
        <v>264</v>
      </c>
      <c r="S410" s="452" t="s">
        <v>319</v>
      </c>
      <c r="T410" s="452" t="s">
        <v>320</v>
      </c>
      <c r="U410"/>
    </row>
    <row r="411" spans="1:21" ht="52.5" customHeight="1">
      <c r="A411" s="458"/>
      <c r="B411" s="460"/>
      <c r="C411" s="461"/>
      <c r="D411" s="404" t="s">
        <v>436</v>
      </c>
      <c r="E411" s="20">
        <v>233668.82</v>
      </c>
      <c r="F411" s="20">
        <v>220707.74000000002</v>
      </c>
      <c r="G411" s="20">
        <v>220707.74000000002</v>
      </c>
      <c r="H411" s="20">
        <v>234468.82</v>
      </c>
      <c r="I411" s="20">
        <v>226907.74000000002</v>
      </c>
      <c r="J411" s="20">
        <v>234197.74000000002</v>
      </c>
      <c r="K411" s="20">
        <v>234468.82</v>
      </c>
      <c r="L411" s="20">
        <v>247322.74000000002</v>
      </c>
      <c r="M411" s="20">
        <v>220707.74000000002</v>
      </c>
      <c r="N411" s="20">
        <v>234468.82</v>
      </c>
      <c r="O411" s="20">
        <v>220707.75</v>
      </c>
      <c r="P411" s="20">
        <v>295907.75</v>
      </c>
      <c r="Q411" s="463"/>
      <c r="R411" s="21">
        <f>SUM(E411:P411)</f>
        <v>2824242.22</v>
      </c>
      <c r="S411" s="452"/>
      <c r="T411" s="452"/>
      <c r="U411"/>
    </row>
    <row r="412" spans="1:21" ht="52.5" customHeight="1">
      <c r="A412" s="458"/>
      <c r="B412" s="460"/>
      <c r="C412" s="455" t="s">
        <v>24</v>
      </c>
      <c r="D412" s="405" t="s">
        <v>331</v>
      </c>
      <c r="E412" s="72"/>
      <c r="F412" s="72"/>
      <c r="G412" s="72"/>
      <c r="H412" s="72"/>
      <c r="I412" s="72"/>
      <c r="J412" s="72"/>
      <c r="K412" s="130"/>
      <c r="L412" s="130"/>
      <c r="M412" s="130"/>
      <c r="N412" s="72"/>
      <c r="O412" s="72"/>
      <c r="P412" s="72"/>
      <c r="Q412" s="464" t="s">
        <v>356</v>
      </c>
      <c r="R412" s="72">
        <f t="shared" si="90"/>
        <v>0</v>
      </c>
      <c r="S412" s="447">
        <f t="shared" ref="S412" si="97">R412/R410</f>
        <v>0</v>
      </c>
      <c r="T412" s="447">
        <f t="shared" ref="T412" si="98">R413/R411</f>
        <v>0</v>
      </c>
      <c r="U412"/>
    </row>
    <row r="413" spans="1:21" ht="52.5" customHeight="1">
      <c r="A413" s="458"/>
      <c r="B413" s="460"/>
      <c r="C413" s="455"/>
      <c r="D413" s="405" t="s">
        <v>436</v>
      </c>
      <c r="E413" s="74"/>
      <c r="F413" s="74"/>
      <c r="G413" s="74"/>
      <c r="H413" s="74"/>
      <c r="I413" s="74"/>
      <c r="J413" s="74"/>
      <c r="K413" s="75"/>
      <c r="L413" s="75"/>
      <c r="M413" s="74"/>
      <c r="N413" s="74"/>
      <c r="O413" s="74"/>
      <c r="P413" s="74"/>
      <c r="Q413" s="465"/>
      <c r="R413" s="74">
        <f t="shared" si="90"/>
        <v>0</v>
      </c>
      <c r="S413" s="447"/>
      <c r="T413" s="447"/>
      <c r="U413"/>
    </row>
    <row r="414" spans="1:21" ht="42.75" customHeight="1">
      <c r="A414" s="458">
        <v>8</v>
      </c>
      <c r="B414" s="466" t="s">
        <v>447</v>
      </c>
      <c r="C414" s="461" t="s">
        <v>67</v>
      </c>
      <c r="D414" s="404" t="s">
        <v>331</v>
      </c>
      <c r="E414" s="22">
        <v>10</v>
      </c>
      <c r="F414" s="22">
        <v>10</v>
      </c>
      <c r="G414" s="22">
        <v>10</v>
      </c>
      <c r="H414" s="22">
        <v>10</v>
      </c>
      <c r="I414" s="22">
        <v>10</v>
      </c>
      <c r="J414" s="22">
        <v>10</v>
      </c>
      <c r="K414" s="22">
        <v>10</v>
      </c>
      <c r="L414" s="22">
        <v>10</v>
      </c>
      <c r="M414" s="22">
        <v>10</v>
      </c>
      <c r="N414" s="22">
        <v>10</v>
      </c>
      <c r="O414" s="22">
        <v>10</v>
      </c>
      <c r="P414" s="22">
        <v>10</v>
      </c>
      <c r="Q414" s="462" t="s">
        <v>354</v>
      </c>
      <c r="R414" s="12">
        <f>SUM(E414:P414)</f>
        <v>120</v>
      </c>
      <c r="S414" s="452" t="s">
        <v>319</v>
      </c>
      <c r="T414" s="452" t="s">
        <v>320</v>
      </c>
      <c r="U414"/>
    </row>
    <row r="415" spans="1:21" ht="42.75" customHeight="1">
      <c r="A415" s="458"/>
      <c r="B415" s="466"/>
      <c r="C415" s="461"/>
      <c r="D415" s="404" t="s">
        <v>436</v>
      </c>
      <c r="E415" s="20">
        <v>164565.37999999998</v>
      </c>
      <c r="F415" s="20">
        <v>138187.32</v>
      </c>
      <c r="G415" s="20">
        <v>148051.91</v>
      </c>
      <c r="H415" s="20">
        <v>160000.78999999998</v>
      </c>
      <c r="I415" s="20">
        <v>148051.91</v>
      </c>
      <c r="J415" s="20">
        <v>159341.91</v>
      </c>
      <c r="K415" s="20">
        <v>154700.78999999998</v>
      </c>
      <c r="L415" s="20">
        <v>167976.91</v>
      </c>
      <c r="M415" s="20">
        <v>148051.91</v>
      </c>
      <c r="N415" s="20">
        <v>154700.79999999999</v>
      </c>
      <c r="O415" s="20">
        <v>148051.92000000001</v>
      </c>
      <c r="P415" s="20">
        <v>185019.86000000002</v>
      </c>
      <c r="Q415" s="463"/>
      <c r="R415" s="21">
        <f t="shared" si="90"/>
        <v>1876701.41</v>
      </c>
      <c r="S415" s="452"/>
      <c r="T415" s="452"/>
      <c r="U415"/>
    </row>
    <row r="416" spans="1:21" ht="42.75" customHeight="1">
      <c r="A416" s="458"/>
      <c r="B416" s="466"/>
      <c r="C416" s="455" t="s">
        <v>24</v>
      </c>
      <c r="D416" s="405" t="s">
        <v>331</v>
      </c>
      <c r="E416" s="72"/>
      <c r="F416" s="72"/>
      <c r="G416" s="72"/>
      <c r="H416" s="72"/>
      <c r="I416" s="72"/>
      <c r="J416" s="72"/>
      <c r="K416" s="130"/>
      <c r="L416" s="130"/>
      <c r="M416" s="130"/>
      <c r="N416" s="72"/>
      <c r="O416" s="72"/>
      <c r="P416" s="72"/>
      <c r="Q416" s="464" t="s">
        <v>356</v>
      </c>
      <c r="R416" s="132">
        <f t="shared" si="90"/>
        <v>0</v>
      </c>
      <c r="S416" s="447">
        <f t="shared" ref="S416" si="99">R416/R414</f>
        <v>0</v>
      </c>
      <c r="T416" s="447">
        <f t="shared" ref="T416" si="100">R417/R415</f>
        <v>0</v>
      </c>
      <c r="U416"/>
    </row>
    <row r="417" spans="1:23" ht="42.75" customHeight="1">
      <c r="A417" s="458"/>
      <c r="B417" s="466"/>
      <c r="C417" s="455"/>
      <c r="D417" s="405" t="s">
        <v>436</v>
      </c>
      <c r="E417" s="74"/>
      <c r="F417" s="74"/>
      <c r="G417" s="74"/>
      <c r="H417" s="74"/>
      <c r="I417" s="74"/>
      <c r="J417" s="74"/>
      <c r="K417" s="75"/>
      <c r="L417" s="75"/>
      <c r="M417" s="74"/>
      <c r="N417" s="74"/>
      <c r="O417" s="74"/>
      <c r="P417" s="74"/>
      <c r="Q417" s="465"/>
      <c r="R417" s="74">
        <f t="shared" si="90"/>
        <v>0</v>
      </c>
      <c r="S417" s="447"/>
      <c r="T417" s="447"/>
      <c r="U417"/>
    </row>
    <row r="418" spans="1:23" s="407" customFormat="1" ht="51.75" customHeight="1">
      <c r="A418" s="458">
        <v>9</v>
      </c>
      <c r="B418" s="460" t="s">
        <v>448</v>
      </c>
      <c r="C418" s="461" t="s">
        <v>67</v>
      </c>
      <c r="D418" s="404" t="s">
        <v>331</v>
      </c>
      <c r="E418" s="22">
        <v>2</v>
      </c>
      <c r="F418" s="22">
        <v>2</v>
      </c>
      <c r="G418" s="22">
        <v>8</v>
      </c>
      <c r="H418" s="22">
        <v>1</v>
      </c>
      <c r="I418" s="22">
        <v>2</v>
      </c>
      <c r="J418" s="22">
        <v>0</v>
      </c>
      <c r="K418" s="22">
        <v>2</v>
      </c>
      <c r="L418" s="22">
        <v>1</v>
      </c>
      <c r="M418" s="22">
        <v>8</v>
      </c>
      <c r="N418" s="22">
        <v>0</v>
      </c>
      <c r="O418" s="22">
        <v>1</v>
      </c>
      <c r="P418" s="22">
        <v>0</v>
      </c>
      <c r="Q418" s="462" t="s">
        <v>354</v>
      </c>
      <c r="R418" s="12">
        <f t="shared" si="90"/>
        <v>27</v>
      </c>
      <c r="S418" s="452" t="s">
        <v>319</v>
      </c>
      <c r="T418" s="452" t="s">
        <v>320</v>
      </c>
    </row>
    <row r="419" spans="1:23" s="407" customFormat="1" ht="51.75" customHeight="1">
      <c r="A419" s="458"/>
      <c r="B419" s="460"/>
      <c r="C419" s="461"/>
      <c r="D419" s="404" t="s">
        <v>436</v>
      </c>
      <c r="E419" s="20">
        <v>10000</v>
      </c>
      <c r="F419" s="20">
        <v>0</v>
      </c>
      <c r="G419" s="20">
        <v>0</v>
      </c>
      <c r="H419" s="20">
        <v>0</v>
      </c>
      <c r="I419" s="20">
        <v>0</v>
      </c>
      <c r="J419" s="20">
        <v>0</v>
      </c>
      <c r="K419" s="20">
        <v>0</v>
      </c>
      <c r="L419" s="20">
        <v>0</v>
      </c>
      <c r="M419" s="20">
        <v>0</v>
      </c>
      <c r="N419" s="20">
        <v>0</v>
      </c>
      <c r="O419" s="20">
        <v>0</v>
      </c>
      <c r="P419" s="20">
        <v>0</v>
      </c>
      <c r="Q419" s="463"/>
      <c r="R419" s="21">
        <f t="shared" si="90"/>
        <v>10000</v>
      </c>
      <c r="S419" s="452"/>
      <c r="T419" s="452"/>
    </row>
    <row r="420" spans="1:23" ht="51.75" customHeight="1">
      <c r="A420" s="458"/>
      <c r="B420" s="460"/>
      <c r="C420" s="455" t="s">
        <v>24</v>
      </c>
      <c r="D420" s="405" t="s">
        <v>331</v>
      </c>
      <c r="E420" s="72"/>
      <c r="F420" s="72"/>
      <c r="G420" s="72"/>
      <c r="H420" s="72"/>
      <c r="I420" s="72"/>
      <c r="J420" s="72"/>
      <c r="K420" s="130"/>
      <c r="L420" s="130"/>
      <c r="M420" s="130"/>
      <c r="N420" s="72"/>
      <c r="O420" s="72"/>
      <c r="P420" s="72"/>
      <c r="Q420" s="464" t="s">
        <v>356</v>
      </c>
      <c r="R420" s="72">
        <f t="shared" si="90"/>
        <v>0</v>
      </c>
      <c r="S420" s="447">
        <f t="shared" ref="S420" si="101">R420/R418</f>
        <v>0</v>
      </c>
      <c r="T420" s="447">
        <f t="shared" ref="T420" si="102">R421/R419</f>
        <v>0</v>
      </c>
      <c r="U420"/>
    </row>
    <row r="421" spans="1:23" ht="51.75" customHeight="1">
      <c r="A421" s="458"/>
      <c r="B421" s="460"/>
      <c r="C421" s="455"/>
      <c r="D421" s="405" t="s">
        <v>436</v>
      </c>
      <c r="E421" s="74"/>
      <c r="F421" s="74"/>
      <c r="G421" s="74"/>
      <c r="H421" s="74"/>
      <c r="I421" s="74"/>
      <c r="J421" s="74"/>
      <c r="K421" s="75"/>
      <c r="L421" s="75"/>
      <c r="M421" s="74"/>
      <c r="N421" s="74"/>
      <c r="O421" s="74"/>
      <c r="P421" s="74"/>
      <c r="Q421" s="465"/>
      <c r="R421" s="74">
        <f>SUM(E421:P421)</f>
        <v>0</v>
      </c>
      <c r="S421" s="447"/>
      <c r="T421" s="447"/>
      <c r="U421"/>
    </row>
    <row r="422" spans="1:23" ht="51.75" customHeight="1">
      <c r="A422" s="458">
        <v>10</v>
      </c>
      <c r="B422" s="459" t="s">
        <v>449</v>
      </c>
      <c r="C422" s="461" t="s">
        <v>67</v>
      </c>
      <c r="D422" s="404" t="s">
        <v>450</v>
      </c>
      <c r="E422" s="22">
        <v>35</v>
      </c>
      <c r="F422" s="22">
        <v>31</v>
      </c>
      <c r="G422" s="22">
        <v>35</v>
      </c>
      <c r="H422" s="22">
        <v>33</v>
      </c>
      <c r="I422" s="22">
        <v>35</v>
      </c>
      <c r="J422" s="22">
        <v>33</v>
      </c>
      <c r="K422" s="22">
        <v>35</v>
      </c>
      <c r="L422" s="22">
        <v>34</v>
      </c>
      <c r="M422" s="22">
        <v>34</v>
      </c>
      <c r="N422" s="22">
        <v>34</v>
      </c>
      <c r="O422" s="22">
        <v>34</v>
      </c>
      <c r="P422" s="22">
        <v>34</v>
      </c>
      <c r="Q422" s="462" t="s">
        <v>354</v>
      </c>
      <c r="R422" s="16">
        <f t="shared" si="90"/>
        <v>407</v>
      </c>
      <c r="S422" s="452" t="s">
        <v>319</v>
      </c>
      <c r="T422" s="452" t="s">
        <v>320</v>
      </c>
      <c r="U422"/>
    </row>
    <row r="423" spans="1:23" s="332" customFormat="1" ht="51.75" customHeight="1">
      <c r="A423" s="458"/>
      <c r="B423" s="460"/>
      <c r="C423" s="461"/>
      <c r="D423" s="404" t="s">
        <v>436</v>
      </c>
      <c r="E423" s="20">
        <v>853640.32</v>
      </c>
      <c r="F423" s="20">
        <v>829127.19</v>
      </c>
      <c r="G423" s="20">
        <v>829127.19</v>
      </c>
      <c r="H423" s="20">
        <v>853640.32</v>
      </c>
      <c r="I423" s="20">
        <v>835052.19</v>
      </c>
      <c r="J423" s="20">
        <v>834252.19</v>
      </c>
      <c r="K423" s="20">
        <v>853640.32</v>
      </c>
      <c r="L423" s="20">
        <v>843377.19</v>
      </c>
      <c r="M423" s="20">
        <v>829127.17999999993</v>
      </c>
      <c r="N423" s="20">
        <v>853640.30999999994</v>
      </c>
      <c r="O423" s="20">
        <v>829127.17999999993</v>
      </c>
      <c r="P423" s="20">
        <v>876127.17999999993</v>
      </c>
      <c r="Q423" s="463"/>
      <c r="R423" s="21">
        <f>SUM(E423:P423)</f>
        <v>10119878.759999998</v>
      </c>
      <c r="S423" s="452"/>
      <c r="T423" s="452"/>
    </row>
    <row r="424" spans="1:23" s="332" customFormat="1" ht="51.75" customHeight="1">
      <c r="A424" s="458"/>
      <c r="B424" s="460"/>
      <c r="C424" s="455" t="s">
        <v>24</v>
      </c>
      <c r="D424" s="405" t="s">
        <v>450</v>
      </c>
      <c r="E424" s="72"/>
      <c r="F424" s="72"/>
      <c r="G424" s="72"/>
      <c r="H424" s="72"/>
      <c r="I424" s="72"/>
      <c r="J424" s="72"/>
      <c r="K424" s="130"/>
      <c r="L424" s="131"/>
      <c r="M424" s="131"/>
      <c r="N424" s="72"/>
      <c r="O424" s="72"/>
      <c r="P424" s="72"/>
      <c r="Q424" s="464" t="s">
        <v>356</v>
      </c>
      <c r="R424" s="72">
        <f t="shared" si="90"/>
        <v>0</v>
      </c>
      <c r="S424" s="447">
        <f t="shared" ref="S424" si="103">R424/R422</f>
        <v>0</v>
      </c>
      <c r="T424" s="447">
        <f t="shared" ref="T424" si="104">R425/R423</f>
        <v>0</v>
      </c>
      <c r="W424" s="402"/>
    </row>
    <row r="425" spans="1:23" ht="51.75" customHeight="1">
      <c r="A425" s="458"/>
      <c r="B425" s="460"/>
      <c r="C425" s="455"/>
      <c r="D425" s="405" t="s">
        <v>436</v>
      </c>
      <c r="E425" s="74"/>
      <c r="F425" s="74"/>
      <c r="G425" s="74"/>
      <c r="H425" s="74"/>
      <c r="I425" s="74"/>
      <c r="J425" s="74"/>
      <c r="K425" s="75"/>
      <c r="L425" s="75"/>
      <c r="M425" s="74"/>
      <c r="N425" s="74"/>
      <c r="O425" s="74"/>
      <c r="P425" s="74"/>
      <c r="Q425" s="465"/>
      <c r="R425" s="74">
        <f t="shared" si="90"/>
        <v>0</v>
      </c>
      <c r="S425" s="447"/>
      <c r="T425" s="447"/>
      <c r="U425"/>
      <c r="W425" s="402"/>
    </row>
    <row r="426" spans="1:23" ht="36">
      <c r="A426" s="448" t="s">
        <v>370</v>
      </c>
      <c r="B426" s="448"/>
      <c r="C426" s="449" t="s">
        <v>67</v>
      </c>
      <c r="D426" s="323" t="s">
        <v>305</v>
      </c>
      <c r="E426" s="15">
        <f>E422+E418+E414+E410+E406+E402+E398+E394+E390+E386</f>
        <v>153</v>
      </c>
      <c r="F426" s="15">
        <f t="shared" ref="F426:P426" si="105">F422+F418+F414+F410+F406+F402+F398+F394+F390+F386</f>
        <v>149</v>
      </c>
      <c r="G426" s="15">
        <f t="shared" si="105"/>
        <v>159</v>
      </c>
      <c r="H426" s="19">
        <f t="shared" si="105"/>
        <v>151</v>
      </c>
      <c r="I426" s="15">
        <f t="shared" si="105"/>
        <v>153</v>
      </c>
      <c r="J426" s="15">
        <f t="shared" si="105"/>
        <v>149</v>
      </c>
      <c r="K426" s="15">
        <f t="shared" si="105"/>
        <v>153</v>
      </c>
      <c r="L426" s="15">
        <f t="shared" si="105"/>
        <v>151</v>
      </c>
      <c r="M426" s="15">
        <f t="shared" si="105"/>
        <v>158</v>
      </c>
      <c r="N426" s="15">
        <f t="shared" si="105"/>
        <v>150</v>
      </c>
      <c r="O426" s="15">
        <f t="shared" si="105"/>
        <v>151</v>
      </c>
      <c r="P426" s="15">
        <f t="shared" si="105"/>
        <v>150</v>
      </c>
      <c r="Q426" s="450">
        <f t="shared" ref="Q426:Q432" si="106">SUM(E426:P426)</f>
        <v>1827</v>
      </c>
      <c r="R426" s="451"/>
      <c r="S426" s="452" t="s">
        <v>319</v>
      </c>
      <c r="T426" s="452" t="s">
        <v>320</v>
      </c>
      <c r="U426"/>
    </row>
    <row r="427" spans="1:23" ht="33.75">
      <c r="A427" s="448"/>
      <c r="B427" s="448"/>
      <c r="C427" s="449"/>
      <c r="D427" s="323" t="s">
        <v>303</v>
      </c>
      <c r="E427" s="17">
        <f>SUM(E387,E391,E395,E399,E403,E407,E411,E415,E419,E423)</f>
        <v>6800857.3000000017</v>
      </c>
      <c r="F427" s="17">
        <f t="shared" ref="F427:P428" si="107">SUM(F387,F391,F395,F399,F403,F407,F411,F415,F419,F423)</f>
        <v>10194948.899999999</v>
      </c>
      <c r="G427" s="17">
        <f t="shared" si="107"/>
        <v>2210825.6100000003</v>
      </c>
      <c r="H427" s="17">
        <f t="shared" si="107"/>
        <v>2397668.71</v>
      </c>
      <c r="I427" s="17">
        <f t="shared" si="107"/>
        <v>11922943.77</v>
      </c>
      <c r="J427" s="17">
        <f t="shared" si="107"/>
        <v>2287525.61</v>
      </c>
      <c r="K427" s="17">
        <f t="shared" si="107"/>
        <v>2392368.71</v>
      </c>
      <c r="L427" s="17">
        <f t="shared" si="107"/>
        <v>2378253.12</v>
      </c>
      <c r="M427" s="17">
        <f t="shared" si="107"/>
        <v>2218357.87</v>
      </c>
      <c r="N427" s="17">
        <f t="shared" si="107"/>
        <v>2392369.71</v>
      </c>
      <c r="O427" s="17">
        <f t="shared" si="107"/>
        <v>2215557.8599999994</v>
      </c>
      <c r="P427" s="17">
        <f t="shared" si="107"/>
        <v>10734667.039999999</v>
      </c>
      <c r="Q427" s="453">
        <f t="shared" si="106"/>
        <v>58146344.209999993</v>
      </c>
      <c r="R427" s="454"/>
      <c r="S427" s="452"/>
      <c r="T427" s="452"/>
      <c r="U427"/>
    </row>
    <row r="428" spans="1:23" ht="68.25" customHeight="1">
      <c r="A428" s="448"/>
      <c r="B428" s="448"/>
      <c r="C428" s="455" t="s">
        <v>24</v>
      </c>
      <c r="D428" s="327" t="s">
        <v>305</v>
      </c>
      <c r="E428" s="132">
        <f>SUM(E388,E392,E396,E400,E404,E408,E412,E416,E420,E424)</f>
        <v>0</v>
      </c>
      <c r="F428" s="132">
        <f t="shared" si="107"/>
        <v>0</v>
      </c>
      <c r="G428" s="132">
        <f t="shared" si="107"/>
        <v>0</v>
      </c>
      <c r="H428" s="132">
        <f t="shared" si="107"/>
        <v>0</v>
      </c>
      <c r="I428" s="132">
        <f t="shared" si="107"/>
        <v>0</v>
      </c>
      <c r="J428" s="132">
        <f t="shared" si="107"/>
        <v>0</v>
      </c>
      <c r="K428" s="132">
        <f t="shared" si="107"/>
        <v>0</v>
      </c>
      <c r="L428" s="132">
        <f t="shared" si="107"/>
        <v>0</v>
      </c>
      <c r="M428" s="132">
        <f t="shared" si="107"/>
        <v>0</v>
      </c>
      <c r="N428" s="132">
        <f t="shared" si="107"/>
        <v>0</v>
      </c>
      <c r="O428" s="132">
        <f t="shared" si="107"/>
        <v>0</v>
      </c>
      <c r="P428" s="132">
        <f t="shared" si="107"/>
        <v>0</v>
      </c>
      <c r="Q428" s="456">
        <f>SUM(E428:P428)</f>
        <v>0</v>
      </c>
      <c r="R428" s="457"/>
      <c r="S428" s="437">
        <f>Q428/Q426</f>
        <v>0</v>
      </c>
      <c r="T428" s="437">
        <f>Q429/Q427</f>
        <v>0</v>
      </c>
      <c r="U428"/>
    </row>
    <row r="429" spans="1:23" ht="74.25" customHeight="1">
      <c r="A429" s="448"/>
      <c r="B429" s="448"/>
      <c r="C429" s="455"/>
      <c r="D429" s="327" t="s">
        <v>303</v>
      </c>
      <c r="E429" s="133">
        <f t="shared" ref="E429:P429" si="108">E425+E421+E417+E413+E409+E405+E401+E397+E393+E389</f>
        <v>0</v>
      </c>
      <c r="F429" s="133">
        <f t="shared" si="108"/>
        <v>0</v>
      </c>
      <c r="G429" s="133">
        <f t="shared" si="108"/>
        <v>0</v>
      </c>
      <c r="H429" s="133">
        <f t="shared" si="108"/>
        <v>0</v>
      </c>
      <c r="I429" s="133">
        <f t="shared" si="108"/>
        <v>0</v>
      </c>
      <c r="J429" s="133">
        <f t="shared" si="108"/>
        <v>0</v>
      </c>
      <c r="K429" s="133">
        <f t="shared" si="108"/>
        <v>0</v>
      </c>
      <c r="L429" s="133">
        <f t="shared" si="108"/>
        <v>0</v>
      </c>
      <c r="M429" s="133">
        <f t="shared" si="108"/>
        <v>0</v>
      </c>
      <c r="N429" s="133">
        <f t="shared" si="108"/>
        <v>0</v>
      </c>
      <c r="O429" s="133">
        <f t="shared" si="108"/>
        <v>0</v>
      </c>
      <c r="P429" s="133">
        <f t="shared" si="108"/>
        <v>0</v>
      </c>
      <c r="Q429" s="438">
        <f t="shared" si="106"/>
        <v>0</v>
      </c>
      <c r="R429" s="439"/>
      <c r="S429" s="437"/>
      <c r="T429" s="437"/>
      <c r="U429"/>
    </row>
    <row r="430" spans="1:23" ht="83.25" customHeight="1">
      <c r="A430" s="440" t="s">
        <v>451</v>
      </c>
      <c r="B430" s="440"/>
      <c r="C430" s="441" t="s">
        <v>67</v>
      </c>
      <c r="D430" s="408" t="s">
        <v>305</v>
      </c>
      <c r="E430" s="409">
        <f>SUM(E426,E372,E313,E235,E197,E130)</f>
        <v>90290</v>
      </c>
      <c r="F430" s="409">
        <f t="shared" ref="F430:P430" si="109">F426+F372+F313+F235+F197+F130</f>
        <v>89253</v>
      </c>
      <c r="G430" s="409">
        <f t="shared" si="109"/>
        <v>89798</v>
      </c>
      <c r="H430" s="409">
        <f t="shared" si="109"/>
        <v>90144</v>
      </c>
      <c r="I430" s="409">
        <f t="shared" si="109"/>
        <v>90846</v>
      </c>
      <c r="J430" s="409">
        <f t="shared" si="109"/>
        <v>89877</v>
      </c>
      <c r="K430" s="409">
        <f t="shared" si="109"/>
        <v>90085</v>
      </c>
      <c r="L430" s="409">
        <f t="shared" si="109"/>
        <v>89748</v>
      </c>
      <c r="M430" s="409">
        <f t="shared" si="109"/>
        <v>89473</v>
      </c>
      <c r="N430" s="409">
        <f t="shared" si="109"/>
        <v>90097</v>
      </c>
      <c r="O430" s="409">
        <f t="shared" si="109"/>
        <v>88518</v>
      </c>
      <c r="P430" s="409">
        <f t="shared" si="109"/>
        <v>90461</v>
      </c>
      <c r="Q430" s="442">
        <f>SUM(E430:P430)</f>
        <v>1078590</v>
      </c>
      <c r="R430" s="443"/>
      <c r="S430" s="444" t="s">
        <v>319</v>
      </c>
      <c r="T430" s="444" t="s">
        <v>320</v>
      </c>
      <c r="U430"/>
    </row>
    <row r="431" spans="1:23" ht="83.25" customHeight="1">
      <c r="A431" s="440"/>
      <c r="B431" s="440"/>
      <c r="C431" s="441"/>
      <c r="D431" s="408" t="s">
        <v>303</v>
      </c>
      <c r="E431" s="409">
        <f t="shared" ref="E431:P433" si="110">E427+E373+E314+E236+E198+E131</f>
        <v>98571759.719999999</v>
      </c>
      <c r="F431" s="409">
        <f t="shared" si="110"/>
        <v>75219844.250000015</v>
      </c>
      <c r="G431" s="409">
        <f t="shared" si="110"/>
        <v>75062903.070000008</v>
      </c>
      <c r="H431" s="409">
        <f t="shared" si="110"/>
        <v>76725679.530000001</v>
      </c>
      <c r="I431" s="409">
        <f t="shared" si="110"/>
        <v>78388456.040000007</v>
      </c>
      <c r="J431" s="409">
        <f t="shared" si="110"/>
        <v>78388456.040000007</v>
      </c>
      <c r="K431" s="409">
        <f t="shared" si="110"/>
        <v>75062903.050000012</v>
      </c>
      <c r="L431" s="409">
        <f t="shared" si="110"/>
        <v>73400126.519999996</v>
      </c>
      <c r="M431" s="409">
        <f t="shared" si="110"/>
        <v>74231514.729999989</v>
      </c>
      <c r="N431" s="409">
        <f t="shared" si="110"/>
        <v>74231514.75</v>
      </c>
      <c r="O431" s="409">
        <f t="shared" si="110"/>
        <v>74231514.75</v>
      </c>
      <c r="P431" s="409">
        <f t="shared" si="110"/>
        <v>103112171.52999999</v>
      </c>
      <c r="Q431" s="434">
        <f t="shared" si="106"/>
        <v>956626843.98000002</v>
      </c>
      <c r="R431" s="435"/>
      <c r="S431" s="444"/>
      <c r="T431" s="444"/>
      <c r="U431"/>
    </row>
    <row r="432" spans="1:23" ht="83.25" customHeight="1">
      <c r="A432" s="440"/>
      <c r="B432" s="440"/>
      <c r="C432" s="441" t="s">
        <v>24</v>
      </c>
      <c r="D432" s="408" t="s">
        <v>305</v>
      </c>
      <c r="E432" s="409">
        <f t="shared" si="110"/>
        <v>0</v>
      </c>
      <c r="F432" s="409">
        <f t="shared" si="110"/>
        <v>0</v>
      </c>
      <c r="G432" s="409">
        <f t="shared" si="110"/>
        <v>0</v>
      </c>
      <c r="H432" s="409">
        <f t="shared" si="110"/>
        <v>0</v>
      </c>
      <c r="I432" s="409">
        <f t="shared" si="110"/>
        <v>0</v>
      </c>
      <c r="J432" s="409">
        <f t="shared" si="110"/>
        <v>0</v>
      </c>
      <c r="K432" s="409">
        <f t="shared" si="110"/>
        <v>0</v>
      </c>
      <c r="L432" s="409">
        <f t="shared" si="110"/>
        <v>0</v>
      </c>
      <c r="M432" s="409">
        <f t="shared" si="110"/>
        <v>0</v>
      </c>
      <c r="N432" s="409">
        <f t="shared" si="110"/>
        <v>0</v>
      </c>
      <c r="O432" s="409">
        <f t="shared" si="110"/>
        <v>0</v>
      </c>
      <c r="P432" s="409">
        <f t="shared" si="110"/>
        <v>0</v>
      </c>
      <c r="Q432" s="445">
        <f t="shared" si="106"/>
        <v>0</v>
      </c>
      <c r="R432" s="446"/>
      <c r="S432" s="433">
        <f>Q432/Q430</f>
        <v>0</v>
      </c>
      <c r="T432" s="433">
        <f>Q433/Q431</f>
        <v>0</v>
      </c>
      <c r="U432"/>
    </row>
    <row r="433" spans="1:25" ht="83.25" customHeight="1">
      <c r="A433" s="440"/>
      <c r="B433" s="440"/>
      <c r="C433" s="441"/>
      <c r="D433" s="408" t="s">
        <v>303</v>
      </c>
      <c r="E433" s="410">
        <f t="shared" si="110"/>
        <v>0</v>
      </c>
      <c r="F433" s="410">
        <f t="shared" si="110"/>
        <v>0</v>
      </c>
      <c r="G433" s="410">
        <f t="shared" si="110"/>
        <v>0</v>
      </c>
      <c r="H433" s="410">
        <f t="shared" si="110"/>
        <v>0</v>
      </c>
      <c r="I433" s="410">
        <f t="shared" si="110"/>
        <v>0</v>
      </c>
      <c r="J433" s="410">
        <f t="shared" si="110"/>
        <v>0</v>
      </c>
      <c r="K433" s="410">
        <f t="shared" si="110"/>
        <v>0</v>
      </c>
      <c r="L433" s="410">
        <f t="shared" si="110"/>
        <v>0</v>
      </c>
      <c r="M433" s="410">
        <f t="shared" si="110"/>
        <v>0</v>
      </c>
      <c r="N433" s="410">
        <f t="shared" si="110"/>
        <v>0</v>
      </c>
      <c r="O433" s="410">
        <f t="shared" si="110"/>
        <v>0</v>
      </c>
      <c r="P433" s="410">
        <f t="shared" si="110"/>
        <v>0</v>
      </c>
      <c r="Q433" s="434">
        <f>SUM(E433:P433)</f>
        <v>0</v>
      </c>
      <c r="R433" s="435"/>
      <c r="S433" s="433"/>
      <c r="T433" s="433"/>
      <c r="U433"/>
    </row>
    <row r="434" spans="1:25" ht="153.75" customHeight="1">
      <c r="A434" s="7"/>
      <c r="B434" s="8"/>
      <c r="C434" s="11"/>
      <c r="D434" s="23"/>
      <c r="E434" s="7"/>
      <c r="F434" s="7"/>
      <c r="G434" s="7"/>
      <c r="H434" s="7"/>
      <c r="I434" s="7"/>
      <c r="J434" s="7"/>
      <c r="K434" s="7"/>
      <c r="L434" s="7"/>
      <c r="M434" s="7"/>
      <c r="N434" s="7"/>
      <c r="O434" s="7"/>
      <c r="P434" s="7"/>
      <c r="R434" s="7"/>
      <c r="S434" s="9"/>
      <c r="T434" s="9"/>
      <c r="U434"/>
    </row>
    <row r="435" spans="1:25" ht="216" customHeight="1">
      <c r="A435" s="436"/>
      <c r="B435" s="436"/>
      <c r="C435" s="436"/>
      <c r="D435" s="436"/>
      <c r="E435" s="436"/>
      <c r="F435" s="436"/>
      <c r="G435" s="436"/>
      <c r="H435" s="436"/>
      <c r="I435" s="436"/>
      <c r="J435" s="436"/>
      <c r="K435" s="436"/>
      <c r="L435" s="436"/>
      <c r="M435" s="436"/>
      <c r="N435" s="436"/>
      <c r="O435" s="436"/>
      <c r="P435" s="436"/>
      <c r="Q435" s="436"/>
      <c r="R435" s="436"/>
      <c r="S435" s="436"/>
      <c r="T435" s="436"/>
      <c r="U435"/>
    </row>
    <row r="436" spans="1:25" ht="83.25" customHeight="1">
      <c r="A436" s="7"/>
      <c r="B436" s="8"/>
      <c r="C436" s="11"/>
      <c r="D436" s="23"/>
      <c r="E436" s="7"/>
      <c r="F436" s="7"/>
      <c r="G436" s="7"/>
      <c r="H436" s="7"/>
      <c r="I436" s="7"/>
      <c r="J436" s="7"/>
      <c r="K436" s="7"/>
      <c r="L436" s="7"/>
      <c r="M436" s="7"/>
      <c r="N436" s="7"/>
      <c r="O436" s="7"/>
      <c r="P436" s="7"/>
      <c r="R436" s="7"/>
      <c r="S436" s="9"/>
      <c r="T436" s="9"/>
      <c r="U436"/>
    </row>
    <row r="437" spans="1:25" ht="83.25" customHeight="1">
      <c r="A437" s="7"/>
      <c r="B437" s="8"/>
      <c r="C437" s="11"/>
      <c r="D437" s="23"/>
      <c r="E437" s="7"/>
      <c r="F437" s="7"/>
      <c r="G437" s="7"/>
      <c r="H437" s="7"/>
      <c r="I437" s="7"/>
      <c r="J437" s="7"/>
      <c r="K437" s="7"/>
      <c r="L437" s="7"/>
      <c r="M437" s="7"/>
      <c r="N437" s="7"/>
      <c r="O437" s="7"/>
      <c r="P437" s="7"/>
      <c r="R437" s="7"/>
      <c r="S437" s="9"/>
      <c r="T437" s="9"/>
      <c r="U437"/>
    </row>
    <row r="438" spans="1:25" ht="38.25" customHeight="1">
      <c r="A438" s="7"/>
      <c r="B438" s="8"/>
      <c r="C438" s="11"/>
      <c r="D438" s="23"/>
      <c r="E438" s="7"/>
      <c r="F438" s="7"/>
      <c r="G438" s="7"/>
      <c r="H438" s="7"/>
      <c r="I438" s="7"/>
      <c r="J438" s="7"/>
      <c r="K438" s="7"/>
      <c r="L438" s="7"/>
      <c r="M438" s="7"/>
      <c r="N438" s="7"/>
      <c r="O438" s="7"/>
      <c r="P438" s="7"/>
      <c r="R438" s="7"/>
      <c r="S438" s="9"/>
      <c r="T438" s="9"/>
      <c r="U438"/>
    </row>
    <row r="439" spans="1:25" ht="47.25" customHeight="1">
      <c r="A439" s="7"/>
      <c r="B439" s="8"/>
      <c r="C439" s="11"/>
      <c r="D439" s="23"/>
      <c r="E439" s="7"/>
      <c r="F439" s="7"/>
      <c r="G439" s="7"/>
      <c r="H439" s="7"/>
      <c r="I439" s="7"/>
      <c r="J439" s="7"/>
      <c r="K439" s="7"/>
      <c r="L439" s="7"/>
      <c r="M439" s="7"/>
      <c r="N439" s="7"/>
      <c r="O439" s="7"/>
      <c r="P439" s="7"/>
      <c r="R439" s="7"/>
      <c r="S439" s="9"/>
      <c r="T439" s="9"/>
      <c r="U439"/>
    </row>
    <row r="440" spans="1:25" ht="47.25" customHeight="1">
      <c r="A440" s="7"/>
      <c r="B440" s="8"/>
      <c r="C440" s="11"/>
      <c r="D440" s="23"/>
      <c r="E440" s="7"/>
      <c r="F440" s="7"/>
      <c r="G440" s="7"/>
      <c r="H440" s="7"/>
      <c r="I440" s="7"/>
      <c r="J440" s="7"/>
      <c r="K440" s="7"/>
      <c r="L440" s="7"/>
      <c r="M440" s="7"/>
      <c r="N440" s="7"/>
      <c r="O440" s="7"/>
      <c r="P440" s="7"/>
      <c r="R440" s="7"/>
      <c r="S440" s="9"/>
      <c r="T440" s="9"/>
      <c r="U440"/>
    </row>
    <row r="441" spans="1:25" ht="36" customHeight="1">
      <c r="A441" s="7"/>
      <c r="B441" s="8"/>
      <c r="C441" s="11"/>
      <c r="D441" s="23"/>
      <c r="E441" s="7"/>
      <c r="F441" s="7"/>
      <c r="G441" s="7"/>
      <c r="H441" s="7"/>
      <c r="I441" s="7"/>
      <c r="J441" s="7"/>
      <c r="K441" s="7"/>
      <c r="L441" s="7"/>
      <c r="M441" s="7"/>
      <c r="N441" s="7"/>
      <c r="O441" s="7"/>
      <c r="P441" s="7"/>
      <c r="R441" s="7"/>
      <c r="S441" s="9"/>
      <c r="T441" s="9"/>
      <c r="U441"/>
      <c r="Y441" s="10"/>
    </row>
    <row r="442" spans="1:25" ht="36" customHeight="1">
      <c r="A442" s="7"/>
      <c r="B442" s="8"/>
      <c r="C442" s="11"/>
      <c r="D442" s="23"/>
      <c r="E442" s="7"/>
      <c r="F442" s="7"/>
      <c r="G442" s="7"/>
      <c r="H442" s="7"/>
      <c r="I442" s="7"/>
      <c r="J442" s="7"/>
      <c r="K442" s="7"/>
      <c r="L442" s="7"/>
      <c r="M442" s="7"/>
      <c r="N442" s="7"/>
      <c r="O442" s="7"/>
      <c r="P442" s="7"/>
      <c r="R442" s="7"/>
      <c r="S442" s="9"/>
      <c r="T442" s="9"/>
      <c r="U442"/>
      <c r="Y442" s="10"/>
    </row>
    <row r="443" spans="1:25" ht="18">
      <c r="A443" s="7"/>
      <c r="B443" s="8"/>
      <c r="C443" s="11"/>
      <c r="D443" s="23"/>
      <c r="E443" s="7"/>
      <c r="F443" s="7"/>
      <c r="G443" s="7"/>
      <c r="H443" s="7"/>
      <c r="I443" s="7"/>
      <c r="J443" s="7"/>
      <c r="K443" s="7"/>
      <c r="L443" s="7"/>
      <c r="M443" s="7"/>
      <c r="N443" s="7"/>
      <c r="O443" s="7"/>
      <c r="P443" s="7"/>
      <c r="R443" s="7"/>
      <c r="S443" s="9"/>
      <c r="T443" s="9"/>
    </row>
    <row r="444" spans="1:25" ht="18">
      <c r="A444" s="7"/>
      <c r="B444" s="8"/>
      <c r="C444" s="11"/>
      <c r="D444" s="23"/>
      <c r="E444" s="7"/>
      <c r="F444" s="7"/>
      <c r="G444" s="7"/>
      <c r="H444" s="7"/>
      <c r="I444" s="7"/>
      <c r="J444" s="7"/>
      <c r="K444" s="7"/>
      <c r="L444" s="7"/>
      <c r="M444" s="7"/>
      <c r="N444" s="7"/>
      <c r="O444" s="7"/>
      <c r="P444" s="7"/>
      <c r="R444" s="7"/>
      <c r="S444" s="9"/>
      <c r="T444" s="9"/>
    </row>
    <row r="445" spans="1:25" ht="18">
      <c r="A445" s="7"/>
      <c r="B445" s="8"/>
      <c r="C445" s="11"/>
      <c r="D445" s="23"/>
      <c r="E445" s="7"/>
      <c r="F445" s="7"/>
      <c r="G445" s="7"/>
      <c r="H445" s="7"/>
      <c r="I445" s="7"/>
      <c r="J445" s="7"/>
      <c r="K445" s="7"/>
      <c r="L445" s="7"/>
      <c r="M445" s="7"/>
      <c r="N445" s="7"/>
      <c r="O445" s="7"/>
      <c r="P445" s="7"/>
      <c r="R445" s="7"/>
      <c r="S445" s="9"/>
      <c r="T445" s="9"/>
    </row>
  </sheetData>
  <mergeCells count="1131">
    <mergeCell ref="A2:T2"/>
    <mergeCell ref="A3:T3"/>
    <mergeCell ref="A4:T4"/>
    <mergeCell ref="A5:T5"/>
    <mergeCell ref="A6:C6"/>
    <mergeCell ref="D6:T6"/>
    <mergeCell ref="A13:T13"/>
    <mergeCell ref="A14:C14"/>
    <mergeCell ref="D14:T14"/>
    <mergeCell ref="A15:C15"/>
    <mergeCell ref="D15:T15"/>
    <mergeCell ref="A16:C16"/>
    <mergeCell ref="D16:T16"/>
    <mergeCell ref="A10:C10"/>
    <mergeCell ref="D10:T10"/>
    <mergeCell ref="A11:C11"/>
    <mergeCell ref="D11:T11"/>
    <mergeCell ref="A12:C12"/>
    <mergeCell ref="D12:T12"/>
    <mergeCell ref="A7:C7"/>
    <mergeCell ref="D7:T7"/>
    <mergeCell ref="A8:C8"/>
    <mergeCell ref="D8:T8"/>
    <mergeCell ref="A9:C9"/>
    <mergeCell ref="D9:T9"/>
    <mergeCell ref="B26:D26"/>
    <mergeCell ref="G26:M26"/>
    <mergeCell ref="N26:R26"/>
    <mergeCell ref="S26:T26"/>
    <mergeCell ref="A27:T27"/>
    <mergeCell ref="B28:D28"/>
    <mergeCell ref="A22:C22"/>
    <mergeCell ref="D22:T22"/>
    <mergeCell ref="A23:T23"/>
    <mergeCell ref="A24:T24"/>
    <mergeCell ref="B25:D25"/>
    <mergeCell ref="G25:M25"/>
    <mergeCell ref="N25:R25"/>
    <mergeCell ref="S25:T25"/>
    <mergeCell ref="A17:C17"/>
    <mergeCell ref="D17:T17"/>
    <mergeCell ref="A18:T18"/>
    <mergeCell ref="A19:T19"/>
    <mergeCell ref="A20:T20"/>
    <mergeCell ref="A21:T21"/>
    <mergeCell ref="B38:D38"/>
    <mergeCell ref="G38:M38"/>
    <mergeCell ref="N38:R38"/>
    <mergeCell ref="S38:T38"/>
    <mergeCell ref="A39:T39"/>
    <mergeCell ref="B40:D40"/>
    <mergeCell ref="A35:T35"/>
    <mergeCell ref="A36:T36"/>
    <mergeCell ref="B37:D37"/>
    <mergeCell ref="G37:M37"/>
    <mergeCell ref="N37:R37"/>
    <mergeCell ref="S37:T37"/>
    <mergeCell ref="B29:D29"/>
    <mergeCell ref="T29:T30"/>
    <mergeCell ref="B30:D30"/>
    <mergeCell ref="A31:T31"/>
    <mergeCell ref="B32:D32"/>
    <mergeCell ref="B33:D33"/>
    <mergeCell ref="T33:T34"/>
    <mergeCell ref="B34:D34"/>
    <mergeCell ref="A50:D50"/>
    <mergeCell ref="E50:H50"/>
    <mergeCell ref="I50:P50"/>
    <mergeCell ref="Q50:T50"/>
    <mergeCell ref="A51:A52"/>
    <mergeCell ref="B51:B52"/>
    <mergeCell ref="C51:C52"/>
    <mergeCell ref="D51:D52"/>
    <mergeCell ref="E51:E52"/>
    <mergeCell ref="F51:F52"/>
    <mergeCell ref="A47:T47"/>
    <mergeCell ref="A48:T48"/>
    <mergeCell ref="A49:D49"/>
    <mergeCell ref="E49:H49"/>
    <mergeCell ref="I49:P49"/>
    <mergeCell ref="Q49:T49"/>
    <mergeCell ref="B41:D41"/>
    <mergeCell ref="T41:T42"/>
    <mergeCell ref="B42:D42"/>
    <mergeCell ref="A43:T43"/>
    <mergeCell ref="B44:D44"/>
    <mergeCell ref="B45:D45"/>
    <mergeCell ref="T45:T46"/>
    <mergeCell ref="B46:D46"/>
    <mergeCell ref="A53:T53"/>
    <mergeCell ref="A54:A55"/>
    <mergeCell ref="B54:B55"/>
    <mergeCell ref="Q54:R54"/>
    <mergeCell ref="S54:T55"/>
    <mergeCell ref="Q55:R55"/>
    <mergeCell ref="M51:M52"/>
    <mergeCell ref="N51:N52"/>
    <mergeCell ref="O51:O52"/>
    <mergeCell ref="P51:P52"/>
    <mergeCell ref="Q51:R52"/>
    <mergeCell ref="S51:T52"/>
    <mergeCell ref="G51:G52"/>
    <mergeCell ref="H51:H52"/>
    <mergeCell ref="I51:I52"/>
    <mergeCell ref="J51:J52"/>
    <mergeCell ref="K51:K52"/>
    <mergeCell ref="L51:L52"/>
    <mergeCell ref="A63:T63"/>
    <mergeCell ref="A64:A65"/>
    <mergeCell ref="B64:B65"/>
    <mergeCell ref="Q64:R64"/>
    <mergeCell ref="S64:T65"/>
    <mergeCell ref="Q65:R65"/>
    <mergeCell ref="A60:T60"/>
    <mergeCell ref="A61:A62"/>
    <mergeCell ref="B61:B62"/>
    <mergeCell ref="Q61:R61"/>
    <mergeCell ref="S61:T62"/>
    <mergeCell ref="Q62:R62"/>
    <mergeCell ref="A56:A57"/>
    <mergeCell ref="B56:B57"/>
    <mergeCell ref="Q56:R56"/>
    <mergeCell ref="S56:T57"/>
    <mergeCell ref="Q57:R57"/>
    <mergeCell ref="A58:A59"/>
    <mergeCell ref="B58:B59"/>
    <mergeCell ref="Q58:R58"/>
    <mergeCell ref="S58:T59"/>
    <mergeCell ref="Q59:R59"/>
    <mergeCell ref="U69:V69"/>
    <mergeCell ref="A70:T70"/>
    <mergeCell ref="A71:A74"/>
    <mergeCell ref="B71:B72"/>
    <mergeCell ref="Q71:R71"/>
    <mergeCell ref="S71:T72"/>
    <mergeCell ref="Q72:R72"/>
    <mergeCell ref="B73:B74"/>
    <mergeCell ref="Q73:R73"/>
    <mergeCell ref="S73:T74"/>
    <mergeCell ref="A66:A67"/>
    <mergeCell ref="B66:B67"/>
    <mergeCell ref="Q66:R66"/>
    <mergeCell ref="S66:T67"/>
    <mergeCell ref="Q67:R67"/>
    <mergeCell ref="A68:B69"/>
    <mergeCell ref="Q68:R68"/>
    <mergeCell ref="S68:T69"/>
    <mergeCell ref="Q69:R69"/>
    <mergeCell ref="A79:C79"/>
    <mergeCell ref="D79:T79"/>
    <mergeCell ref="A80:C80"/>
    <mergeCell ref="D80:T80"/>
    <mergeCell ref="A81:T81"/>
    <mergeCell ref="A82:D82"/>
    <mergeCell ref="E82:H82"/>
    <mergeCell ref="I82:P82"/>
    <mergeCell ref="Q82:T82"/>
    <mergeCell ref="S84:T84"/>
    <mergeCell ref="Q74:R74"/>
    <mergeCell ref="A75:T75"/>
    <mergeCell ref="A76:T76"/>
    <mergeCell ref="A77:J77"/>
    <mergeCell ref="K77:T77"/>
    <mergeCell ref="A78:J78"/>
    <mergeCell ref="K78:T78"/>
    <mergeCell ref="M84:M85"/>
    <mergeCell ref="N84:N85"/>
    <mergeCell ref="O84:O85"/>
    <mergeCell ref="P84:P85"/>
    <mergeCell ref="Q84:Q85"/>
    <mergeCell ref="R84:R85"/>
    <mergeCell ref="G84:G85"/>
    <mergeCell ref="H84:H85"/>
    <mergeCell ref="I84:I85"/>
    <mergeCell ref="J84:J85"/>
    <mergeCell ref="K84:K85"/>
    <mergeCell ref="L84:L85"/>
    <mergeCell ref="A83:D83"/>
    <mergeCell ref="E83:H83"/>
    <mergeCell ref="I83:P83"/>
    <mergeCell ref="Q83:T83"/>
    <mergeCell ref="A84:A85"/>
    <mergeCell ref="B84:B85"/>
    <mergeCell ref="C84:C85"/>
    <mergeCell ref="D84:D85"/>
    <mergeCell ref="E84:E85"/>
    <mergeCell ref="F84:F85"/>
    <mergeCell ref="T90:T91"/>
    <mergeCell ref="U90:U93"/>
    <mergeCell ref="C92:C93"/>
    <mergeCell ref="Q92:Q93"/>
    <mergeCell ref="S92:S93"/>
    <mergeCell ref="T92:T93"/>
    <mergeCell ref="U86:U89"/>
    <mergeCell ref="C88:C89"/>
    <mergeCell ref="Q88:Q89"/>
    <mergeCell ref="S88:S89"/>
    <mergeCell ref="T88:T89"/>
    <mergeCell ref="A90:A93"/>
    <mergeCell ref="B90:B93"/>
    <mergeCell ref="C90:C91"/>
    <mergeCell ref="Q90:Q91"/>
    <mergeCell ref="S90:S91"/>
    <mergeCell ref="A86:A89"/>
    <mergeCell ref="B86:B89"/>
    <mergeCell ref="C86:C87"/>
    <mergeCell ref="Q86:Q87"/>
    <mergeCell ref="S86:S87"/>
    <mergeCell ref="T86:T87"/>
    <mergeCell ref="A98:A101"/>
    <mergeCell ref="B98:B101"/>
    <mergeCell ref="C98:C99"/>
    <mergeCell ref="Q98:Q99"/>
    <mergeCell ref="S98:S99"/>
    <mergeCell ref="T98:T99"/>
    <mergeCell ref="C100:C101"/>
    <mergeCell ref="Q100:Q101"/>
    <mergeCell ref="S100:S101"/>
    <mergeCell ref="T100:T101"/>
    <mergeCell ref="A94:A97"/>
    <mergeCell ref="B94:B97"/>
    <mergeCell ref="C94:C95"/>
    <mergeCell ref="Q94:Q95"/>
    <mergeCell ref="S94:S95"/>
    <mergeCell ref="T94:T95"/>
    <mergeCell ref="C96:C97"/>
    <mergeCell ref="Q96:Q97"/>
    <mergeCell ref="S96:S97"/>
    <mergeCell ref="T96:T97"/>
    <mergeCell ref="U106:U109"/>
    <mergeCell ref="C108:C109"/>
    <mergeCell ref="Q108:Q109"/>
    <mergeCell ref="S108:S109"/>
    <mergeCell ref="T108:T109"/>
    <mergeCell ref="A110:A113"/>
    <mergeCell ref="B110:B113"/>
    <mergeCell ref="C110:C111"/>
    <mergeCell ref="Q110:Q111"/>
    <mergeCell ref="S110:S111"/>
    <mergeCell ref="A106:A109"/>
    <mergeCell ref="B106:B109"/>
    <mergeCell ref="C106:C107"/>
    <mergeCell ref="Q106:Q107"/>
    <mergeCell ref="S106:S107"/>
    <mergeCell ref="T106:T107"/>
    <mergeCell ref="A102:A105"/>
    <mergeCell ref="B102:B105"/>
    <mergeCell ref="C102:C103"/>
    <mergeCell ref="Q102:Q103"/>
    <mergeCell ref="S102:S103"/>
    <mergeCell ref="T102:T103"/>
    <mergeCell ref="C104:C105"/>
    <mergeCell ref="Q104:Q105"/>
    <mergeCell ref="S104:S105"/>
    <mergeCell ref="T104:T105"/>
    <mergeCell ref="A118:A121"/>
    <mergeCell ref="B118:B121"/>
    <mergeCell ref="C118:C119"/>
    <mergeCell ref="Q118:Q119"/>
    <mergeCell ref="S118:S119"/>
    <mergeCell ref="T118:T119"/>
    <mergeCell ref="C120:C121"/>
    <mergeCell ref="Q120:Q121"/>
    <mergeCell ref="S120:S121"/>
    <mergeCell ref="T120:T121"/>
    <mergeCell ref="T114:T115"/>
    <mergeCell ref="U114:U117"/>
    <mergeCell ref="C116:C117"/>
    <mergeCell ref="Q116:Q117"/>
    <mergeCell ref="S116:S117"/>
    <mergeCell ref="T116:T117"/>
    <mergeCell ref="T110:T111"/>
    <mergeCell ref="C112:C113"/>
    <mergeCell ref="Q112:Q113"/>
    <mergeCell ref="S112:S113"/>
    <mergeCell ref="T112:T113"/>
    <mergeCell ref="A114:A117"/>
    <mergeCell ref="B114:B117"/>
    <mergeCell ref="C114:C115"/>
    <mergeCell ref="Q114:Q115"/>
    <mergeCell ref="S114:S115"/>
    <mergeCell ref="A126:A129"/>
    <mergeCell ref="B126:B129"/>
    <mergeCell ref="C126:C127"/>
    <mergeCell ref="Q126:Q127"/>
    <mergeCell ref="S126:S127"/>
    <mergeCell ref="T126:T127"/>
    <mergeCell ref="C128:C129"/>
    <mergeCell ref="Q128:Q129"/>
    <mergeCell ref="S128:S129"/>
    <mergeCell ref="T128:T129"/>
    <mergeCell ref="A122:A125"/>
    <mergeCell ref="B122:B125"/>
    <mergeCell ref="C122:C123"/>
    <mergeCell ref="Q122:Q123"/>
    <mergeCell ref="S122:S123"/>
    <mergeCell ref="T122:T123"/>
    <mergeCell ref="C124:C125"/>
    <mergeCell ref="Q124:Q125"/>
    <mergeCell ref="S124:S125"/>
    <mergeCell ref="T124:T125"/>
    <mergeCell ref="A137:C137"/>
    <mergeCell ref="D137:T137"/>
    <mergeCell ref="A138:C138"/>
    <mergeCell ref="D138:T138"/>
    <mergeCell ref="A139:T139"/>
    <mergeCell ref="A140:D140"/>
    <mergeCell ref="E140:H140"/>
    <mergeCell ref="I140:P140"/>
    <mergeCell ref="Q140:T140"/>
    <mergeCell ref="S142:T142"/>
    <mergeCell ref="Q133:R133"/>
    <mergeCell ref="A134:T134"/>
    <mergeCell ref="A135:J135"/>
    <mergeCell ref="K135:T135"/>
    <mergeCell ref="A136:J136"/>
    <mergeCell ref="K136:T136"/>
    <mergeCell ref="A130:B133"/>
    <mergeCell ref="C130:C131"/>
    <mergeCell ref="Q130:R130"/>
    <mergeCell ref="S130:S131"/>
    <mergeCell ref="T130:T131"/>
    <mergeCell ref="Q131:R131"/>
    <mergeCell ref="C132:C133"/>
    <mergeCell ref="Q132:R132"/>
    <mergeCell ref="S132:S133"/>
    <mergeCell ref="T132:T133"/>
    <mergeCell ref="M142:M143"/>
    <mergeCell ref="N142:N143"/>
    <mergeCell ref="O142:O143"/>
    <mergeCell ref="P142:P143"/>
    <mergeCell ref="Q142:Q143"/>
    <mergeCell ref="R142:R143"/>
    <mergeCell ref="A144:A147"/>
    <mergeCell ref="B144:B147"/>
    <mergeCell ref="C144:C145"/>
    <mergeCell ref="Q144:Q145"/>
    <mergeCell ref="S144:S145"/>
    <mergeCell ref="T144:T145"/>
    <mergeCell ref="C146:C147"/>
    <mergeCell ref="Q146:Q147"/>
    <mergeCell ref="S146:S147"/>
    <mergeCell ref="G142:G143"/>
    <mergeCell ref="H142:H143"/>
    <mergeCell ref="I142:I143"/>
    <mergeCell ref="J142:J143"/>
    <mergeCell ref="K142:K143"/>
    <mergeCell ref="L142:L143"/>
    <mergeCell ref="A141:D141"/>
    <mergeCell ref="E141:H141"/>
    <mergeCell ref="I141:P141"/>
    <mergeCell ref="Q141:T141"/>
    <mergeCell ref="A142:A143"/>
    <mergeCell ref="B142:B143"/>
    <mergeCell ref="C142:C143"/>
    <mergeCell ref="D142:D143"/>
    <mergeCell ref="E142:E143"/>
    <mergeCell ref="F142:F143"/>
    <mergeCell ref="T146:T147"/>
    <mergeCell ref="T154:T155"/>
    <mergeCell ref="A156:A159"/>
    <mergeCell ref="B156:B159"/>
    <mergeCell ref="C156:C157"/>
    <mergeCell ref="Q156:Q157"/>
    <mergeCell ref="S156:S157"/>
    <mergeCell ref="T156:T157"/>
    <mergeCell ref="C158:C159"/>
    <mergeCell ref="Q158:Q159"/>
    <mergeCell ref="S158:S159"/>
    <mergeCell ref="T150:T151"/>
    <mergeCell ref="A152:A155"/>
    <mergeCell ref="B152:B155"/>
    <mergeCell ref="C152:C153"/>
    <mergeCell ref="Q152:Q153"/>
    <mergeCell ref="S152:S153"/>
    <mergeCell ref="T152:T153"/>
    <mergeCell ref="C154:C155"/>
    <mergeCell ref="Q154:Q155"/>
    <mergeCell ref="S154:S155"/>
    <mergeCell ref="A148:A151"/>
    <mergeCell ref="B148:B151"/>
    <mergeCell ref="C148:C149"/>
    <mergeCell ref="Q148:Q149"/>
    <mergeCell ref="S148:S149"/>
    <mergeCell ref="T148:T149"/>
    <mergeCell ref="C150:C151"/>
    <mergeCell ref="Q150:Q151"/>
    <mergeCell ref="S150:S151"/>
    <mergeCell ref="T162:T163"/>
    <mergeCell ref="A164:A167"/>
    <mergeCell ref="B164:B167"/>
    <mergeCell ref="C164:C165"/>
    <mergeCell ref="Q164:Q165"/>
    <mergeCell ref="S164:S165"/>
    <mergeCell ref="T164:T165"/>
    <mergeCell ref="C166:C167"/>
    <mergeCell ref="Q166:Q167"/>
    <mergeCell ref="S166:S167"/>
    <mergeCell ref="T158:T159"/>
    <mergeCell ref="A160:A163"/>
    <mergeCell ref="B160:B163"/>
    <mergeCell ref="C160:C161"/>
    <mergeCell ref="Q160:Q161"/>
    <mergeCell ref="S160:S161"/>
    <mergeCell ref="T160:T161"/>
    <mergeCell ref="C162:C163"/>
    <mergeCell ref="Q162:Q163"/>
    <mergeCell ref="S162:S163"/>
    <mergeCell ref="T170:T171"/>
    <mergeCell ref="A172:A175"/>
    <mergeCell ref="B172:B175"/>
    <mergeCell ref="C172:C173"/>
    <mergeCell ref="Q172:Q173"/>
    <mergeCell ref="S172:S173"/>
    <mergeCell ref="T172:T173"/>
    <mergeCell ref="C174:C175"/>
    <mergeCell ref="Q174:Q175"/>
    <mergeCell ref="S174:S175"/>
    <mergeCell ref="T166:T167"/>
    <mergeCell ref="A168:A171"/>
    <mergeCell ref="B168:B171"/>
    <mergeCell ref="C168:C169"/>
    <mergeCell ref="Q168:Q169"/>
    <mergeCell ref="S168:S169"/>
    <mergeCell ref="T168:T169"/>
    <mergeCell ref="C170:C171"/>
    <mergeCell ref="Q170:Q171"/>
    <mergeCell ref="S170:S171"/>
    <mergeCell ref="T178:T179"/>
    <mergeCell ref="A180:A183"/>
    <mergeCell ref="B180:B183"/>
    <mergeCell ref="C180:C181"/>
    <mergeCell ref="Q180:Q181"/>
    <mergeCell ref="S180:S181"/>
    <mergeCell ref="T180:T181"/>
    <mergeCell ref="C182:C183"/>
    <mergeCell ref="Q182:Q183"/>
    <mergeCell ref="S182:S183"/>
    <mergeCell ref="T174:T175"/>
    <mergeCell ref="A176:A179"/>
    <mergeCell ref="B176:B179"/>
    <mergeCell ref="C176:C177"/>
    <mergeCell ref="Q176:Q177"/>
    <mergeCell ref="S176:S177"/>
    <mergeCell ref="T176:T177"/>
    <mergeCell ref="C178:C179"/>
    <mergeCell ref="Q178:Q179"/>
    <mergeCell ref="S178:S179"/>
    <mergeCell ref="T186:T188"/>
    <mergeCell ref="A189:A192"/>
    <mergeCell ref="B189:B192"/>
    <mergeCell ref="C189:C190"/>
    <mergeCell ref="Q189:Q190"/>
    <mergeCell ref="S189:S190"/>
    <mergeCell ref="T189:T190"/>
    <mergeCell ref="C191:C192"/>
    <mergeCell ref="Q191:Q192"/>
    <mergeCell ref="S191:S192"/>
    <mergeCell ref="T182:T183"/>
    <mergeCell ref="A184:A188"/>
    <mergeCell ref="B184:B188"/>
    <mergeCell ref="C184:C185"/>
    <mergeCell ref="Q184:Q185"/>
    <mergeCell ref="S184:S185"/>
    <mergeCell ref="T184:T185"/>
    <mergeCell ref="C186:C188"/>
    <mergeCell ref="Q186:Q188"/>
    <mergeCell ref="S186:S188"/>
    <mergeCell ref="T195:T196"/>
    <mergeCell ref="A197:B200"/>
    <mergeCell ref="C197:C198"/>
    <mergeCell ref="Q197:R197"/>
    <mergeCell ref="S197:S198"/>
    <mergeCell ref="T197:T198"/>
    <mergeCell ref="Q198:R198"/>
    <mergeCell ref="C199:C200"/>
    <mergeCell ref="Q199:R199"/>
    <mergeCell ref="S199:S200"/>
    <mergeCell ref="T191:T192"/>
    <mergeCell ref="A193:A196"/>
    <mergeCell ref="B193:B196"/>
    <mergeCell ref="C193:C194"/>
    <mergeCell ref="Q193:Q194"/>
    <mergeCell ref="S193:S194"/>
    <mergeCell ref="T193:T194"/>
    <mergeCell ref="C195:C196"/>
    <mergeCell ref="Q195:Q196"/>
    <mergeCell ref="S195:S196"/>
    <mergeCell ref="A204:J204"/>
    <mergeCell ref="K204:T204"/>
    <mergeCell ref="A205:C205"/>
    <mergeCell ref="D205:T205"/>
    <mergeCell ref="A206:T206"/>
    <mergeCell ref="A207:D207"/>
    <mergeCell ref="E207:H207"/>
    <mergeCell ref="I207:P207"/>
    <mergeCell ref="Q207:T207"/>
    <mergeCell ref="S209:T209"/>
    <mergeCell ref="T199:T200"/>
    <mergeCell ref="Q200:R200"/>
    <mergeCell ref="A201:T201"/>
    <mergeCell ref="A202:J202"/>
    <mergeCell ref="K202:T202"/>
    <mergeCell ref="A203:J203"/>
    <mergeCell ref="K203:T203"/>
    <mergeCell ref="M209:M210"/>
    <mergeCell ref="N209:N210"/>
    <mergeCell ref="O209:O210"/>
    <mergeCell ref="P209:P210"/>
    <mergeCell ref="Q209:Q210"/>
    <mergeCell ref="R209:R210"/>
    <mergeCell ref="G209:G210"/>
    <mergeCell ref="H209:H210"/>
    <mergeCell ref="I209:I210"/>
    <mergeCell ref="J209:J210"/>
    <mergeCell ref="K209:K210"/>
    <mergeCell ref="L209:L210"/>
    <mergeCell ref="A208:D208"/>
    <mergeCell ref="E208:H208"/>
    <mergeCell ref="I208:P208"/>
    <mergeCell ref="Q208:T208"/>
    <mergeCell ref="A209:A210"/>
    <mergeCell ref="B209:B210"/>
    <mergeCell ref="C209:C210"/>
    <mergeCell ref="D209:D210"/>
    <mergeCell ref="E209:E210"/>
    <mergeCell ref="F209:F210"/>
    <mergeCell ref="T213:T214"/>
    <mergeCell ref="A215:A218"/>
    <mergeCell ref="B215:B218"/>
    <mergeCell ref="C215:C216"/>
    <mergeCell ref="Q215:Q216"/>
    <mergeCell ref="S215:S216"/>
    <mergeCell ref="T215:T216"/>
    <mergeCell ref="C217:C218"/>
    <mergeCell ref="Q217:Q218"/>
    <mergeCell ref="S217:S218"/>
    <mergeCell ref="A211:A214"/>
    <mergeCell ref="B211:B214"/>
    <mergeCell ref="C211:C212"/>
    <mergeCell ref="Q211:Q212"/>
    <mergeCell ref="S211:S212"/>
    <mergeCell ref="T211:T212"/>
    <mergeCell ref="C213:C214"/>
    <mergeCell ref="Q213:Q214"/>
    <mergeCell ref="S213:S214"/>
    <mergeCell ref="T221:T222"/>
    <mergeCell ref="A223:A226"/>
    <mergeCell ref="B223:B226"/>
    <mergeCell ref="C223:C224"/>
    <mergeCell ref="Q223:Q224"/>
    <mergeCell ref="S223:S224"/>
    <mergeCell ref="T223:T224"/>
    <mergeCell ref="C225:C226"/>
    <mergeCell ref="Q225:Q226"/>
    <mergeCell ref="S225:S226"/>
    <mergeCell ref="T217:T218"/>
    <mergeCell ref="A219:A222"/>
    <mergeCell ref="B219:B222"/>
    <mergeCell ref="C219:C220"/>
    <mergeCell ref="Q219:Q220"/>
    <mergeCell ref="S219:S220"/>
    <mergeCell ref="T219:T220"/>
    <mergeCell ref="C221:C222"/>
    <mergeCell ref="Q221:Q222"/>
    <mergeCell ref="S221:S222"/>
    <mergeCell ref="S233:S234"/>
    <mergeCell ref="T233:T234"/>
    <mergeCell ref="A235:B238"/>
    <mergeCell ref="C235:C236"/>
    <mergeCell ref="Q235:R235"/>
    <mergeCell ref="S235:S236"/>
    <mergeCell ref="T235:T236"/>
    <mergeCell ref="Q236:R236"/>
    <mergeCell ref="C237:C238"/>
    <mergeCell ref="Q237:R237"/>
    <mergeCell ref="A231:A234"/>
    <mergeCell ref="B231:B234"/>
    <mergeCell ref="C231:C232"/>
    <mergeCell ref="Q231:Q232"/>
    <mergeCell ref="C233:C234"/>
    <mergeCell ref="Q233:Q234"/>
    <mergeCell ref="T225:T226"/>
    <mergeCell ref="A227:A230"/>
    <mergeCell ref="B227:B230"/>
    <mergeCell ref="C227:C228"/>
    <mergeCell ref="Q227:Q228"/>
    <mergeCell ref="C229:C230"/>
    <mergeCell ref="Q229:Q230"/>
    <mergeCell ref="S229:S230"/>
    <mergeCell ref="T229:T230"/>
    <mergeCell ref="A244:T244"/>
    <mergeCell ref="A245:D245"/>
    <mergeCell ref="E245:H245"/>
    <mergeCell ref="I245:P245"/>
    <mergeCell ref="Q245:T245"/>
    <mergeCell ref="A246:D246"/>
    <mergeCell ref="E246:H246"/>
    <mergeCell ref="I246:P246"/>
    <mergeCell ref="Q246:T246"/>
    <mergeCell ref="A241:J241"/>
    <mergeCell ref="K241:T241"/>
    <mergeCell ref="A242:C242"/>
    <mergeCell ref="D242:T242"/>
    <mergeCell ref="A243:C243"/>
    <mergeCell ref="D243:T243"/>
    <mergeCell ref="S237:S238"/>
    <mergeCell ref="T237:T238"/>
    <mergeCell ref="Q238:R238"/>
    <mergeCell ref="A239:T239"/>
    <mergeCell ref="A240:J240"/>
    <mergeCell ref="K240:T240"/>
    <mergeCell ref="S247:T247"/>
    <mergeCell ref="A249:A252"/>
    <mergeCell ref="B249:B252"/>
    <mergeCell ref="C249:C250"/>
    <mergeCell ref="Q249:Q250"/>
    <mergeCell ref="S249:S250"/>
    <mergeCell ref="T249:T250"/>
    <mergeCell ref="C251:C252"/>
    <mergeCell ref="Q251:Q252"/>
    <mergeCell ref="S251:S252"/>
    <mergeCell ref="M247:M248"/>
    <mergeCell ref="N247:N248"/>
    <mergeCell ref="O247:O248"/>
    <mergeCell ref="P247:P248"/>
    <mergeCell ref="Q247:Q248"/>
    <mergeCell ref="R247:R248"/>
    <mergeCell ref="G247:G248"/>
    <mergeCell ref="H247:H248"/>
    <mergeCell ref="I247:I248"/>
    <mergeCell ref="J247:J248"/>
    <mergeCell ref="K247:K248"/>
    <mergeCell ref="L247:L248"/>
    <mergeCell ref="A247:A248"/>
    <mergeCell ref="B247:B248"/>
    <mergeCell ref="C247:C248"/>
    <mergeCell ref="D247:D248"/>
    <mergeCell ref="E247:E248"/>
    <mergeCell ref="F247:F248"/>
    <mergeCell ref="T255:T256"/>
    <mergeCell ref="A257:A260"/>
    <mergeCell ref="B257:B260"/>
    <mergeCell ref="C257:C258"/>
    <mergeCell ref="Q257:Q258"/>
    <mergeCell ref="S257:S258"/>
    <mergeCell ref="T257:T258"/>
    <mergeCell ref="C259:C260"/>
    <mergeCell ref="Q259:Q260"/>
    <mergeCell ref="S259:S260"/>
    <mergeCell ref="T251:T252"/>
    <mergeCell ref="A253:A256"/>
    <mergeCell ref="B253:B256"/>
    <mergeCell ref="C253:C254"/>
    <mergeCell ref="Q253:Q254"/>
    <mergeCell ref="S253:S254"/>
    <mergeCell ref="T253:T254"/>
    <mergeCell ref="C255:C256"/>
    <mergeCell ref="Q255:Q256"/>
    <mergeCell ref="S255:S256"/>
    <mergeCell ref="T263:T264"/>
    <mergeCell ref="A265:A268"/>
    <mergeCell ref="B265:B268"/>
    <mergeCell ref="C265:C266"/>
    <mergeCell ref="Q265:Q266"/>
    <mergeCell ref="S265:S266"/>
    <mergeCell ref="T265:T266"/>
    <mergeCell ref="C267:C268"/>
    <mergeCell ref="Q267:Q268"/>
    <mergeCell ref="S267:S268"/>
    <mergeCell ref="T259:T260"/>
    <mergeCell ref="A261:A264"/>
    <mergeCell ref="B261:B264"/>
    <mergeCell ref="C261:C262"/>
    <mergeCell ref="Q261:Q262"/>
    <mergeCell ref="S261:S262"/>
    <mergeCell ref="T261:T262"/>
    <mergeCell ref="C263:C264"/>
    <mergeCell ref="Q263:Q264"/>
    <mergeCell ref="S263:S264"/>
    <mergeCell ref="T271:T272"/>
    <mergeCell ref="A273:A276"/>
    <mergeCell ref="B273:B276"/>
    <mergeCell ref="C273:C274"/>
    <mergeCell ref="Q273:Q274"/>
    <mergeCell ref="S273:S274"/>
    <mergeCell ref="T273:T274"/>
    <mergeCell ref="C275:C276"/>
    <mergeCell ref="Q275:Q276"/>
    <mergeCell ref="S275:S276"/>
    <mergeCell ref="T267:T268"/>
    <mergeCell ref="A269:A272"/>
    <mergeCell ref="B269:B272"/>
    <mergeCell ref="C269:C270"/>
    <mergeCell ref="Q269:Q270"/>
    <mergeCell ref="S269:S270"/>
    <mergeCell ref="T269:T270"/>
    <mergeCell ref="C271:C272"/>
    <mergeCell ref="Q271:Q272"/>
    <mergeCell ref="S271:S272"/>
    <mergeCell ref="T279:T280"/>
    <mergeCell ref="A281:A284"/>
    <mergeCell ref="B281:B284"/>
    <mergeCell ref="C281:C282"/>
    <mergeCell ref="Q281:Q282"/>
    <mergeCell ref="S281:S282"/>
    <mergeCell ref="T281:T282"/>
    <mergeCell ref="C283:C284"/>
    <mergeCell ref="Q283:Q284"/>
    <mergeCell ref="S283:S284"/>
    <mergeCell ref="T275:T276"/>
    <mergeCell ref="A277:A280"/>
    <mergeCell ref="B277:B280"/>
    <mergeCell ref="C277:C278"/>
    <mergeCell ref="Q277:Q278"/>
    <mergeCell ref="S277:S278"/>
    <mergeCell ref="T277:T278"/>
    <mergeCell ref="C279:C280"/>
    <mergeCell ref="Q279:Q280"/>
    <mergeCell ref="S279:S280"/>
    <mergeCell ref="T287:T288"/>
    <mergeCell ref="A289:A292"/>
    <mergeCell ref="B289:B292"/>
    <mergeCell ref="C289:C290"/>
    <mergeCell ref="Q289:Q290"/>
    <mergeCell ref="S289:S290"/>
    <mergeCell ref="T289:T290"/>
    <mergeCell ref="C291:C292"/>
    <mergeCell ref="Q291:Q292"/>
    <mergeCell ref="S291:S292"/>
    <mergeCell ref="T283:T284"/>
    <mergeCell ref="A285:A288"/>
    <mergeCell ref="B285:B288"/>
    <mergeCell ref="C285:C286"/>
    <mergeCell ref="Q285:Q286"/>
    <mergeCell ref="S285:S286"/>
    <mergeCell ref="T285:T286"/>
    <mergeCell ref="C287:C288"/>
    <mergeCell ref="Q287:Q288"/>
    <mergeCell ref="S287:S288"/>
    <mergeCell ref="T295:T296"/>
    <mergeCell ref="A297:A300"/>
    <mergeCell ref="B297:B300"/>
    <mergeCell ref="C297:C298"/>
    <mergeCell ref="Q297:Q298"/>
    <mergeCell ref="S297:S298"/>
    <mergeCell ref="T297:T298"/>
    <mergeCell ref="C299:C300"/>
    <mergeCell ref="Q299:Q300"/>
    <mergeCell ref="S299:S300"/>
    <mergeCell ref="T291:T292"/>
    <mergeCell ref="A293:A296"/>
    <mergeCell ref="B293:B296"/>
    <mergeCell ref="C293:C294"/>
    <mergeCell ref="Q293:Q294"/>
    <mergeCell ref="S293:S294"/>
    <mergeCell ref="T293:T294"/>
    <mergeCell ref="C295:C296"/>
    <mergeCell ref="Q295:Q296"/>
    <mergeCell ref="S295:S296"/>
    <mergeCell ref="T303:T304"/>
    <mergeCell ref="A305:A308"/>
    <mergeCell ref="B305:B308"/>
    <mergeCell ref="C305:C306"/>
    <mergeCell ref="Q305:Q306"/>
    <mergeCell ref="S305:S306"/>
    <mergeCell ref="T305:T306"/>
    <mergeCell ref="C307:C308"/>
    <mergeCell ref="Q307:Q308"/>
    <mergeCell ref="S307:S308"/>
    <mergeCell ref="T299:T300"/>
    <mergeCell ref="A301:A304"/>
    <mergeCell ref="B301:B304"/>
    <mergeCell ref="C301:C302"/>
    <mergeCell ref="Q301:Q302"/>
    <mergeCell ref="S301:S302"/>
    <mergeCell ref="T301:T302"/>
    <mergeCell ref="C303:C304"/>
    <mergeCell ref="Q303:Q304"/>
    <mergeCell ref="S303:S304"/>
    <mergeCell ref="T311:T312"/>
    <mergeCell ref="A313:B316"/>
    <mergeCell ref="C313:C314"/>
    <mergeCell ref="Q313:R313"/>
    <mergeCell ref="S313:S314"/>
    <mergeCell ref="T313:T314"/>
    <mergeCell ref="Q314:R314"/>
    <mergeCell ref="C315:C316"/>
    <mergeCell ref="Q315:R315"/>
    <mergeCell ref="S315:S316"/>
    <mergeCell ref="T307:T308"/>
    <mergeCell ref="A309:A312"/>
    <mergeCell ref="B309:B312"/>
    <mergeCell ref="C309:C310"/>
    <mergeCell ref="Q309:Q310"/>
    <mergeCell ref="S309:S310"/>
    <mergeCell ref="T309:T310"/>
    <mergeCell ref="C311:C312"/>
    <mergeCell ref="Q311:Q312"/>
    <mergeCell ref="S311:S312"/>
    <mergeCell ref="A320:J320"/>
    <mergeCell ref="K320:T320"/>
    <mergeCell ref="A321:C321"/>
    <mergeCell ref="D321:T321"/>
    <mergeCell ref="A322:T322"/>
    <mergeCell ref="A323:D323"/>
    <mergeCell ref="E323:H323"/>
    <mergeCell ref="I323:P323"/>
    <mergeCell ref="Q323:T323"/>
    <mergeCell ref="S326:T326"/>
    <mergeCell ref="T315:T316"/>
    <mergeCell ref="Q316:R316"/>
    <mergeCell ref="A317:T317"/>
    <mergeCell ref="A318:J318"/>
    <mergeCell ref="K318:T318"/>
    <mergeCell ref="A319:J319"/>
    <mergeCell ref="K319:T319"/>
    <mergeCell ref="M326:M327"/>
    <mergeCell ref="N326:N327"/>
    <mergeCell ref="O326:O327"/>
    <mergeCell ref="P326:P327"/>
    <mergeCell ref="Q326:Q327"/>
    <mergeCell ref="R326:R327"/>
    <mergeCell ref="G326:G327"/>
    <mergeCell ref="H326:H327"/>
    <mergeCell ref="I326:I327"/>
    <mergeCell ref="J326:J327"/>
    <mergeCell ref="K326:K327"/>
    <mergeCell ref="L326:L327"/>
    <mergeCell ref="A324:D324"/>
    <mergeCell ref="E324:H324"/>
    <mergeCell ref="I324:P324"/>
    <mergeCell ref="Q324:T324"/>
    <mergeCell ref="A326:A327"/>
    <mergeCell ref="B326:B327"/>
    <mergeCell ref="C326:C327"/>
    <mergeCell ref="D326:D327"/>
    <mergeCell ref="E326:E327"/>
    <mergeCell ref="F326:F327"/>
    <mergeCell ref="T334:T335"/>
    <mergeCell ref="A336:A339"/>
    <mergeCell ref="B336:B339"/>
    <mergeCell ref="C336:C337"/>
    <mergeCell ref="Q336:Q337"/>
    <mergeCell ref="S336:S337"/>
    <mergeCell ref="T336:T337"/>
    <mergeCell ref="C338:C339"/>
    <mergeCell ref="Q338:Q339"/>
    <mergeCell ref="S338:S339"/>
    <mergeCell ref="T330:T331"/>
    <mergeCell ref="A332:A335"/>
    <mergeCell ref="B332:B335"/>
    <mergeCell ref="C332:C333"/>
    <mergeCell ref="Q332:Q333"/>
    <mergeCell ref="S332:S333"/>
    <mergeCell ref="T332:T333"/>
    <mergeCell ref="C334:C335"/>
    <mergeCell ref="Q334:Q335"/>
    <mergeCell ref="S334:S335"/>
    <mergeCell ref="A328:A331"/>
    <mergeCell ref="B328:B331"/>
    <mergeCell ref="C328:C329"/>
    <mergeCell ref="Q328:Q329"/>
    <mergeCell ref="S328:S329"/>
    <mergeCell ref="T328:T329"/>
    <mergeCell ref="C330:C331"/>
    <mergeCell ref="Q330:Q331"/>
    <mergeCell ref="S330:S331"/>
    <mergeCell ref="S342:S343"/>
    <mergeCell ref="T342:T343"/>
    <mergeCell ref="V342:V343"/>
    <mergeCell ref="A344:A347"/>
    <mergeCell ref="B344:B347"/>
    <mergeCell ref="C344:C345"/>
    <mergeCell ref="Q344:Q345"/>
    <mergeCell ref="S344:S345"/>
    <mergeCell ref="T344:T345"/>
    <mergeCell ref="C346:C347"/>
    <mergeCell ref="T338:T339"/>
    <mergeCell ref="V338:V339"/>
    <mergeCell ref="A340:A343"/>
    <mergeCell ref="B340:B343"/>
    <mergeCell ref="C340:C341"/>
    <mergeCell ref="Q340:Q341"/>
    <mergeCell ref="S340:S341"/>
    <mergeCell ref="T340:T341"/>
    <mergeCell ref="C342:C343"/>
    <mergeCell ref="Q342:Q343"/>
    <mergeCell ref="T352:T353"/>
    <mergeCell ref="C354:C355"/>
    <mergeCell ref="Q354:Q355"/>
    <mergeCell ref="S354:S355"/>
    <mergeCell ref="T354:T355"/>
    <mergeCell ref="V354:V355"/>
    <mergeCell ref="C350:C351"/>
    <mergeCell ref="Q350:Q351"/>
    <mergeCell ref="S350:S351"/>
    <mergeCell ref="T350:T351"/>
    <mergeCell ref="V350:V351"/>
    <mergeCell ref="A352:A355"/>
    <mergeCell ref="B352:B355"/>
    <mergeCell ref="C352:C353"/>
    <mergeCell ref="Q352:Q353"/>
    <mergeCell ref="S352:S353"/>
    <mergeCell ref="Q346:Q347"/>
    <mergeCell ref="S346:S347"/>
    <mergeCell ref="T346:T347"/>
    <mergeCell ref="V346:V347"/>
    <mergeCell ref="A348:A351"/>
    <mergeCell ref="B348:B351"/>
    <mergeCell ref="C348:C349"/>
    <mergeCell ref="Q348:Q349"/>
    <mergeCell ref="S348:S349"/>
    <mergeCell ref="T348:T349"/>
    <mergeCell ref="V358:V359"/>
    <mergeCell ref="A360:A363"/>
    <mergeCell ref="B360:B363"/>
    <mergeCell ref="C360:C361"/>
    <mergeCell ref="Q360:Q361"/>
    <mergeCell ref="S360:S361"/>
    <mergeCell ref="T360:T361"/>
    <mergeCell ref="C362:C363"/>
    <mergeCell ref="Q362:Q363"/>
    <mergeCell ref="S362:S363"/>
    <mergeCell ref="A356:A359"/>
    <mergeCell ref="B356:B359"/>
    <mergeCell ref="C356:C357"/>
    <mergeCell ref="Q356:Q357"/>
    <mergeCell ref="S356:S357"/>
    <mergeCell ref="T356:T357"/>
    <mergeCell ref="C358:C359"/>
    <mergeCell ref="Q358:Q359"/>
    <mergeCell ref="S358:S359"/>
    <mergeCell ref="T358:T359"/>
    <mergeCell ref="S366:S367"/>
    <mergeCell ref="T366:T367"/>
    <mergeCell ref="V366:V367"/>
    <mergeCell ref="A368:A371"/>
    <mergeCell ref="B368:B371"/>
    <mergeCell ref="C368:C369"/>
    <mergeCell ref="Q368:Q369"/>
    <mergeCell ref="S368:S369"/>
    <mergeCell ref="T368:T369"/>
    <mergeCell ref="C370:C371"/>
    <mergeCell ref="T362:T363"/>
    <mergeCell ref="V362:V363"/>
    <mergeCell ref="A364:A367"/>
    <mergeCell ref="B364:B367"/>
    <mergeCell ref="C364:C365"/>
    <mergeCell ref="Q364:Q365"/>
    <mergeCell ref="S364:S365"/>
    <mergeCell ref="T364:T365"/>
    <mergeCell ref="C366:C367"/>
    <mergeCell ref="Q366:Q367"/>
    <mergeCell ref="A376:T376"/>
    <mergeCell ref="A377:J377"/>
    <mergeCell ref="K377:T377"/>
    <mergeCell ref="V377:V378"/>
    <mergeCell ref="A378:J378"/>
    <mergeCell ref="K378:T378"/>
    <mergeCell ref="C374:C375"/>
    <mergeCell ref="Q374:R374"/>
    <mergeCell ref="S374:S375"/>
    <mergeCell ref="T374:T375"/>
    <mergeCell ref="V374:V375"/>
    <mergeCell ref="Q375:R375"/>
    <mergeCell ref="Q370:Q371"/>
    <mergeCell ref="S370:S371"/>
    <mergeCell ref="T370:T371"/>
    <mergeCell ref="V370:V371"/>
    <mergeCell ref="A372:B375"/>
    <mergeCell ref="C372:C373"/>
    <mergeCell ref="Q372:R372"/>
    <mergeCell ref="S372:S373"/>
    <mergeCell ref="T372:T373"/>
    <mergeCell ref="Q373:R373"/>
    <mergeCell ref="A383:D383"/>
    <mergeCell ref="E383:H383"/>
    <mergeCell ref="I383:P383"/>
    <mergeCell ref="Q383:T383"/>
    <mergeCell ref="A384:A385"/>
    <mergeCell ref="B384:B385"/>
    <mergeCell ref="C384:C385"/>
    <mergeCell ref="D384:D385"/>
    <mergeCell ref="E384:E385"/>
    <mergeCell ref="F384:F385"/>
    <mergeCell ref="A379:J379"/>
    <mergeCell ref="K379:T379"/>
    <mergeCell ref="A380:C380"/>
    <mergeCell ref="D380:T380"/>
    <mergeCell ref="A381:T381"/>
    <mergeCell ref="A382:D382"/>
    <mergeCell ref="E382:H382"/>
    <mergeCell ref="I382:P382"/>
    <mergeCell ref="Q382:T382"/>
    <mergeCell ref="T388:T389"/>
    <mergeCell ref="A390:A393"/>
    <mergeCell ref="B390:B393"/>
    <mergeCell ref="C390:C391"/>
    <mergeCell ref="Q390:Q391"/>
    <mergeCell ref="S390:S391"/>
    <mergeCell ref="T390:T391"/>
    <mergeCell ref="C392:C393"/>
    <mergeCell ref="Q392:Q393"/>
    <mergeCell ref="S392:S393"/>
    <mergeCell ref="S384:T384"/>
    <mergeCell ref="A386:A389"/>
    <mergeCell ref="B386:B389"/>
    <mergeCell ref="C386:C387"/>
    <mergeCell ref="Q386:Q387"/>
    <mergeCell ref="S386:S387"/>
    <mergeCell ref="T386:T387"/>
    <mergeCell ref="C388:C389"/>
    <mergeCell ref="Q388:Q389"/>
    <mergeCell ref="S388:S389"/>
    <mergeCell ref="M384:M385"/>
    <mergeCell ref="N384:N385"/>
    <mergeCell ref="O384:O385"/>
    <mergeCell ref="P384:P385"/>
    <mergeCell ref="Q384:Q385"/>
    <mergeCell ref="R384:R385"/>
    <mergeCell ref="G384:G385"/>
    <mergeCell ref="H384:H385"/>
    <mergeCell ref="I384:I385"/>
    <mergeCell ref="J384:J385"/>
    <mergeCell ref="K384:K385"/>
    <mergeCell ref="L384:L385"/>
    <mergeCell ref="T396:T397"/>
    <mergeCell ref="A398:A401"/>
    <mergeCell ref="B398:B401"/>
    <mergeCell ref="C398:C399"/>
    <mergeCell ref="Q398:Q399"/>
    <mergeCell ref="S398:S399"/>
    <mergeCell ref="T398:T399"/>
    <mergeCell ref="C400:C401"/>
    <mergeCell ref="Q400:Q401"/>
    <mergeCell ref="S400:S401"/>
    <mergeCell ref="T392:T393"/>
    <mergeCell ref="A394:A397"/>
    <mergeCell ref="B394:B397"/>
    <mergeCell ref="C394:C395"/>
    <mergeCell ref="Q394:Q395"/>
    <mergeCell ref="S394:S395"/>
    <mergeCell ref="T394:T395"/>
    <mergeCell ref="C396:C397"/>
    <mergeCell ref="Q396:Q397"/>
    <mergeCell ref="S396:S397"/>
    <mergeCell ref="T404:T405"/>
    <mergeCell ref="A406:A409"/>
    <mergeCell ref="B406:B409"/>
    <mergeCell ref="C406:C407"/>
    <mergeCell ref="Q406:Q407"/>
    <mergeCell ref="S406:S407"/>
    <mergeCell ref="T406:T407"/>
    <mergeCell ref="C408:C409"/>
    <mergeCell ref="Q408:Q409"/>
    <mergeCell ref="S408:S409"/>
    <mergeCell ref="T400:T401"/>
    <mergeCell ref="A402:A405"/>
    <mergeCell ref="B402:B405"/>
    <mergeCell ref="C402:C403"/>
    <mergeCell ref="Q402:Q403"/>
    <mergeCell ref="S402:S403"/>
    <mergeCell ref="T402:T403"/>
    <mergeCell ref="C404:C405"/>
    <mergeCell ref="Q404:Q405"/>
    <mergeCell ref="S404:S405"/>
    <mergeCell ref="T412:T413"/>
    <mergeCell ref="A414:A417"/>
    <mergeCell ref="B414:B417"/>
    <mergeCell ref="C414:C415"/>
    <mergeCell ref="Q414:Q415"/>
    <mergeCell ref="S414:S415"/>
    <mergeCell ref="T414:T415"/>
    <mergeCell ref="C416:C417"/>
    <mergeCell ref="Q416:Q417"/>
    <mergeCell ref="S416:S417"/>
    <mergeCell ref="T408:T409"/>
    <mergeCell ref="A410:A413"/>
    <mergeCell ref="B410:B413"/>
    <mergeCell ref="C410:C411"/>
    <mergeCell ref="Q410:Q411"/>
    <mergeCell ref="S410:S411"/>
    <mergeCell ref="T410:T411"/>
    <mergeCell ref="C412:C413"/>
    <mergeCell ref="Q412:Q413"/>
    <mergeCell ref="S412:S413"/>
    <mergeCell ref="T420:T421"/>
    <mergeCell ref="A422:A425"/>
    <mergeCell ref="B422:B425"/>
    <mergeCell ref="C422:C423"/>
    <mergeCell ref="Q422:Q423"/>
    <mergeCell ref="S422:S423"/>
    <mergeCell ref="T422:T423"/>
    <mergeCell ref="C424:C425"/>
    <mergeCell ref="Q424:Q425"/>
    <mergeCell ref="S424:S425"/>
    <mergeCell ref="T416:T417"/>
    <mergeCell ref="A418:A421"/>
    <mergeCell ref="B418:B421"/>
    <mergeCell ref="C418:C419"/>
    <mergeCell ref="Q418:Q419"/>
    <mergeCell ref="S418:S419"/>
    <mergeCell ref="T418:T419"/>
    <mergeCell ref="C420:C421"/>
    <mergeCell ref="Q420:Q421"/>
    <mergeCell ref="S420:S421"/>
    <mergeCell ref="S432:S433"/>
    <mergeCell ref="T432:T433"/>
    <mergeCell ref="Q433:R433"/>
    <mergeCell ref="A435:T435"/>
    <mergeCell ref="T428:T429"/>
    <mergeCell ref="Q429:R429"/>
    <mergeCell ref="A430:B433"/>
    <mergeCell ref="C430:C431"/>
    <mergeCell ref="Q430:R430"/>
    <mergeCell ref="S430:S431"/>
    <mergeCell ref="T430:T431"/>
    <mergeCell ref="Q431:R431"/>
    <mergeCell ref="C432:C433"/>
    <mergeCell ref="Q432:R432"/>
    <mergeCell ref="T424:T425"/>
    <mergeCell ref="A426:B429"/>
    <mergeCell ref="C426:C427"/>
    <mergeCell ref="Q426:R426"/>
    <mergeCell ref="S426:S427"/>
    <mergeCell ref="T426:T427"/>
    <mergeCell ref="Q427:R427"/>
    <mergeCell ref="C428:C429"/>
    <mergeCell ref="Q428:R428"/>
    <mergeCell ref="S428:S429"/>
  </mergeCells>
  <printOptions horizontalCentered="1"/>
  <pageMargins left="0.31496062992125984" right="0.11811023622047245" top="0.35433070866141736" bottom="0.35433070866141736" header="0.31496062992125984" footer="0.31496062992125984"/>
  <pageSetup scale="18" fitToHeight="0" orientation="landscape" r:id="rId1"/>
  <headerFooter>
    <oddFooter>&amp;C&amp;14Programa Operativo Anual 2025. Página &amp;P de &amp;N</oddFooter>
  </headerFooter>
  <rowBreaks count="9" manualBreakCount="9">
    <brk id="93" max="19" man="1"/>
    <brk id="125" max="19" man="1"/>
    <brk id="155" max="19" man="1"/>
    <brk id="238" max="19" man="1"/>
    <brk id="276" max="19" man="1"/>
    <brk id="312" max="19" man="1"/>
    <brk id="359" max="19" man="1"/>
    <brk id="401" max="19" man="1"/>
    <brk id="440" max="2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11"/>
  <sheetViews>
    <sheetView tabSelected="1" view="pageBreakPreview" topLeftCell="G442" zoomScale="40" zoomScaleNormal="100" zoomScaleSheetLayoutView="40" zoomScalePageLayoutView="10" workbookViewId="0">
      <selection activeCell="U456" sqref="U456"/>
    </sheetView>
  </sheetViews>
  <sheetFormatPr baseColWidth="10" defaultRowHeight="18.75"/>
  <cols>
    <col min="1" max="2" width="41.85546875" customWidth="1"/>
    <col min="3" max="3" width="55.140625" customWidth="1"/>
    <col min="4" max="4" width="74.7109375" style="1" customWidth="1"/>
    <col min="5" max="5" width="54" style="5" bestFit="1" customWidth="1"/>
    <col min="6" max="6" width="48.42578125" style="2" customWidth="1"/>
    <col min="7" max="7" width="49.85546875" customWidth="1"/>
    <col min="8" max="8" width="52" bestFit="1" customWidth="1"/>
    <col min="9" max="15" width="37" customWidth="1"/>
    <col min="16" max="16" width="38.7109375" customWidth="1"/>
    <col min="17" max="17" width="29.7109375" customWidth="1"/>
    <col min="18" max="18" width="34.5703125" customWidth="1"/>
    <col min="19" max="19" width="21.140625" style="11" customWidth="1"/>
    <col min="20" max="20" width="21.140625" customWidth="1"/>
    <col min="21" max="21" width="19.28515625" style="3" customWidth="1"/>
    <col min="22" max="22" width="25.42578125" style="3" customWidth="1"/>
    <col min="23" max="23" width="35" style="181" customWidth="1"/>
    <col min="24" max="24" width="9.7109375" customWidth="1"/>
    <col min="25" max="25" width="7.85546875" customWidth="1"/>
    <col min="26" max="26" width="162.85546875" customWidth="1"/>
    <col min="28" max="28" width="39.42578125" customWidth="1"/>
  </cols>
  <sheetData>
    <row r="1" spans="1:23" ht="56.25" customHeight="1">
      <c r="A1" s="26"/>
      <c r="B1" s="26"/>
      <c r="C1" s="26"/>
      <c r="D1" s="26"/>
      <c r="E1" s="836" t="s">
        <v>95</v>
      </c>
      <c r="F1" s="836"/>
      <c r="G1" s="836"/>
      <c r="H1" s="836"/>
      <c r="I1" s="836"/>
      <c r="J1" s="836"/>
      <c r="K1" s="836"/>
      <c r="L1" s="836"/>
      <c r="M1" s="836"/>
      <c r="N1" s="836"/>
      <c r="O1" s="836"/>
      <c r="P1" s="836"/>
      <c r="Q1" s="26"/>
      <c r="R1" s="26"/>
      <c r="S1" s="26"/>
      <c r="T1" s="26"/>
      <c r="U1" s="26"/>
      <c r="V1" s="26"/>
      <c r="W1" s="167"/>
    </row>
    <row r="2" spans="1:23" ht="99" customHeight="1">
      <c r="A2" s="830" t="s">
        <v>86</v>
      </c>
      <c r="B2" s="830"/>
      <c r="C2" s="830"/>
      <c r="D2" s="830"/>
      <c r="E2" s="830"/>
      <c r="F2" s="830"/>
      <c r="G2" s="830"/>
      <c r="H2" s="830"/>
      <c r="I2" s="830"/>
      <c r="J2" s="830"/>
      <c r="K2" s="830"/>
      <c r="L2" s="830"/>
      <c r="M2" s="830"/>
      <c r="N2" s="830"/>
      <c r="O2" s="830"/>
      <c r="P2" s="830"/>
      <c r="Q2" s="830"/>
      <c r="R2" s="830"/>
      <c r="S2" s="830"/>
      <c r="T2" s="830"/>
      <c r="U2" s="830"/>
      <c r="V2" s="830"/>
      <c r="W2" s="168"/>
    </row>
    <row r="3" spans="1:23" ht="18" customHeight="1">
      <c r="A3" s="837" t="s">
        <v>457</v>
      </c>
      <c r="B3" s="837"/>
      <c r="C3" s="837"/>
      <c r="D3" s="837"/>
      <c r="E3" s="837"/>
      <c r="F3" s="837"/>
      <c r="G3" s="837"/>
      <c r="H3" s="837"/>
      <c r="I3" s="837"/>
      <c r="J3" s="837"/>
      <c r="K3" s="837"/>
      <c r="L3" s="837"/>
      <c r="M3" s="837"/>
      <c r="N3" s="837"/>
      <c r="O3" s="837"/>
      <c r="P3" s="837"/>
      <c r="Q3" s="837"/>
      <c r="R3" s="837"/>
      <c r="S3" s="837"/>
      <c r="T3" s="837"/>
      <c r="U3" s="837"/>
      <c r="V3" s="837"/>
      <c r="W3" s="169"/>
    </row>
    <row r="4" spans="1:23" s="4" customFormat="1" ht="21" customHeight="1">
      <c r="A4" s="837"/>
      <c r="B4" s="837"/>
      <c r="C4" s="837"/>
      <c r="D4" s="837"/>
      <c r="E4" s="837"/>
      <c r="F4" s="837"/>
      <c r="G4" s="837"/>
      <c r="H4" s="837"/>
      <c r="I4" s="837"/>
      <c r="J4" s="837"/>
      <c r="K4" s="837"/>
      <c r="L4" s="837"/>
      <c r="M4" s="837"/>
      <c r="N4" s="837"/>
      <c r="O4" s="837"/>
      <c r="P4" s="837"/>
      <c r="Q4" s="837"/>
      <c r="R4" s="837"/>
      <c r="S4" s="837"/>
      <c r="T4" s="837"/>
      <c r="U4" s="837"/>
      <c r="V4" s="837"/>
      <c r="W4" s="170"/>
    </row>
    <row r="5" spans="1:23" s="4" customFormat="1" ht="36" customHeight="1">
      <c r="A5" s="837"/>
      <c r="B5" s="837"/>
      <c r="C5" s="837"/>
      <c r="D5" s="837"/>
      <c r="E5" s="837"/>
      <c r="F5" s="837"/>
      <c r="G5" s="837"/>
      <c r="H5" s="837"/>
      <c r="I5" s="837"/>
      <c r="J5" s="837"/>
      <c r="K5" s="837"/>
      <c r="L5" s="837"/>
      <c r="M5" s="837"/>
      <c r="N5" s="837"/>
      <c r="O5" s="837"/>
      <c r="P5" s="837"/>
      <c r="Q5" s="837"/>
      <c r="R5" s="837"/>
      <c r="S5" s="837"/>
      <c r="T5" s="837"/>
      <c r="U5" s="837"/>
      <c r="V5" s="837"/>
      <c r="W5" s="170"/>
    </row>
    <row r="6" spans="1:23" s="4" customFormat="1" ht="69.75" customHeight="1">
      <c r="C6" s="25"/>
      <c r="D6" s="25"/>
      <c r="E6" s="25"/>
      <c r="F6" s="25"/>
      <c r="G6" s="25"/>
      <c r="H6" s="25"/>
      <c r="I6" s="25"/>
      <c r="J6" s="25"/>
      <c r="K6" s="25"/>
      <c r="L6" s="25"/>
      <c r="M6" s="25"/>
      <c r="N6" s="25"/>
      <c r="O6" s="25"/>
      <c r="P6" s="25"/>
      <c r="Q6" s="25"/>
      <c r="R6" s="25"/>
      <c r="S6" s="25"/>
      <c r="T6" s="25"/>
      <c r="U6" s="25"/>
      <c r="V6" s="25"/>
      <c r="W6" s="170"/>
    </row>
    <row r="7" spans="1:23" s="4" customFormat="1" ht="39.75" customHeight="1">
      <c r="C7" s="25"/>
      <c r="D7" s="25"/>
      <c r="E7" s="25"/>
      <c r="F7" s="25"/>
      <c r="G7" s="25"/>
      <c r="H7" s="25"/>
      <c r="I7" s="25"/>
      <c r="J7" s="25"/>
      <c r="K7" s="25"/>
      <c r="L7" s="25"/>
      <c r="M7" s="25"/>
      <c r="N7" s="25"/>
      <c r="O7" s="25"/>
      <c r="P7" s="25"/>
      <c r="Q7" s="25"/>
      <c r="R7" s="25"/>
      <c r="S7" s="25"/>
      <c r="T7" s="25"/>
      <c r="U7" s="25"/>
      <c r="V7" s="25"/>
      <c r="W7" s="170"/>
    </row>
    <row r="8" spans="1:23" s="4" customFormat="1" ht="106.5" customHeight="1">
      <c r="A8" s="793" t="s">
        <v>94</v>
      </c>
      <c r="B8" s="794"/>
      <c r="C8" s="794"/>
      <c r="D8" s="794"/>
      <c r="E8" s="794"/>
      <c r="F8" s="794"/>
      <c r="G8" s="794"/>
      <c r="H8" s="794"/>
      <c r="I8" s="794"/>
      <c r="J8" s="794"/>
      <c r="K8" s="794"/>
      <c r="L8" s="794"/>
      <c r="M8" s="794"/>
      <c r="N8" s="794"/>
      <c r="O8" s="794"/>
      <c r="P8" s="794"/>
      <c r="Q8" s="794"/>
      <c r="R8" s="794"/>
      <c r="S8" s="794"/>
      <c r="T8" s="794"/>
      <c r="U8" s="794"/>
      <c r="V8" s="795"/>
      <c r="W8" s="170"/>
    </row>
    <row r="9" spans="1:23" s="4" customFormat="1" ht="36">
      <c r="C9" s="25"/>
      <c r="D9" s="25"/>
      <c r="E9" s="25"/>
      <c r="F9" s="25"/>
      <c r="G9" s="25"/>
      <c r="H9" s="25"/>
      <c r="I9" s="25"/>
      <c r="J9" s="25"/>
      <c r="K9" s="25"/>
      <c r="L9" s="25"/>
      <c r="M9" s="25"/>
      <c r="N9" s="25"/>
      <c r="O9" s="25"/>
      <c r="P9" s="25"/>
      <c r="Q9" s="25"/>
      <c r="R9" s="25"/>
      <c r="S9" s="25"/>
      <c r="T9" s="25"/>
      <c r="U9" s="25"/>
      <c r="V9" s="25"/>
      <c r="W9" s="170"/>
    </row>
    <row r="10" spans="1:23" s="27" customFormat="1" ht="26.25" customHeight="1">
      <c r="A10" s="796" t="s">
        <v>45</v>
      </c>
      <c r="B10" s="797"/>
      <c r="C10" s="797"/>
      <c r="D10" s="797"/>
      <c r="E10" s="798"/>
      <c r="F10" s="796" t="s">
        <v>33</v>
      </c>
      <c r="G10" s="797"/>
      <c r="H10" s="797"/>
      <c r="I10" s="797"/>
      <c r="J10" s="797"/>
      <c r="K10" s="797"/>
      <c r="L10" s="797"/>
      <c r="M10" s="797"/>
      <c r="N10" s="797"/>
      <c r="O10" s="797"/>
      <c r="P10" s="797"/>
      <c r="Q10" s="797"/>
      <c r="R10" s="797"/>
      <c r="S10" s="797"/>
      <c r="T10" s="797"/>
      <c r="U10" s="797"/>
      <c r="V10" s="798"/>
      <c r="W10" s="171"/>
    </row>
    <row r="11" spans="1:23" s="27" customFormat="1" ht="26.25" customHeight="1">
      <c r="A11" s="796" t="s">
        <v>46</v>
      </c>
      <c r="B11" s="797"/>
      <c r="C11" s="797"/>
      <c r="D11" s="797"/>
      <c r="E11" s="798"/>
      <c r="F11" s="811" t="s">
        <v>47</v>
      </c>
      <c r="G11" s="812"/>
      <c r="H11" s="812"/>
      <c r="I11" s="812"/>
      <c r="J11" s="812"/>
      <c r="K11" s="812"/>
      <c r="L11" s="812"/>
      <c r="M11" s="812"/>
      <c r="N11" s="812"/>
      <c r="O11" s="812"/>
      <c r="P11" s="812"/>
      <c r="Q11" s="812"/>
      <c r="R11" s="812"/>
      <c r="S11" s="812"/>
      <c r="T11" s="812"/>
      <c r="U11" s="812"/>
      <c r="V11" s="813"/>
      <c r="W11" s="171"/>
    </row>
    <row r="12" spans="1:23" s="27" customFormat="1" ht="33.75" customHeight="1">
      <c r="A12" s="796" t="s">
        <v>48</v>
      </c>
      <c r="B12" s="797"/>
      <c r="C12" s="797"/>
      <c r="D12" s="797"/>
      <c r="E12" s="798"/>
      <c r="F12" s="811" t="s">
        <v>49</v>
      </c>
      <c r="G12" s="812"/>
      <c r="H12" s="812"/>
      <c r="I12" s="812"/>
      <c r="J12" s="812"/>
      <c r="K12" s="812"/>
      <c r="L12" s="812"/>
      <c r="M12" s="812"/>
      <c r="N12" s="812"/>
      <c r="O12" s="812"/>
      <c r="P12" s="812"/>
      <c r="Q12" s="812"/>
      <c r="R12" s="812"/>
      <c r="S12" s="812"/>
      <c r="T12" s="812"/>
      <c r="U12" s="812"/>
      <c r="V12" s="813"/>
      <c r="W12" s="171"/>
    </row>
    <row r="13" spans="1:23" s="27" customFormat="1" ht="29.25" customHeight="1">
      <c r="A13" s="796" t="s">
        <v>50</v>
      </c>
      <c r="B13" s="797"/>
      <c r="C13" s="797"/>
      <c r="D13" s="797"/>
      <c r="E13" s="798"/>
      <c r="F13" s="808">
        <v>956626843.98000002</v>
      </c>
      <c r="G13" s="809"/>
      <c r="H13" s="809"/>
      <c r="I13" s="809"/>
      <c r="J13" s="809"/>
      <c r="K13" s="809"/>
      <c r="L13" s="809"/>
      <c r="M13" s="809"/>
      <c r="N13" s="809"/>
      <c r="O13" s="809"/>
      <c r="P13" s="809"/>
      <c r="Q13" s="809"/>
      <c r="R13" s="809"/>
      <c r="S13" s="809"/>
      <c r="T13" s="809"/>
      <c r="U13" s="809"/>
      <c r="V13" s="810"/>
      <c r="W13" s="171"/>
    </row>
    <row r="14" spans="1:23" s="27" customFormat="1" ht="29.25" customHeight="1">
      <c r="A14" s="796" t="s">
        <v>51</v>
      </c>
      <c r="B14" s="797"/>
      <c r="C14" s="797"/>
      <c r="D14" s="797"/>
      <c r="E14" s="798"/>
      <c r="F14" s="808">
        <v>995745480.55999994</v>
      </c>
      <c r="G14" s="809"/>
      <c r="H14" s="809"/>
      <c r="I14" s="809"/>
      <c r="J14" s="809"/>
      <c r="K14" s="809"/>
      <c r="L14" s="809"/>
      <c r="M14" s="809"/>
      <c r="N14" s="809"/>
      <c r="O14" s="809"/>
      <c r="P14" s="809"/>
      <c r="Q14" s="809"/>
      <c r="R14" s="809"/>
      <c r="S14" s="809"/>
      <c r="T14" s="809"/>
      <c r="U14" s="809"/>
      <c r="V14" s="810"/>
      <c r="W14" s="171"/>
    </row>
    <row r="15" spans="1:23" s="27" customFormat="1" ht="26.25" customHeight="1">
      <c r="A15" s="796" t="s">
        <v>52</v>
      </c>
      <c r="B15" s="797"/>
      <c r="C15" s="797"/>
      <c r="D15" s="797"/>
      <c r="E15" s="798"/>
      <c r="F15" s="808">
        <v>995745480.55999994</v>
      </c>
      <c r="G15" s="809"/>
      <c r="H15" s="809"/>
      <c r="I15" s="809"/>
      <c r="J15" s="809"/>
      <c r="K15" s="809"/>
      <c r="L15" s="809"/>
      <c r="M15" s="809"/>
      <c r="N15" s="809"/>
      <c r="O15" s="809"/>
      <c r="P15" s="809"/>
      <c r="Q15" s="809"/>
      <c r="R15" s="809"/>
      <c r="S15" s="809"/>
      <c r="T15" s="809"/>
      <c r="U15" s="809"/>
      <c r="V15" s="810"/>
      <c r="W15" s="171"/>
    </row>
    <row r="16" spans="1:23" s="27" customFormat="1" ht="26.25" customHeight="1">
      <c r="A16" s="802" t="s">
        <v>1</v>
      </c>
      <c r="B16" s="803"/>
      <c r="C16" s="803"/>
      <c r="D16" s="803"/>
      <c r="E16" s="803"/>
      <c r="F16" s="803"/>
      <c r="G16" s="803"/>
      <c r="H16" s="803"/>
      <c r="I16" s="803"/>
      <c r="J16" s="803"/>
      <c r="K16" s="803"/>
      <c r="L16" s="803"/>
      <c r="M16" s="803"/>
      <c r="N16" s="803"/>
      <c r="O16" s="803"/>
      <c r="P16" s="803"/>
      <c r="Q16" s="803"/>
      <c r="R16" s="803"/>
      <c r="S16" s="803"/>
      <c r="T16" s="803"/>
      <c r="U16" s="803"/>
      <c r="V16" s="804"/>
      <c r="W16" s="171"/>
    </row>
    <row r="17" spans="1:23" s="27" customFormat="1" ht="26.25" customHeight="1">
      <c r="A17" s="796" t="s">
        <v>2</v>
      </c>
      <c r="B17" s="797"/>
      <c r="C17" s="797"/>
      <c r="D17" s="797"/>
      <c r="E17" s="798"/>
      <c r="F17" s="805" t="s">
        <v>6</v>
      </c>
      <c r="G17" s="806"/>
      <c r="H17" s="806"/>
      <c r="I17" s="806"/>
      <c r="J17" s="806"/>
      <c r="K17" s="806"/>
      <c r="L17" s="806"/>
      <c r="M17" s="806"/>
      <c r="N17" s="806"/>
      <c r="O17" s="806"/>
      <c r="P17" s="806"/>
      <c r="Q17" s="806"/>
      <c r="R17" s="806"/>
      <c r="S17" s="806"/>
      <c r="T17" s="806"/>
      <c r="U17" s="806"/>
      <c r="V17" s="807"/>
      <c r="W17" s="171"/>
    </row>
    <row r="18" spans="1:23" s="27" customFormat="1" ht="26.25" customHeight="1">
      <c r="A18" s="796" t="s">
        <v>3</v>
      </c>
      <c r="B18" s="797"/>
      <c r="C18" s="797"/>
      <c r="D18" s="797"/>
      <c r="E18" s="798"/>
      <c r="F18" s="805" t="s">
        <v>7</v>
      </c>
      <c r="G18" s="806"/>
      <c r="H18" s="806"/>
      <c r="I18" s="806"/>
      <c r="J18" s="806"/>
      <c r="K18" s="806"/>
      <c r="L18" s="806"/>
      <c r="M18" s="806"/>
      <c r="N18" s="806"/>
      <c r="O18" s="806"/>
      <c r="P18" s="806"/>
      <c r="Q18" s="806"/>
      <c r="R18" s="806"/>
      <c r="S18" s="806"/>
      <c r="T18" s="806"/>
      <c r="U18" s="806"/>
      <c r="V18" s="807"/>
      <c r="W18" s="171"/>
    </row>
    <row r="19" spans="1:23" s="27" customFormat="1" ht="26.25" customHeight="1">
      <c r="A19" s="796" t="s">
        <v>4</v>
      </c>
      <c r="B19" s="797"/>
      <c r="C19" s="797"/>
      <c r="D19" s="797"/>
      <c r="E19" s="798"/>
      <c r="F19" s="805" t="s">
        <v>8</v>
      </c>
      <c r="G19" s="806"/>
      <c r="H19" s="806"/>
      <c r="I19" s="806"/>
      <c r="J19" s="806"/>
      <c r="K19" s="806"/>
      <c r="L19" s="806"/>
      <c r="M19" s="806"/>
      <c r="N19" s="806"/>
      <c r="O19" s="806"/>
      <c r="P19" s="806"/>
      <c r="Q19" s="806"/>
      <c r="R19" s="806"/>
      <c r="S19" s="806"/>
      <c r="T19" s="806"/>
      <c r="U19" s="806"/>
      <c r="V19" s="807"/>
      <c r="W19" s="171"/>
    </row>
    <row r="20" spans="1:23" s="27" customFormat="1" ht="26.25" customHeight="1">
      <c r="A20" s="796" t="s">
        <v>5</v>
      </c>
      <c r="B20" s="797"/>
      <c r="C20" s="797"/>
      <c r="D20" s="797"/>
      <c r="E20" s="798"/>
      <c r="F20" s="805" t="s">
        <v>9</v>
      </c>
      <c r="G20" s="806"/>
      <c r="H20" s="806"/>
      <c r="I20" s="806"/>
      <c r="J20" s="806"/>
      <c r="K20" s="806"/>
      <c r="L20" s="806"/>
      <c r="M20" s="806"/>
      <c r="N20" s="806"/>
      <c r="O20" s="806"/>
      <c r="P20" s="806"/>
      <c r="Q20" s="806"/>
      <c r="R20" s="806"/>
      <c r="S20" s="806"/>
      <c r="T20" s="806"/>
      <c r="U20" s="806"/>
      <c r="V20" s="807"/>
      <c r="W20" s="171"/>
    </row>
    <row r="21" spans="1:23" s="27" customFormat="1" ht="31.5" customHeight="1">
      <c r="A21" s="802" t="s">
        <v>53</v>
      </c>
      <c r="B21" s="803"/>
      <c r="C21" s="803"/>
      <c r="D21" s="803"/>
      <c r="E21" s="803"/>
      <c r="F21" s="803"/>
      <c r="G21" s="803"/>
      <c r="H21" s="803"/>
      <c r="I21" s="803"/>
      <c r="J21" s="803"/>
      <c r="K21" s="803"/>
      <c r="L21" s="803"/>
      <c r="M21" s="803"/>
      <c r="N21" s="803"/>
      <c r="O21" s="803"/>
      <c r="P21" s="803"/>
      <c r="Q21" s="803"/>
      <c r="R21" s="803"/>
      <c r="S21" s="803"/>
      <c r="T21" s="803"/>
      <c r="U21" s="803"/>
      <c r="V21" s="804"/>
      <c r="W21" s="171"/>
    </row>
    <row r="22" spans="1:23" s="27" customFormat="1" ht="79.5" customHeight="1">
      <c r="A22" s="823" t="s">
        <v>222</v>
      </c>
      <c r="B22" s="824"/>
      <c r="C22" s="824"/>
      <c r="D22" s="824"/>
      <c r="E22" s="824"/>
      <c r="F22" s="824"/>
      <c r="G22" s="824"/>
      <c r="H22" s="824"/>
      <c r="I22" s="824"/>
      <c r="J22" s="824"/>
      <c r="K22" s="824"/>
      <c r="L22" s="824"/>
      <c r="M22" s="824"/>
      <c r="N22" s="824"/>
      <c r="O22" s="824"/>
      <c r="P22" s="824"/>
      <c r="Q22" s="824"/>
      <c r="R22" s="824"/>
      <c r="S22" s="824"/>
      <c r="T22" s="824"/>
      <c r="U22" s="824"/>
      <c r="V22" s="825"/>
      <c r="W22" s="171"/>
    </row>
    <row r="23" spans="1:23" s="27" customFormat="1" ht="24" customHeight="1">
      <c r="A23" s="802" t="s">
        <v>54</v>
      </c>
      <c r="B23" s="803"/>
      <c r="C23" s="803"/>
      <c r="D23" s="803"/>
      <c r="E23" s="803"/>
      <c r="F23" s="803"/>
      <c r="G23" s="803"/>
      <c r="H23" s="803"/>
      <c r="I23" s="803"/>
      <c r="J23" s="803"/>
      <c r="K23" s="803"/>
      <c r="L23" s="803"/>
      <c r="M23" s="803"/>
      <c r="N23" s="803"/>
      <c r="O23" s="803"/>
      <c r="P23" s="803"/>
      <c r="Q23" s="803"/>
      <c r="R23" s="803"/>
      <c r="S23" s="803"/>
      <c r="T23" s="803"/>
      <c r="U23" s="803"/>
      <c r="V23" s="804"/>
      <c r="W23" s="171"/>
    </row>
    <row r="24" spans="1:23" s="27" customFormat="1" ht="24" customHeight="1">
      <c r="A24" s="823" t="s">
        <v>96</v>
      </c>
      <c r="B24" s="824"/>
      <c r="C24" s="824"/>
      <c r="D24" s="824"/>
      <c r="E24" s="824"/>
      <c r="F24" s="824"/>
      <c r="G24" s="824"/>
      <c r="H24" s="824"/>
      <c r="I24" s="824"/>
      <c r="J24" s="824"/>
      <c r="K24" s="824"/>
      <c r="L24" s="824"/>
      <c r="M24" s="824"/>
      <c r="N24" s="824"/>
      <c r="O24" s="824"/>
      <c r="P24" s="824"/>
      <c r="Q24" s="824"/>
      <c r="R24" s="824"/>
      <c r="S24" s="824"/>
      <c r="T24" s="824"/>
      <c r="U24" s="824"/>
      <c r="V24" s="825"/>
      <c r="W24" s="171"/>
    </row>
    <row r="25" spans="1:23" s="27" customFormat="1" ht="144" customHeight="1">
      <c r="A25" s="796" t="s">
        <v>219</v>
      </c>
      <c r="B25" s="797"/>
      <c r="C25" s="797"/>
      <c r="D25" s="797"/>
      <c r="E25" s="798"/>
      <c r="F25" s="826" t="s">
        <v>218</v>
      </c>
      <c r="G25" s="827"/>
      <c r="H25" s="827"/>
      <c r="I25" s="827"/>
      <c r="J25" s="827"/>
      <c r="K25" s="827"/>
      <c r="L25" s="827"/>
      <c r="M25" s="827"/>
      <c r="N25" s="827"/>
      <c r="O25" s="827"/>
      <c r="P25" s="827"/>
      <c r="Q25" s="827"/>
      <c r="R25" s="827"/>
      <c r="S25" s="827"/>
      <c r="T25" s="827"/>
      <c r="U25" s="827"/>
      <c r="V25" s="828"/>
      <c r="W25" s="171"/>
    </row>
    <row r="26" spans="1:23" s="27" customFormat="1" ht="123.75" customHeight="1">
      <c r="A26" s="796" t="s">
        <v>220</v>
      </c>
      <c r="B26" s="797"/>
      <c r="C26" s="797"/>
      <c r="D26" s="797"/>
      <c r="E26" s="798"/>
      <c r="F26" s="814" t="s">
        <v>221</v>
      </c>
      <c r="G26" s="815"/>
      <c r="H26" s="815"/>
      <c r="I26" s="815"/>
      <c r="J26" s="815"/>
      <c r="K26" s="815"/>
      <c r="L26" s="815"/>
      <c r="M26" s="815"/>
      <c r="N26" s="815"/>
      <c r="O26" s="815"/>
      <c r="P26" s="815"/>
      <c r="Q26" s="815"/>
      <c r="R26" s="815"/>
      <c r="S26" s="815"/>
      <c r="T26" s="815"/>
      <c r="U26" s="815"/>
      <c r="V26" s="816"/>
      <c r="W26" s="171"/>
    </row>
    <row r="27" spans="1:23" s="27" customFormat="1" ht="25.5" customHeight="1">
      <c r="A27" s="760" t="s">
        <v>55</v>
      </c>
      <c r="B27" s="761"/>
      <c r="C27" s="761"/>
      <c r="D27" s="761"/>
      <c r="E27" s="761"/>
      <c r="F27" s="761"/>
      <c r="G27" s="761"/>
      <c r="H27" s="761"/>
      <c r="I27" s="761"/>
      <c r="J27" s="761"/>
      <c r="K27" s="761"/>
      <c r="L27" s="761"/>
      <c r="M27" s="761"/>
      <c r="N27" s="761"/>
      <c r="O27" s="761"/>
      <c r="P27" s="761"/>
      <c r="Q27" s="761"/>
      <c r="R27" s="761"/>
      <c r="S27" s="761"/>
      <c r="T27" s="761"/>
      <c r="U27" s="761"/>
      <c r="V27" s="762"/>
      <c r="W27" s="171"/>
    </row>
    <row r="28" spans="1:23" s="27" customFormat="1" ht="33.75" customHeight="1">
      <c r="A28" s="763" t="s">
        <v>56</v>
      </c>
      <c r="B28" s="764"/>
      <c r="C28" s="764"/>
      <c r="D28" s="764"/>
      <c r="E28" s="764"/>
      <c r="F28" s="764"/>
      <c r="G28" s="764"/>
      <c r="H28" s="764"/>
      <c r="I28" s="764"/>
      <c r="J28" s="764"/>
      <c r="K28" s="764"/>
      <c r="L28" s="764"/>
      <c r="M28" s="764"/>
      <c r="N28" s="764"/>
      <c r="O28" s="764"/>
      <c r="P28" s="764"/>
      <c r="Q28" s="764"/>
      <c r="R28" s="764"/>
      <c r="S28" s="764"/>
      <c r="T28" s="764"/>
      <c r="U28" s="764"/>
      <c r="V28" s="765"/>
      <c r="W28" s="171"/>
    </row>
    <row r="29" spans="1:23" s="27" customFormat="1" ht="87.75" customHeight="1">
      <c r="A29" s="766" t="s">
        <v>57</v>
      </c>
      <c r="B29" s="767"/>
      <c r="C29" s="768"/>
      <c r="D29" s="781" t="s">
        <v>58</v>
      </c>
      <c r="E29" s="782"/>
      <c r="F29" s="783"/>
      <c r="G29" s="142" t="s">
        <v>10</v>
      </c>
      <c r="H29" s="146" t="s">
        <v>59</v>
      </c>
      <c r="I29" s="781" t="s">
        <v>60</v>
      </c>
      <c r="J29" s="782"/>
      <c r="K29" s="782"/>
      <c r="L29" s="782"/>
      <c r="M29" s="782"/>
      <c r="N29" s="782"/>
      <c r="O29" s="783"/>
      <c r="P29" s="781" t="s">
        <v>61</v>
      </c>
      <c r="Q29" s="782"/>
      <c r="R29" s="782"/>
      <c r="S29" s="782"/>
      <c r="T29" s="782"/>
      <c r="U29" s="783"/>
      <c r="V29" s="146" t="s">
        <v>91</v>
      </c>
      <c r="W29" s="171"/>
    </row>
    <row r="30" spans="1:23" s="27" customFormat="1" ht="69.75" customHeight="1">
      <c r="A30" s="769" t="s">
        <v>97</v>
      </c>
      <c r="B30" s="770"/>
      <c r="C30" s="771"/>
      <c r="D30" s="763" t="s">
        <v>63</v>
      </c>
      <c r="E30" s="764"/>
      <c r="F30" s="765"/>
      <c r="G30" s="143" t="s">
        <v>64</v>
      </c>
      <c r="H30" s="141" t="s">
        <v>23</v>
      </c>
      <c r="I30" s="763" t="s">
        <v>65</v>
      </c>
      <c r="J30" s="764"/>
      <c r="K30" s="764"/>
      <c r="L30" s="764"/>
      <c r="M30" s="764"/>
      <c r="N30" s="764"/>
      <c r="O30" s="765"/>
      <c r="P30" s="763" t="s">
        <v>66</v>
      </c>
      <c r="Q30" s="764"/>
      <c r="R30" s="764"/>
      <c r="S30" s="764"/>
      <c r="T30" s="764"/>
      <c r="U30" s="765"/>
      <c r="V30" s="28">
        <f>V32</f>
        <v>-0.15174363807728564</v>
      </c>
      <c r="W30" s="171"/>
    </row>
    <row r="31" spans="1:23" s="27" customFormat="1" ht="33.75">
      <c r="A31" s="772" t="s">
        <v>67</v>
      </c>
      <c r="B31" s="773"/>
      <c r="C31" s="773"/>
      <c r="D31" s="773"/>
      <c r="E31" s="773"/>
      <c r="F31" s="773"/>
      <c r="G31" s="773"/>
      <c r="H31" s="773"/>
      <c r="I31" s="773"/>
      <c r="J31" s="773"/>
      <c r="K31" s="773"/>
      <c r="L31" s="773"/>
      <c r="M31" s="773"/>
      <c r="N31" s="773"/>
      <c r="O31" s="773"/>
      <c r="P31" s="773"/>
      <c r="Q31" s="773"/>
      <c r="R31" s="773"/>
      <c r="S31" s="773"/>
      <c r="T31" s="773"/>
      <c r="U31" s="773"/>
      <c r="V31" s="774"/>
      <c r="W31" s="171"/>
    </row>
    <row r="32" spans="1:23" s="27" customFormat="1" ht="69.75" customHeight="1">
      <c r="A32" s="775" t="s">
        <v>68</v>
      </c>
      <c r="B32" s="776"/>
      <c r="C32" s="777"/>
      <c r="D32" s="775" t="s">
        <v>69</v>
      </c>
      <c r="E32" s="776"/>
      <c r="F32" s="777"/>
      <c r="G32" s="144" t="s">
        <v>10</v>
      </c>
      <c r="H32" s="144" t="s">
        <v>67</v>
      </c>
      <c r="I32" s="144" t="s">
        <v>11</v>
      </c>
      <c r="J32" s="144" t="s">
        <v>12</v>
      </c>
      <c r="K32" s="144" t="s">
        <v>13</v>
      </c>
      <c r="L32" s="144" t="s">
        <v>14</v>
      </c>
      <c r="M32" s="144" t="s">
        <v>15</v>
      </c>
      <c r="N32" s="144" t="s">
        <v>16</v>
      </c>
      <c r="O32" s="144" t="s">
        <v>17</v>
      </c>
      <c r="P32" s="144" t="s">
        <v>18</v>
      </c>
      <c r="Q32" s="144" t="s">
        <v>19</v>
      </c>
      <c r="R32" s="144" t="s">
        <v>70</v>
      </c>
      <c r="S32" s="144" t="s">
        <v>21</v>
      </c>
      <c r="T32" s="144" t="s">
        <v>22</v>
      </c>
      <c r="U32" s="144" t="s">
        <v>71</v>
      </c>
      <c r="V32" s="799">
        <f>U34/U33-1</f>
        <v>-0.15174363807728564</v>
      </c>
      <c r="W32" s="171"/>
    </row>
    <row r="33" spans="1:23" s="27" customFormat="1" ht="33.75">
      <c r="A33" s="778" t="s">
        <v>72</v>
      </c>
      <c r="B33" s="779"/>
      <c r="C33" s="780"/>
      <c r="D33" s="757" t="s">
        <v>73</v>
      </c>
      <c r="E33" s="758"/>
      <c r="F33" s="759"/>
      <c r="G33" s="145" t="s">
        <v>64</v>
      </c>
      <c r="H33" s="29">
        <f>U33</f>
        <v>0.88416666666666677</v>
      </c>
      <c r="I33" s="29">
        <v>0.9</v>
      </c>
      <c r="J33" s="29">
        <v>0.96</v>
      </c>
      <c r="K33" s="29">
        <v>0.94</v>
      </c>
      <c r="L33" s="29">
        <v>0.89</v>
      </c>
      <c r="M33" s="29">
        <v>0.88</v>
      </c>
      <c r="N33" s="29">
        <v>0.85</v>
      </c>
      <c r="O33" s="29">
        <v>0.86</v>
      </c>
      <c r="P33" s="29">
        <v>0.85</v>
      </c>
      <c r="Q33" s="29">
        <v>0.84</v>
      </c>
      <c r="R33" s="29">
        <v>0.88</v>
      </c>
      <c r="S33" s="29">
        <v>0.88</v>
      </c>
      <c r="T33" s="29">
        <v>0.88</v>
      </c>
      <c r="U33" s="29">
        <f>AVERAGE(I33:T33)</f>
        <v>0.88416666666666677</v>
      </c>
      <c r="V33" s="800"/>
      <c r="W33" s="171"/>
    </row>
    <row r="34" spans="1:23" s="27" customFormat="1" ht="33.75">
      <c r="A34" s="778" t="s">
        <v>98</v>
      </c>
      <c r="B34" s="779"/>
      <c r="C34" s="780"/>
      <c r="D34" s="757" t="s">
        <v>99</v>
      </c>
      <c r="E34" s="758"/>
      <c r="F34" s="759"/>
      <c r="G34" s="145" t="s">
        <v>64</v>
      </c>
      <c r="H34" s="29">
        <f>U34</f>
        <v>0.75</v>
      </c>
      <c r="I34" s="29">
        <v>0.75</v>
      </c>
      <c r="J34" s="29">
        <v>0.75</v>
      </c>
      <c r="K34" s="29">
        <v>0.75</v>
      </c>
      <c r="L34" s="29">
        <v>0.75</v>
      </c>
      <c r="M34" s="29">
        <v>0.75</v>
      </c>
      <c r="N34" s="29">
        <v>0.75</v>
      </c>
      <c r="O34" s="29">
        <v>0.75</v>
      </c>
      <c r="P34" s="29">
        <v>0.75</v>
      </c>
      <c r="Q34" s="29">
        <v>0.75</v>
      </c>
      <c r="R34" s="29">
        <v>0.75</v>
      </c>
      <c r="S34" s="29">
        <v>0.75</v>
      </c>
      <c r="T34" s="29">
        <v>0.75</v>
      </c>
      <c r="U34" s="29">
        <f>AVERAGE(I34:T34)</f>
        <v>0.75</v>
      </c>
      <c r="V34" s="801"/>
      <c r="W34" s="171"/>
    </row>
    <row r="35" spans="1:23" s="27" customFormat="1" ht="33.75">
      <c r="A35" s="772" t="s">
        <v>24</v>
      </c>
      <c r="B35" s="773"/>
      <c r="C35" s="773"/>
      <c r="D35" s="773"/>
      <c r="E35" s="773"/>
      <c r="F35" s="773"/>
      <c r="G35" s="773"/>
      <c r="H35" s="773"/>
      <c r="I35" s="773"/>
      <c r="J35" s="773"/>
      <c r="K35" s="773"/>
      <c r="L35" s="773"/>
      <c r="M35" s="773"/>
      <c r="N35" s="773"/>
      <c r="O35" s="773"/>
      <c r="P35" s="773"/>
      <c r="Q35" s="773"/>
      <c r="R35" s="773"/>
      <c r="S35" s="773"/>
      <c r="T35" s="773"/>
      <c r="U35" s="774"/>
      <c r="V35" s="30"/>
      <c r="W35" s="171"/>
    </row>
    <row r="36" spans="1:23" s="27" customFormat="1" ht="29.25" customHeight="1">
      <c r="A36" s="775" t="s">
        <v>68</v>
      </c>
      <c r="B36" s="776"/>
      <c r="C36" s="777"/>
      <c r="D36" s="775" t="s">
        <v>69</v>
      </c>
      <c r="E36" s="776"/>
      <c r="F36" s="777"/>
      <c r="G36" s="144" t="s">
        <v>10</v>
      </c>
      <c r="H36" s="144" t="s">
        <v>24</v>
      </c>
      <c r="I36" s="144" t="s">
        <v>11</v>
      </c>
      <c r="J36" s="144" t="s">
        <v>12</v>
      </c>
      <c r="K36" s="144" t="s">
        <v>13</v>
      </c>
      <c r="L36" s="144" t="s">
        <v>14</v>
      </c>
      <c r="M36" s="144" t="s">
        <v>15</v>
      </c>
      <c r="N36" s="144" t="s">
        <v>16</v>
      </c>
      <c r="O36" s="144" t="s">
        <v>17</v>
      </c>
      <c r="P36" s="144" t="s">
        <v>18</v>
      </c>
      <c r="Q36" s="144" t="s">
        <v>19</v>
      </c>
      <c r="R36" s="144" t="s">
        <v>70</v>
      </c>
      <c r="S36" s="144" t="s">
        <v>21</v>
      </c>
      <c r="T36" s="144" t="s">
        <v>22</v>
      </c>
      <c r="U36" s="144" t="s">
        <v>71</v>
      </c>
      <c r="V36" s="833">
        <f>U38/U37</f>
        <v>1.0091777777777777</v>
      </c>
      <c r="W36" s="171"/>
    </row>
    <row r="37" spans="1:23" s="27" customFormat="1" ht="33.75">
      <c r="A37" s="754" t="str">
        <f>A33</f>
        <v>CS2024</v>
      </c>
      <c r="B37" s="755"/>
      <c r="C37" s="756"/>
      <c r="D37" s="745" t="str">
        <f>D33</f>
        <v>Cobertura de servicio 2024</v>
      </c>
      <c r="E37" s="746"/>
      <c r="F37" s="747"/>
      <c r="G37" s="143" t="str">
        <f>G33</f>
        <v>Porcentaje</v>
      </c>
      <c r="H37" s="222">
        <v>0.75</v>
      </c>
      <c r="I37" s="222">
        <v>0.75</v>
      </c>
      <c r="J37" s="222">
        <v>0.75</v>
      </c>
      <c r="K37" s="222">
        <v>0.75</v>
      </c>
      <c r="L37" s="222">
        <v>0.75</v>
      </c>
      <c r="M37" s="222">
        <v>0.75</v>
      </c>
      <c r="N37" s="222">
        <v>0.75</v>
      </c>
      <c r="O37" s="222">
        <v>0.75</v>
      </c>
      <c r="P37" s="222">
        <v>0.75</v>
      </c>
      <c r="Q37" s="222">
        <v>0.75</v>
      </c>
      <c r="R37" s="222">
        <v>0.75</v>
      </c>
      <c r="S37" s="222">
        <v>0.75</v>
      </c>
      <c r="T37" s="222">
        <v>0.75</v>
      </c>
      <c r="U37" s="224">
        <v>0.75</v>
      </c>
      <c r="V37" s="834"/>
      <c r="W37" s="171"/>
    </row>
    <row r="38" spans="1:23" s="27" customFormat="1" ht="33.75">
      <c r="A38" s="754" t="str">
        <f>A34</f>
        <v>CS2025</v>
      </c>
      <c r="B38" s="755"/>
      <c r="C38" s="756"/>
      <c r="D38" s="745" t="str">
        <f>D34</f>
        <v>Cobertura de servicio 2025</v>
      </c>
      <c r="E38" s="746"/>
      <c r="F38" s="747"/>
      <c r="G38" s="143" t="str">
        <f>G34</f>
        <v>Porcentaje</v>
      </c>
      <c r="H38" s="222">
        <v>0.75688333333333324</v>
      </c>
      <c r="I38" s="224">
        <v>0.81110000000000004</v>
      </c>
      <c r="J38" s="224">
        <v>0.69989999999999997</v>
      </c>
      <c r="K38" s="224">
        <v>0.77969999999999995</v>
      </c>
      <c r="L38" s="222">
        <v>0.71989999999999998</v>
      </c>
      <c r="M38" s="222">
        <v>0.81069999999999998</v>
      </c>
      <c r="N38" s="223">
        <v>0.72</v>
      </c>
      <c r="O38" s="224">
        <v>0.73</v>
      </c>
      <c r="P38" s="224">
        <v>0.79</v>
      </c>
      <c r="Q38" s="224">
        <v>0.77</v>
      </c>
      <c r="R38" s="224">
        <v>0.77</v>
      </c>
      <c r="S38" s="224">
        <v>0.77</v>
      </c>
      <c r="T38" s="224">
        <v>0.77</v>
      </c>
      <c r="U38" s="224">
        <v>0.75688333333333324</v>
      </c>
      <c r="V38" s="835"/>
      <c r="W38" s="171"/>
    </row>
    <row r="39" spans="1:23" s="27" customFormat="1" ht="30" customHeight="1">
      <c r="A39" s="817" t="s">
        <v>74</v>
      </c>
      <c r="B39" s="818"/>
      <c r="C39" s="818"/>
      <c r="D39" s="818"/>
      <c r="E39" s="818"/>
      <c r="F39" s="818"/>
      <c r="G39" s="818"/>
      <c r="H39" s="818"/>
      <c r="I39" s="818"/>
      <c r="J39" s="818"/>
      <c r="K39" s="818"/>
      <c r="L39" s="818"/>
      <c r="M39" s="818"/>
      <c r="N39" s="818"/>
      <c r="O39" s="818"/>
      <c r="P39" s="818"/>
      <c r="Q39" s="818"/>
      <c r="R39" s="818"/>
      <c r="S39" s="818"/>
      <c r="T39" s="818"/>
      <c r="U39" s="818"/>
      <c r="V39" s="819"/>
      <c r="W39" s="171"/>
    </row>
    <row r="40" spans="1:23" s="27" customFormat="1" ht="53.25" customHeight="1">
      <c r="A40" s="820" t="s">
        <v>75</v>
      </c>
      <c r="B40" s="821"/>
      <c r="C40" s="821"/>
      <c r="D40" s="821"/>
      <c r="E40" s="821"/>
      <c r="F40" s="821"/>
      <c r="G40" s="821"/>
      <c r="H40" s="821"/>
      <c r="I40" s="821"/>
      <c r="J40" s="821"/>
      <c r="K40" s="821"/>
      <c r="L40" s="821"/>
      <c r="M40" s="821"/>
      <c r="N40" s="821"/>
      <c r="O40" s="821"/>
      <c r="P40" s="821"/>
      <c r="Q40" s="821"/>
      <c r="R40" s="821"/>
      <c r="S40" s="821"/>
      <c r="T40" s="821"/>
      <c r="U40" s="821"/>
      <c r="V40" s="822"/>
      <c r="W40" s="171"/>
    </row>
    <row r="41" spans="1:23" s="27" customFormat="1" ht="99.75" customHeight="1">
      <c r="A41" s="784" t="s">
        <v>57</v>
      </c>
      <c r="B41" s="785"/>
      <c r="C41" s="786"/>
      <c r="D41" s="717" t="s">
        <v>58</v>
      </c>
      <c r="E41" s="718"/>
      <c r="F41" s="719"/>
      <c r="G41" s="147" t="s">
        <v>10</v>
      </c>
      <c r="H41" s="149" t="s">
        <v>59</v>
      </c>
      <c r="I41" s="717" t="s">
        <v>60</v>
      </c>
      <c r="J41" s="718"/>
      <c r="K41" s="718"/>
      <c r="L41" s="718"/>
      <c r="M41" s="718"/>
      <c r="N41" s="718"/>
      <c r="O41" s="719"/>
      <c r="P41" s="717" t="s">
        <v>61</v>
      </c>
      <c r="Q41" s="718"/>
      <c r="R41" s="719"/>
      <c r="S41" s="717" t="s">
        <v>62</v>
      </c>
      <c r="T41" s="718"/>
      <c r="U41" s="718"/>
      <c r="V41" s="719"/>
      <c r="W41" s="171"/>
    </row>
    <row r="42" spans="1:23" s="27" customFormat="1" ht="93.75" customHeight="1">
      <c r="A42" s="763" t="s">
        <v>76</v>
      </c>
      <c r="B42" s="764"/>
      <c r="C42" s="765"/>
      <c r="D42" s="843" t="s">
        <v>77</v>
      </c>
      <c r="E42" s="844"/>
      <c r="F42" s="845"/>
      <c r="G42" s="140" t="s">
        <v>78</v>
      </c>
      <c r="H42" s="141" t="s">
        <v>23</v>
      </c>
      <c r="I42" s="763" t="s">
        <v>79</v>
      </c>
      <c r="J42" s="764"/>
      <c r="K42" s="764"/>
      <c r="L42" s="764"/>
      <c r="M42" s="764"/>
      <c r="N42" s="764"/>
      <c r="O42" s="765"/>
      <c r="P42" s="763" t="s">
        <v>66</v>
      </c>
      <c r="Q42" s="764"/>
      <c r="R42" s="765"/>
      <c r="S42" s="720">
        <v>0.81</v>
      </c>
      <c r="T42" s="721"/>
      <c r="U42" s="721"/>
      <c r="V42" s="722"/>
      <c r="W42" s="171"/>
    </row>
    <row r="43" spans="1:23" s="27" customFormat="1" ht="33.75">
      <c r="A43" s="772" t="s">
        <v>67</v>
      </c>
      <c r="B43" s="773"/>
      <c r="C43" s="773"/>
      <c r="D43" s="773"/>
      <c r="E43" s="773"/>
      <c r="F43" s="773"/>
      <c r="G43" s="773"/>
      <c r="H43" s="773"/>
      <c r="I43" s="773"/>
      <c r="J43" s="773"/>
      <c r="K43" s="773"/>
      <c r="L43" s="773"/>
      <c r="M43" s="773"/>
      <c r="N43" s="773"/>
      <c r="O43" s="773"/>
      <c r="P43" s="773"/>
      <c r="Q43" s="773"/>
      <c r="R43" s="773"/>
      <c r="S43" s="773"/>
      <c r="T43" s="773"/>
      <c r="U43" s="773"/>
      <c r="V43" s="774"/>
      <c r="W43" s="171"/>
    </row>
    <row r="44" spans="1:23" s="27" customFormat="1" ht="69.75" customHeight="1">
      <c r="A44" s="787" t="s">
        <v>68</v>
      </c>
      <c r="B44" s="788"/>
      <c r="C44" s="789"/>
      <c r="D44" s="787" t="s">
        <v>69</v>
      </c>
      <c r="E44" s="788"/>
      <c r="F44" s="789"/>
      <c r="G44" s="148" t="s">
        <v>10</v>
      </c>
      <c r="H44" s="148" t="s">
        <v>67</v>
      </c>
      <c r="I44" s="148" t="s">
        <v>11</v>
      </c>
      <c r="J44" s="148" t="s">
        <v>12</v>
      </c>
      <c r="K44" s="148" t="s">
        <v>13</v>
      </c>
      <c r="L44" s="148" t="s">
        <v>14</v>
      </c>
      <c r="M44" s="148" t="s">
        <v>15</v>
      </c>
      <c r="N44" s="148" t="s">
        <v>16</v>
      </c>
      <c r="O44" s="148" t="s">
        <v>17</v>
      </c>
      <c r="P44" s="148" t="s">
        <v>18</v>
      </c>
      <c r="Q44" s="148" t="s">
        <v>19</v>
      </c>
      <c r="R44" s="148" t="s">
        <v>70</v>
      </c>
      <c r="S44" s="148" t="s">
        <v>21</v>
      </c>
      <c r="T44" s="148" t="s">
        <v>22</v>
      </c>
      <c r="U44" s="148" t="s">
        <v>31</v>
      </c>
      <c r="V44" s="790">
        <f>U45/U46</f>
        <v>0.81</v>
      </c>
      <c r="W44" s="171"/>
    </row>
    <row r="45" spans="1:23" s="27" customFormat="1" ht="72.75" customHeight="1">
      <c r="A45" s="778" t="s">
        <v>80</v>
      </c>
      <c r="B45" s="779"/>
      <c r="C45" s="780"/>
      <c r="D45" s="757" t="s">
        <v>81</v>
      </c>
      <c r="E45" s="758"/>
      <c r="F45" s="759"/>
      <c r="G45" s="145" t="s">
        <v>78</v>
      </c>
      <c r="H45" s="31">
        <f>U45</f>
        <v>7776</v>
      </c>
      <c r="I45" s="32">
        <v>648</v>
      </c>
      <c r="J45" s="32">
        <v>648</v>
      </c>
      <c r="K45" s="32">
        <v>648</v>
      </c>
      <c r="L45" s="32">
        <v>648</v>
      </c>
      <c r="M45" s="32">
        <v>648</v>
      </c>
      <c r="N45" s="32">
        <v>648</v>
      </c>
      <c r="O45" s="32">
        <v>648</v>
      </c>
      <c r="P45" s="32">
        <v>648</v>
      </c>
      <c r="Q45" s="32">
        <v>648</v>
      </c>
      <c r="R45" s="32">
        <v>648</v>
      </c>
      <c r="S45" s="32">
        <v>648</v>
      </c>
      <c r="T45" s="32">
        <v>648</v>
      </c>
      <c r="U45" s="33">
        <f>SUM(I45:T45)</f>
        <v>7776</v>
      </c>
      <c r="V45" s="791"/>
      <c r="W45" s="171"/>
    </row>
    <row r="46" spans="1:23" s="27" customFormat="1" ht="72.75" customHeight="1">
      <c r="A46" s="778" t="s">
        <v>82</v>
      </c>
      <c r="B46" s="779"/>
      <c r="C46" s="780"/>
      <c r="D46" s="757" t="s">
        <v>83</v>
      </c>
      <c r="E46" s="758"/>
      <c r="F46" s="759"/>
      <c r="G46" s="145" t="s">
        <v>78</v>
      </c>
      <c r="H46" s="31">
        <f>U46</f>
        <v>9600</v>
      </c>
      <c r="I46" s="32">
        <v>800</v>
      </c>
      <c r="J46" s="32">
        <v>800</v>
      </c>
      <c r="K46" s="32">
        <v>800</v>
      </c>
      <c r="L46" s="32">
        <v>800</v>
      </c>
      <c r="M46" s="32">
        <v>800</v>
      </c>
      <c r="N46" s="32">
        <v>800</v>
      </c>
      <c r="O46" s="32">
        <v>800</v>
      </c>
      <c r="P46" s="32">
        <v>800</v>
      </c>
      <c r="Q46" s="32">
        <v>800</v>
      </c>
      <c r="R46" s="32">
        <v>800</v>
      </c>
      <c r="S46" s="32">
        <v>800</v>
      </c>
      <c r="T46" s="32">
        <v>800</v>
      </c>
      <c r="U46" s="33">
        <f>SUM(I46:T46)</f>
        <v>9600</v>
      </c>
      <c r="V46" s="792"/>
      <c r="W46" s="171"/>
    </row>
    <row r="47" spans="1:23" s="27" customFormat="1" ht="33.75">
      <c r="A47" s="772" t="s">
        <v>24</v>
      </c>
      <c r="B47" s="773"/>
      <c r="C47" s="773"/>
      <c r="D47" s="773"/>
      <c r="E47" s="773"/>
      <c r="F47" s="773"/>
      <c r="G47" s="773"/>
      <c r="H47" s="773"/>
      <c r="I47" s="773"/>
      <c r="J47" s="773"/>
      <c r="K47" s="773"/>
      <c r="L47" s="773"/>
      <c r="M47" s="773"/>
      <c r="N47" s="773"/>
      <c r="O47" s="773"/>
      <c r="P47" s="773"/>
      <c r="Q47" s="773"/>
      <c r="R47" s="773"/>
      <c r="S47" s="773"/>
      <c r="T47" s="773"/>
      <c r="U47" s="773"/>
      <c r="V47" s="774"/>
      <c r="W47" s="171"/>
    </row>
    <row r="48" spans="1:23" s="27" customFormat="1" ht="69.75" customHeight="1">
      <c r="A48" s="787" t="s">
        <v>68</v>
      </c>
      <c r="B48" s="788"/>
      <c r="C48" s="789"/>
      <c r="D48" s="787" t="s">
        <v>69</v>
      </c>
      <c r="E48" s="788"/>
      <c r="F48" s="789"/>
      <c r="G48" s="148" t="s">
        <v>10</v>
      </c>
      <c r="H48" s="148" t="s">
        <v>24</v>
      </c>
      <c r="I48" s="148" t="s">
        <v>11</v>
      </c>
      <c r="J48" s="148" t="s">
        <v>12</v>
      </c>
      <c r="K48" s="148" t="s">
        <v>13</v>
      </c>
      <c r="L48" s="148" t="s">
        <v>14</v>
      </c>
      <c r="M48" s="148" t="s">
        <v>15</v>
      </c>
      <c r="N48" s="148" t="s">
        <v>16</v>
      </c>
      <c r="O48" s="148" t="s">
        <v>17</v>
      </c>
      <c r="P48" s="148" t="s">
        <v>18</v>
      </c>
      <c r="Q48" s="148" t="s">
        <v>19</v>
      </c>
      <c r="R48" s="148" t="s">
        <v>70</v>
      </c>
      <c r="S48" s="148" t="s">
        <v>21</v>
      </c>
      <c r="T48" s="148" t="s">
        <v>22</v>
      </c>
      <c r="U48" s="148" t="s">
        <v>31</v>
      </c>
      <c r="V48" s="790">
        <f>U49/U50</f>
        <v>0.90708333333333335</v>
      </c>
      <c r="W48" s="171"/>
    </row>
    <row r="49" spans="1:23" s="27" customFormat="1" ht="69" customHeight="1">
      <c r="A49" s="754" t="s">
        <v>80</v>
      </c>
      <c r="B49" s="755"/>
      <c r="C49" s="756"/>
      <c r="D49" s="745" t="s">
        <v>81</v>
      </c>
      <c r="E49" s="746"/>
      <c r="F49" s="747"/>
      <c r="G49" s="140" t="s">
        <v>78</v>
      </c>
      <c r="H49" s="34">
        <f>U49</f>
        <v>8708</v>
      </c>
      <c r="I49" s="34">
        <v>770</v>
      </c>
      <c r="J49" s="35">
        <v>665</v>
      </c>
      <c r="K49" s="35">
        <v>735</v>
      </c>
      <c r="L49" s="219">
        <v>665</v>
      </c>
      <c r="M49" s="219">
        <v>685</v>
      </c>
      <c r="N49" s="219">
        <v>685</v>
      </c>
      <c r="O49" s="35">
        <v>752</v>
      </c>
      <c r="P49" s="35">
        <v>746</v>
      </c>
      <c r="Q49" s="35">
        <v>750</v>
      </c>
      <c r="R49" s="36">
        <v>755</v>
      </c>
      <c r="S49" s="36">
        <v>752</v>
      </c>
      <c r="T49" s="36">
        <v>748</v>
      </c>
      <c r="U49" s="37">
        <f>SUM(I49:T49)</f>
        <v>8708</v>
      </c>
      <c r="V49" s="791"/>
      <c r="W49" s="171"/>
    </row>
    <row r="50" spans="1:23" s="27" customFormat="1" ht="69" customHeight="1">
      <c r="A50" s="754" t="s">
        <v>82</v>
      </c>
      <c r="B50" s="755"/>
      <c r="C50" s="756"/>
      <c r="D50" s="745" t="s">
        <v>83</v>
      </c>
      <c r="E50" s="746"/>
      <c r="F50" s="747"/>
      <c r="G50" s="140" t="s">
        <v>78</v>
      </c>
      <c r="H50" s="34">
        <f>U50</f>
        <v>9600</v>
      </c>
      <c r="I50" s="32">
        <v>800</v>
      </c>
      <c r="J50" s="32">
        <v>800</v>
      </c>
      <c r="K50" s="32">
        <v>800</v>
      </c>
      <c r="L50" s="32">
        <v>800</v>
      </c>
      <c r="M50" s="32">
        <v>800</v>
      </c>
      <c r="N50" s="32">
        <v>800</v>
      </c>
      <c r="O50" s="32">
        <v>800</v>
      </c>
      <c r="P50" s="32">
        <v>800</v>
      </c>
      <c r="Q50" s="32">
        <v>800</v>
      </c>
      <c r="R50" s="32">
        <v>800</v>
      </c>
      <c r="S50" s="32">
        <v>800</v>
      </c>
      <c r="T50" s="32">
        <v>800</v>
      </c>
      <c r="U50" s="37">
        <f>SUM(I50:T50)</f>
        <v>9600</v>
      </c>
      <c r="V50" s="792"/>
      <c r="W50" s="171"/>
    </row>
    <row r="51" spans="1:23" s="27" customFormat="1" ht="35.25" customHeight="1">
      <c r="A51" s="755"/>
      <c r="B51" s="755"/>
      <c r="C51" s="755"/>
      <c r="D51" s="755"/>
      <c r="E51" s="755"/>
      <c r="F51" s="755"/>
      <c r="G51" s="755"/>
      <c r="H51" s="755"/>
      <c r="I51" s="755"/>
      <c r="J51" s="755"/>
      <c r="K51" s="755"/>
      <c r="L51" s="755"/>
      <c r="M51" s="755"/>
      <c r="N51" s="755"/>
      <c r="O51" s="755"/>
      <c r="P51" s="755"/>
      <c r="Q51" s="755"/>
      <c r="R51" s="755"/>
      <c r="S51" s="755"/>
      <c r="T51" s="755"/>
      <c r="U51" s="755"/>
      <c r="V51" s="755"/>
      <c r="W51" s="171"/>
    </row>
    <row r="52" spans="1:23" s="27" customFormat="1" ht="110.25" customHeight="1">
      <c r="A52" s="838" t="s">
        <v>223</v>
      </c>
      <c r="B52" s="838"/>
      <c r="C52" s="838"/>
      <c r="D52" s="838"/>
      <c r="E52" s="838"/>
      <c r="F52" s="838"/>
      <c r="G52" s="838"/>
      <c r="H52" s="838"/>
      <c r="I52" s="838"/>
      <c r="J52" s="838"/>
      <c r="K52" s="838"/>
      <c r="L52" s="838"/>
      <c r="M52" s="838"/>
      <c r="N52" s="838"/>
      <c r="O52" s="838"/>
      <c r="P52" s="838"/>
      <c r="Q52" s="838"/>
      <c r="R52" s="838"/>
      <c r="S52" s="838"/>
      <c r="T52" s="838"/>
      <c r="U52" s="838"/>
      <c r="V52" s="838"/>
      <c r="W52" s="171"/>
    </row>
    <row r="53" spans="1:23" s="27" customFormat="1" ht="61.5" customHeight="1">
      <c r="A53" s="732" t="s">
        <v>100</v>
      </c>
      <c r="B53" s="732"/>
      <c r="C53" s="732" t="s">
        <v>224</v>
      </c>
      <c r="D53" s="732" t="s">
        <v>280</v>
      </c>
      <c r="E53" s="733" t="s">
        <v>225</v>
      </c>
      <c r="F53" s="733"/>
      <c r="G53" s="733"/>
      <c r="H53" s="733"/>
      <c r="I53" s="733"/>
      <c r="J53" s="733"/>
      <c r="K53" s="733"/>
      <c r="L53" s="733"/>
      <c r="M53" s="733"/>
      <c r="N53" s="733"/>
      <c r="O53" s="733"/>
      <c r="P53" s="733"/>
      <c r="Q53" s="733"/>
      <c r="R53" s="733"/>
      <c r="S53" s="724" t="s">
        <v>91</v>
      </c>
      <c r="T53" s="724"/>
      <c r="U53" s="724"/>
      <c r="V53" s="724"/>
      <c r="W53" s="171"/>
    </row>
    <row r="54" spans="1:23" s="27" customFormat="1" ht="72">
      <c r="A54" s="732"/>
      <c r="B54" s="732"/>
      <c r="C54" s="732"/>
      <c r="D54" s="732"/>
      <c r="E54" s="153" t="s">
        <v>11</v>
      </c>
      <c r="F54" s="153" t="s">
        <v>12</v>
      </c>
      <c r="G54" s="153" t="s">
        <v>13</v>
      </c>
      <c r="H54" s="153" t="s">
        <v>14</v>
      </c>
      <c r="I54" s="153" t="s">
        <v>15</v>
      </c>
      <c r="J54" s="153" t="s">
        <v>16</v>
      </c>
      <c r="K54" s="153" t="s">
        <v>17</v>
      </c>
      <c r="L54" s="153" t="s">
        <v>18</v>
      </c>
      <c r="M54" s="153" t="s">
        <v>19</v>
      </c>
      <c r="N54" s="153" t="s">
        <v>20</v>
      </c>
      <c r="O54" s="153" t="s">
        <v>21</v>
      </c>
      <c r="P54" s="153" t="s">
        <v>22</v>
      </c>
      <c r="Q54" s="153" t="s">
        <v>101</v>
      </c>
      <c r="R54" s="153" t="s">
        <v>31</v>
      </c>
      <c r="S54" s="724"/>
      <c r="T54" s="724"/>
      <c r="U54" s="724"/>
      <c r="V54" s="724"/>
      <c r="W54" s="171"/>
    </row>
    <row r="55" spans="1:23" s="154" customFormat="1" ht="84" customHeight="1">
      <c r="A55" s="725" t="s">
        <v>268</v>
      </c>
      <c r="B55" s="725"/>
      <c r="C55" s="726" t="s">
        <v>277</v>
      </c>
      <c r="D55" s="192" t="s">
        <v>238</v>
      </c>
      <c r="E55" s="163">
        <v>8.3330000000000001E-2</v>
      </c>
      <c r="F55" s="163">
        <v>8.3330000000000001E-2</v>
      </c>
      <c r="G55" s="163">
        <v>8.3330000000000001E-2</v>
      </c>
      <c r="H55" s="163">
        <v>8.3330000000000001E-2</v>
      </c>
      <c r="I55" s="163">
        <v>8.3330000000000001E-2</v>
      </c>
      <c r="J55" s="163">
        <v>8.3330000000000001E-2</v>
      </c>
      <c r="K55" s="163">
        <v>8.3330000000000001E-2</v>
      </c>
      <c r="L55" s="163">
        <v>8.3330000000000001E-2</v>
      </c>
      <c r="M55" s="163">
        <v>8.3330000000000001E-2</v>
      </c>
      <c r="N55" s="163">
        <v>8.3330000000000001E-2</v>
      </c>
      <c r="O55" s="163">
        <v>8.3330000000000001E-2</v>
      </c>
      <c r="P55" s="163">
        <v>8.3330000000000001E-2</v>
      </c>
      <c r="Q55" s="164">
        <v>150000</v>
      </c>
      <c r="R55" s="203">
        <f t="shared" ref="R55:R100" si="0">+SUM(E55:P55)</f>
        <v>0.99996000000000007</v>
      </c>
      <c r="S55" s="723">
        <f>R56/R55</f>
        <v>1</v>
      </c>
      <c r="T55" s="723"/>
      <c r="U55" s="723"/>
      <c r="V55" s="723"/>
      <c r="W55" s="172"/>
    </row>
    <row r="56" spans="1:23" s="154" customFormat="1" ht="84" customHeight="1">
      <c r="A56" s="725"/>
      <c r="B56" s="725"/>
      <c r="C56" s="726"/>
      <c r="D56" s="192" t="s">
        <v>239</v>
      </c>
      <c r="E56" s="163">
        <v>8.3330000000000001E-2</v>
      </c>
      <c r="F56" s="163">
        <v>8.3330000000000001E-2</v>
      </c>
      <c r="G56" s="163">
        <v>8.3330000000000001E-2</v>
      </c>
      <c r="H56" s="163">
        <v>8.3330000000000001E-2</v>
      </c>
      <c r="I56" s="163">
        <v>8.3330000000000001E-2</v>
      </c>
      <c r="J56" s="163">
        <v>8.3330000000000001E-2</v>
      </c>
      <c r="K56" s="417">
        <v>8.3330000000000001E-2</v>
      </c>
      <c r="L56" s="417">
        <v>8.3330000000000001E-2</v>
      </c>
      <c r="M56" s="420">
        <v>8.3330000000000001E-2</v>
      </c>
      <c r="N56" s="420">
        <v>8.3330000000000001E-2</v>
      </c>
      <c r="O56" s="163">
        <v>8.3330000000000001E-2</v>
      </c>
      <c r="P56" s="163">
        <v>8.3330000000000001E-2</v>
      </c>
      <c r="Q56" s="164">
        <v>149994</v>
      </c>
      <c r="R56" s="203">
        <f t="shared" si="0"/>
        <v>0.99996000000000007</v>
      </c>
      <c r="S56" s="723"/>
      <c r="T56" s="723"/>
      <c r="U56" s="723"/>
      <c r="V56" s="723"/>
      <c r="W56" s="172"/>
    </row>
    <row r="57" spans="1:23" s="154" customFormat="1" ht="84" customHeight="1">
      <c r="A57" s="725" t="s">
        <v>269</v>
      </c>
      <c r="B57" s="725"/>
      <c r="C57" s="726" t="s">
        <v>240</v>
      </c>
      <c r="D57" s="192" t="s">
        <v>238</v>
      </c>
      <c r="E57" s="206">
        <v>0</v>
      </c>
      <c r="F57" s="206">
        <v>0</v>
      </c>
      <c r="G57" s="206">
        <v>0.1</v>
      </c>
      <c r="H57" s="206">
        <v>0.1</v>
      </c>
      <c r="I57" s="206">
        <v>0.1</v>
      </c>
      <c r="J57" s="206">
        <v>0.1</v>
      </c>
      <c r="K57" s="165">
        <v>0.1</v>
      </c>
      <c r="L57" s="165">
        <v>0.1</v>
      </c>
      <c r="M57" s="165">
        <v>0.1</v>
      </c>
      <c r="N57" s="165">
        <v>0.1</v>
      </c>
      <c r="O57" s="427">
        <v>0.1</v>
      </c>
      <c r="P57" s="165">
        <v>0.1</v>
      </c>
      <c r="Q57" s="164">
        <v>120000</v>
      </c>
      <c r="R57" s="203">
        <f t="shared" si="0"/>
        <v>0.99999999999999989</v>
      </c>
      <c r="S57" s="723">
        <f t="shared" ref="S57" si="1">R58/R57</f>
        <v>1</v>
      </c>
      <c r="T57" s="723"/>
      <c r="U57" s="723"/>
      <c r="V57" s="723"/>
      <c r="W57" s="172"/>
    </row>
    <row r="58" spans="1:23" s="154" customFormat="1" ht="84" customHeight="1">
      <c r="A58" s="725"/>
      <c r="B58" s="725"/>
      <c r="C58" s="726"/>
      <c r="D58" s="192" t="s">
        <v>239</v>
      </c>
      <c r="E58" s="206">
        <v>0</v>
      </c>
      <c r="F58" s="206">
        <v>0</v>
      </c>
      <c r="G58" s="206">
        <v>0.1</v>
      </c>
      <c r="H58" s="206">
        <v>0.1</v>
      </c>
      <c r="I58" s="206">
        <v>0.1</v>
      </c>
      <c r="J58" s="206">
        <v>0.1</v>
      </c>
      <c r="K58" s="418">
        <v>0.1</v>
      </c>
      <c r="L58" s="418">
        <v>0.1</v>
      </c>
      <c r="M58" s="420">
        <v>0.1</v>
      </c>
      <c r="N58" s="420">
        <v>0.1</v>
      </c>
      <c r="O58" s="427">
        <v>0.1</v>
      </c>
      <c r="P58" s="431">
        <v>0.1</v>
      </c>
      <c r="Q58" s="164">
        <v>119999.99999999999</v>
      </c>
      <c r="R58" s="203">
        <f t="shared" si="0"/>
        <v>0.99999999999999989</v>
      </c>
      <c r="S58" s="723"/>
      <c r="T58" s="723"/>
      <c r="U58" s="723"/>
      <c r="V58" s="723"/>
      <c r="W58" s="172"/>
    </row>
    <row r="59" spans="1:23" s="154" customFormat="1" ht="84" customHeight="1">
      <c r="A59" s="725" t="s">
        <v>270</v>
      </c>
      <c r="B59" s="725"/>
      <c r="C59" s="726" t="s">
        <v>241</v>
      </c>
      <c r="D59" s="192" t="s">
        <v>238</v>
      </c>
      <c r="E59" s="163">
        <v>8.3330000000000001E-2</v>
      </c>
      <c r="F59" s="163">
        <v>8.3330000000000001E-2</v>
      </c>
      <c r="G59" s="163">
        <v>8.3330000000000001E-2</v>
      </c>
      <c r="H59" s="163">
        <v>8.3330000000000001E-2</v>
      </c>
      <c r="I59" s="163">
        <v>8.3330000000000001E-2</v>
      </c>
      <c r="J59" s="163">
        <v>8.3330000000000001E-2</v>
      </c>
      <c r="K59" s="163">
        <v>8.3330000000000001E-2</v>
      </c>
      <c r="L59" s="163">
        <v>8.3330000000000001E-2</v>
      </c>
      <c r="M59" s="163">
        <v>8.3330000000000001E-2</v>
      </c>
      <c r="N59" s="163">
        <v>8.3330000000000001E-2</v>
      </c>
      <c r="O59" s="163">
        <v>8.3330000000000001E-2</v>
      </c>
      <c r="P59" s="163">
        <v>8.3330000000000001E-2</v>
      </c>
      <c r="Q59" s="164">
        <v>150000</v>
      </c>
      <c r="R59" s="203">
        <f t="shared" si="0"/>
        <v>0.99996000000000007</v>
      </c>
      <c r="S59" s="723">
        <f t="shared" ref="S59" si="2">R60/R59</f>
        <v>1</v>
      </c>
      <c r="T59" s="723"/>
      <c r="U59" s="723"/>
      <c r="V59" s="723"/>
      <c r="W59" s="172"/>
    </row>
    <row r="60" spans="1:23" s="154" customFormat="1" ht="84" customHeight="1">
      <c r="A60" s="725"/>
      <c r="B60" s="725"/>
      <c r="C60" s="726"/>
      <c r="D60" s="192" t="s">
        <v>239</v>
      </c>
      <c r="E60" s="163">
        <v>8.3330000000000001E-2</v>
      </c>
      <c r="F60" s="163">
        <v>8.3330000000000001E-2</v>
      </c>
      <c r="G60" s="163">
        <v>8.3330000000000001E-2</v>
      </c>
      <c r="H60" s="163">
        <v>8.3330000000000001E-2</v>
      </c>
      <c r="I60" s="163">
        <v>8.3330000000000001E-2</v>
      </c>
      <c r="J60" s="163">
        <v>8.3330000000000001E-2</v>
      </c>
      <c r="K60" s="417">
        <v>8.3330000000000001E-2</v>
      </c>
      <c r="L60" s="417">
        <v>8.3330000000000001E-2</v>
      </c>
      <c r="M60" s="420">
        <v>8.3330000000000001E-2</v>
      </c>
      <c r="N60" s="420">
        <v>8.3330000000000001E-2</v>
      </c>
      <c r="O60" s="163">
        <v>8.3330000000000001E-2</v>
      </c>
      <c r="P60" s="163">
        <v>8.3330000000000001E-2</v>
      </c>
      <c r="Q60" s="164">
        <v>149994</v>
      </c>
      <c r="R60" s="203">
        <f t="shared" si="0"/>
        <v>0.99996000000000007</v>
      </c>
      <c r="S60" s="723"/>
      <c r="T60" s="723"/>
      <c r="U60" s="723"/>
      <c r="V60" s="723"/>
      <c r="W60" s="172"/>
    </row>
    <row r="61" spans="1:23" s="154" customFormat="1" ht="84" customHeight="1">
      <c r="A61" s="725" t="s">
        <v>271</v>
      </c>
      <c r="B61" s="725"/>
      <c r="C61" s="726" t="s">
        <v>241</v>
      </c>
      <c r="D61" s="192" t="s">
        <v>238</v>
      </c>
      <c r="E61" s="163">
        <v>8.3330000000000001E-2</v>
      </c>
      <c r="F61" s="163">
        <v>8.3330000000000001E-2</v>
      </c>
      <c r="G61" s="163">
        <v>8.3330000000000001E-2</v>
      </c>
      <c r="H61" s="163">
        <v>8.3330000000000001E-2</v>
      </c>
      <c r="I61" s="163">
        <v>8.3330000000000001E-2</v>
      </c>
      <c r="J61" s="163">
        <v>8.3330000000000001E-2</v>
      </c>
      <c r="K61" s="163">
        <v>8.3330000000000001E-2</v>
      </c>
      <c r="L61" s="163">
        <v>8.3330000000000001E-2</v>
      </c>
      <c r="M61" s="163">
        <v>8.3330000000000001E-2</v>
      </c>
      <c r="N61" s="163">
        <v>8.3330000000000001E-2</v>
      </c>
      <c r="O61" s="163">
        <v>8.3330000000000001E-2</v>
      </c>
      <c r="P61" s="163">
        <v>8.3330000000000001E-2</v>
      </c>
      <c r="Q61" s="164">
        <v>150000</v>
      </c>
      <c r="R61" s="203">
        <f t="shared" si="0"/>
        <v>0.99996000000000007</v>
      </c>
      <c r="S61" s="723">
        <f t="shared" ref="S61" si="3">R62/R61</f>
        <v>1</v>
      </c>
      <c r="T61" s="723"/>
      <c r="U61" s="723"/>
      <c r="V61" s="723"/>
      <c r="W61" s="172"/>
    </row>
    <row r="62" spans="1:23" s="154" customFormat="1" ht="84" customHeight="1">
      <c r="A62" s="725"/>
      <c r="B62" s="725"/>
      <c r="C62" s="726"/>
      <c r="D62" s="192" t="s">
        <v>239</v>
      </c>
      <c r="E62" s="163">
        <v>8.3330000000000001E-2</v>
      </c>
      <c r="F62" s="163">
        <v>8.3330000000000001E-2</v>
      </c>
      <c r="G62" s="163">
        <v>8.3330000000000001E-2</v>
      </c>
      <c r="H62" s="163">
        <v>8.3330000000000001E-2</v>
      </c>
      <c r="I62" s="163">
        <v>8.3330000000000001E-2</v>
      </c>
      <c r="J62" s="163">
        <v>8.3330000000000001E-2</v>
      </c>
      <c r="K62" s="417">
        <v>8.3330000000000001E-2</v>
      </c>
      <c r="L62" s="417">
        <v>8.3330000000000001E-2</v>
      </c>
      <c r="M62" s="420">
        <v>8.3330000000000001E-2</v>
      </c>
      <c r="N62" s="420">
        <v>8.3330000000000001E-2</v>
      </c>
      <c r="O62" s="163">
        <v>8.3330000000000001E-2</v>
      </c>
      <c r="P62" s="420">
        <v>8.3330000000000001E-2</v>
      </c>
      <c r="Q62" s="164">
        <v>149994</v>
      </c>
      <c r="R62" s="203">
        <f t="shared" si="0"/>
        <v>0.99996000000000007</v>
      </c>
      <c r="S62" s="723"/>
      <c r="T62" s="723"/>
      <c r="U62" s="723"/>
      <c r="V62" s="723"/>
      <c r="W62" s="172"/>
    </row>
    <row r="63" spans="1:23" s="154" customFormat="1" ht="84" customHeight="1">
      <c r="A63" s="725" t="s">
        <v>226</v>
      </c>
      <c r="B63" s="725"/>
      <c r="C63" s="726" t="s">
        <v>241</v>
      </c>
      <c r="D63" s="192" t="s">
        <v>238</v>
      </c>
      <c r="E63" s="206">
        <v>0</v>
      </c>
      <c r="F63" s="206">
        <v>0</v>
      </c>
      <c r="G63" s="206">
        <v>0</v>
      </c>
      <c r="H63" s="206">
        <v>0</v>
      </c>
      <c r="I63" s="206">
        <v>0</v>
      </c>
      <c r="J63" s="206">
        <v>0</v>
      </c>
      <c r="K63" s="165">
        <v>0</v>
      </c>
      <c r="L63" s="165">
        <v>0.2</v>
      </c>
      <c r="M63" s="165">
        <v>0.2</v>
      </c>
      <c r="N63" s="165">
        <v>0.2</v>
      </c>
      <c r="O63" s="427">
        <v>0.2</v>
      </c>
      <c r="P63" s="420">
        <v>0.2</v>
      </c>
      <c r="Q63" s="164">
        <v>15000</v>
      </c>
      <c r="R63" s="203">
        <f t="shared" si="0"/>
        <v>1</v>
      </c>
      <c r="S63" s="723">
        <f t="shared" ref="S63" si="4">R64/R63</f>
        <v>0</v>
      </c>
      <c r="T63" s="723"/>
      <c r="U63" s="723"/>
      <c r="V63" s="723"/>
      <c r="W63" s="172"/>
    </row>
    <row r="64" spans="1:23" s="154" customFormat="1" ht="84" customHeight="1">
      <c r="A64" s="725"/>
      <c r="B64" s="725"/>
      <c r="C64" s="726"/>
      <c r="D64" s="192" t="s">
        <v>239</v>
      </c>
      <c r="E64" s="206">
        <v>0</v>
      </c>
      <c r="F64" s="206">
        <v>0</v>
      </c>
      <c r="G64" s="206">
        <v>0</v>
      </c>
      <c r="H64" s="206">
        <v>0</v>
      </c>
      <c r="I64" s="206">
        <v>0</v>
      </c>
      <c r="J64" s="206">
        <v>0</v>
      </c>
      <c r="K64" s="418">
        <v>0</v>
      </c>
      <c r="L64" s="418">
        <v>0</v>
      </c>
      <c r="M64" s="420">
        <v>0</v>
      </c>
      <c r="N64" s="420">
        <v>0</v>
      </c>
      <c r="O64" s="427">
        <v>0</v>
      </c>
      <c r="P64" s="420">
        <v>0</v>
      </c>
      <c r="Q64" s="164">
        <v>0</v>
      </c>
      <c r="R64" s="203">
        <f t="shared" si="0"/>
        <v>0</v>
      </c>
      <c r="S64" s="723"/>
      <c r="T64" s="723"/>
      <c r="U64" s="723"/>
      <c r="V64" s="723"/>
      <c r="W64" s="172"/>
    </row>
    <row r="65" spans="1:23" s="154" customFormat="1" ht="84" customHeight="1">
      <c r="A65" s="725" t="s">
        <v>227</v>
      </c>
      <c r="B65" s="725"/>
      <c r="C65" s="726" t="s">
        <v>241</v>
      </c>
      <c r="D65" s="192" t="s">
        <v>238</v>
      </c>
      <c r="E65" s="206">
        <v>0</v>
      </c>
      <c r="F65" s="206">
        <v>0</v>
      </c>
      <c r="G65" s="206">
        <v>0</v>
      </c>
      <c r="H65" s="206">
        <v>0</v>
      </c>
      <c r="I65" s="206">
        <v>0</v>
      </c>
      <c r="J65" s="206">
        <v>0</v>
      </c>
      <c r="K65" s="165">
        <v>0</v>
      </c>
      <c r="L65" s="165">
        <v>0.2</v>
      </c>
      <c r="M65" s="165">
        <v>0.2</v>
      </c>
      <c r="N65" s="165">
        <v>0.2</v>
      </c>
      <c r="O65" s="427">
        <v>0.2</v>
      </c>
      <c r="P65" s="420">
        <v>0.2</v>
      </c>
      <c r="Q65" s="164">
        <v>15000</v>
      </c>
      <c r="R65" s="203">
        <f t="shared" si="0"/>
        <v>1</v>
      </c>
      <c r="S65" s="723">
        <f t="shared" ref="S65" si="5">R66/R65</f>
        <v>0</v>
      </c>
      <c r="T65" s="723"/>
      <c r="U65" s="723"/>
      <c r="V65" s="723"/>
      <c r="W65" s="172"/>
    </row>
    <row r="66" spans="1:23" s="154" customFormat="1" ht="84" customHeight="1">
      <c r="A66" s="725"/>
      <c r="B66" s="725"/>
      <c r="C66" s="726"/>
      <c r="D66" s="192" t="s">
        <v>239</v>
      </c>
      <c r="E66" s="206">
        <v>0</v>
      </c>
      <c r="F66" s="206">
        <v>0</v>
      </c>
      <c r="G66" s="206">
        <v>0</v>
      </c>
      <c r="H66" s="206">
        <v>0</v>
      </c>
      <c r="I66" s="206">
        <v>0</v>
      </c>
      <c r="J66" s="206">
        <v>0</v>
      </c>
      <c r="K66" s="418">
        <v>0</v>
      </c>
      <c r="L66" s="418">
        <v>0</v>
      </c>
      <c r="M66" s="420">
        <v>0</v>
      </c>
      <c r="N66" s="420">
        <v>0</v>
      </c>
      <c r="O66" s="427">
        <v>0</v>
      </c>
      <c r="P66" s="420">
        <v>0</v>
      </c>
      <c r="Q66" s="164">
        <v>0</v>
      </c>
      <c r="R66" s="203">
        <f t="shared" si="0"/>
        <v>0</v>
      </c>
      <c r="S66" s="723"/>
      <c r="T66" s="723"/>
      <c r="U66" s="723"/>
      <c r="V66" s="723"/>
      <c r="W66" s="172"/>
    </row>
    <row r="67" spans="1:23" s="154" customFormat="1" ht="84" customHeight="1">
      <c r="A67" s="725" t="s">
        <v>228</v>
      </c>
      <c r="B67" s="725"/>
      <c r="C67" s="726" t="s">
        <v>241</v>
      </c>
      <c r="D67" s="192" t="s">
        <v>238</v>
      </c>
      <c r="E67" s="206">
        <v>0.2</v>
      </c>
      <c r="F67" s="206">
        <v>0.2</v>
      </c>
      <c r="G67" s="206">
        <v>0.2</v>
      </c>
      <c r="H67" s="206">
        <v>0.2</v>
      </c>
      <c r="I67" s="206">
        <v>0.2</v>
      </c>
      <c r="J67" s="206">
        <v>0</v>
      </c>
      <c r="K67" s="165">
        <v>0</v>
      </c>
      <c r="L67" s="165">
        <v>0</v>
      </c>
      <c r="M67" s="165">
        <v>0</v>
      </c>
      <c r="N67" s="165">
        <v>0</v>
      </c>
      <c r="O67" s="427">
        <v>0</v>
      </c>
      <c r="P67" s="420">
        <v>0</v>
      </c>
      <c r="Q67" s="164">
        <v>8000</v>
      </c>
      <c r="R67" s="203">
        <f t="shared" si="0"/>
        <v>1</v>
      </c>
      <c r="S67" s="723">
        <f t="shared" ref="S67" si="6">R68/R67</f>
        <v>1</v>
      </c>
      <c r="T67" s="723"/>
      <c r="U67" s="723"/>
      <c r="V67" s="723"/>
      <c r="W67" s="172"/>
    </row>
    <row r="68" spans="1:23" s="154" customFormat="1" ht="84" customHeight="1">
      <c r="A68" s="725"/>
      <c r="B68" s="725"/>
      <c r="C68" s="726"/>
      <c r="D68" s="192" t="s">
        <v>239</v>
      </c>
      <c r="E68" s="206">
        <v>0.2</v>
      </c>
      <c r="F68" s="206">
        <v>0.2</v>
      </c>
      <c r="G68" s="206">
        <v>0.2</v>
      </c>
      <c r="H68" s="206">
        <v>0.2</v>
      </c>
      <c r="I68" s="206">
        <v>0.2</v>
      </c>
      <c r="J68" s="206">
        <v>0</v>
      </c>
      <c r="K68" s="418">
        <v>0</v>
      </c>
      <c r="L68" s="418">
        <v>0</v>
      </c>
      <c r="M68" s="420">
        <v>0</v>
      </c>
      <c r="N68" s="420">
        <v>0</v>
      </c>
      <c r="O68" s="427">
        <v>0</v>
      </c>
      <c r="P68" s="420">
        <v>0</v>
      </c>
      <c r="Q68" s="164">
        <v>8000</v>
      </c>
      <c r="R68" s="203">
        <f t="shared" si="0"/>
        <v>1</v>
      </c>
      <c r="S68" s="723"/>
      <c r="T68" s="723"/>
      <c r="U68" s="723"/>
      <c r="V68" s="723"/>
      <c r="W68" s="172"/>
    </row>
    <row r="69" spans="1:23" s="154" customFormat="1" ht="84" customHeight="1">
      <c r="A69" s="725" t="s">
        <v>272</v>
      </c>
      <c r="B69" s="725"/>
      <c r="C69" s="726" t="s">
        <v>242</v>
      </c>
      <c r="D69" s="192" t="s">
        <v>238</v>
      </c>
      <c r="E69" s="206">
        <v>0</v>
      </c>
      <c r="F69" s="206">
        <v>0</v>
      </c>
      <c r="G69" s="206">
        <v>0</v>
      </c>
      <c r="H69" s="206">
        <v>0.1</v>
      </c>
      <c r="I69" s="206">
        <v>0.1</v>
      </c>
      <c r="J69" s="206">
        <v>0.1</v>
      </c>
      <c r="K69" s="165">
        <v>0.1</v>
      </c>
      <c r="L69" s="165">
        <v>0.1</v>
      </c>
      <c r="M69" s="165">
        <v>0.1</v>
      </c>
      <c r="N69" s="165">
        <v>0.1</v>
      </c>
      <c r="O69" s="427">
        <v>0.1</v>
      </c>
      <c r="P69" s="420">
        <v>0.2</v>
      </c>
      <c r="Q69" s="164">
        <v>35000</v>
      </c>
      <c r="R69" s="203">
        <f t="shared" si="0"/>
        <v>1</v>
      </c>
      <c r="S69" s="723">
        <f t="shared" ref="S69" si="7">R70/R69</f>
        <v>1.0499999999999998</v>
      </c>
      <c r="T69" s="723"/>
      <c r="U69" s="723"/>
      <c r="V69" s="723"/>
      <c r="W69" s="172"/>
    </row>
    <row r="70" spans="1:23" s="154" customFormat="1" ht="84" customHeight="1">
      <c r="A70" s="725"/>
      <c r="B70" s="725"/>
      <c r="C70" s="726"/>
      <c r="D70" s="192" t="s">
        <v>239</v>
      </c>
      <c r="E70" s="206">
        <v>0</v>
      </c>
      <c r="F70" s="206">
        <v>0</v>
      </c>
      <c r="G70" s="206">
        <v>0.05</v>
      </c>
      <c r="H70" s="206">
        <v>0.1</v>
      </c>
      <c r="I70" s="206">
        <v>0.1</v>
      </c>
      <c r="J70" s="206">
        <v>0.1</v>
      </c>
      <c r="K70" s="418">
        <v>0.1</v>
      </c>
      <c r="L70" s="418">
        <v>0.1</v>
      </c>
      <c r="M70" s="420">
        <v>0.1</v>
      </c>
      <c r="N70" s="420">
        <v>0.1</v>
      </c>
      <c r="O70" s="427">
        <v>0.1</v>
      </c>
      <c r="P70" s="420">
        <v>0.2</v>
      </c>
      <c r="Q70" s="164">
        <v>36749.999999999993</v>
      </c>
      <c r="R70" s="203">
        <f t="shared" si="0"/>
        <v>1.0499999999999998</v>
      </c>
      <c r="S70" s="723"/>
      <c r="T70" s="723"/>
      <c r="U70" s="723"/>
      <c r="V70" s="723"/>
      <c r="W70" s="172"/>
    </row>
    <row r="71" spans="1:23" s="154" customFormat="1" ht="84" customHeight="1">
      <c r="A71" s="725" t="s">
        <v>229</v>
      </c>
      <c r="B71" s="725"/>
      <c r="C71" s="726" t="s">
        <v>243</v>
      </c>
      <c r="D71" s="192" t="s">
        <v>238</v>
      </c>
      <c r="E71" s="206">
        <v>0</v>
      </c>
      <c r="F71" s="206">
        <v>0</v>
      </c>
      <c r="G71" s="206">
        <v>0</v>
      </c>
      <c r="H71" s="206">
        <v>0.1</v>
      </c>
      <c r="I71" s="206">
        <v>0.1</v>
      </c>
      <c r="J71" s="206">
        <v>0.1</v>
      </c>
      <c r="K71" s="165">
        <v>0.1</v>
      </c>
      <c r="L71" s="165">
        <v>0.1</v>
      </c>
      <c r="M71" s="165">
        <v>0.1</v>
      </c>
      <c r="N71" s="165">
        <v>0.1</v>
      </c>
      <c r="O71" s="427">
        <v>0.1</v>
      </c>
      <c r="P71" s="420">
        <v>0.2</v>
      </c>
      <c r="Q71" s="164">
        <v>35000</v>
      </c>
      <c r="R71" s="203">
        <f t="shared" si="0"/>
        <v>1</v>
      </c>
      <c r="S71" s="723">
        <f t="shared" ref="S71" si="8">R72/R71</f>
        <v>0.74999999999999989</v>
      </c>
      <c r="T71" s="723"/>
      <c r="U71" s="723"/>
      <c r="V71" s="723"/>
      <c r="W71" s="172"/>
    </row>
    <row r="72" spans="1:23" s="154" customFormat="1" ht="84" customHeight="1">
      <c r="A72" s="725"/>
      <c r="B72" s="725"/>
      <c r="C72" s="726"/>
      <c r="D72" s="192" t="s">
        <v>239</v>
      </c>
      <c r="E72" s="206">
        <v>0</v>
      </c>
      <c r="F72" s="206">
        <v>0</v>
      </c>
      <c r="G72" s="206">
        <v>0.05</v>
      </c>
      <c r="H72" s="206">
        <v>0.1</v>
      </c>
      <c r="I72" s="206">
        <v>0.1</v>
      </c>
      <c r="J72" s="206">
        <v>0.1</v>
      </c>
      <c r="K72" s="418">
        <v>0.1</v>
      </c>
      <c r="L72" s="418">
        <v>0.1</v>
      </c>
      <c r="M72" s="420">
        <v>0.1</v>
      </c>
      <c r="N72" s="420">
        <v>0.1</v>
      </c>
      <c r="O72" s="427">
        <v>0</v>
      </c>
      <c r="P72" s="420">
        <v>0</v>
      </c>
      <c r="Q72" s="164">
        <v>26249.999999999996</v>
      </c>
      <c r="R72" s="203">
        <f t="shared" si="0"/>
        <v>0.74999999999999989</v>
      </c>
      <c r="S72" s="723"/>
      <c r="T72" s="723"/>
      <c r="U72" s="723"/>
      <c r="V72" s="723"/>
      <c r="W72" s="172"/>
    </row>
    <row r="73" spans="1:23" s="154" customFormat="1" ht="84" customHeight="1">
      <c r="A73" s="725" t="s">
        <v>230</v>
      </c>
      <c r="B73" s="725"/>
      <c r="C73" s="726" t="s">
        <v>243</v>
      </c>
      <c r="D73" s="192" t="s">
        <v>238</v>
      </c>
      <c r="E73" s="206">
        <v>0</v>
      </c>
      <c r="F73" s="206">
        <v>0</v>
      </c>
      <c r="G73" s="206">
        <v>0.1</v>
      </c>
      <c r="H73" s="206">
        <v>0.1</v>
      </c>
      <c r="I73" s="206">
        <v>0.1</v>
      </c>
      <c r="J73" s="206">
        <v>0.1</v>
      </c>
      <c r="K73" s="165">
        <v>0.1</v>
      </c>
      <c r="L73" s="165">
        <v>0.1</v>
      </c>
      <c r="M73" s="165">
        <v>0.1</v>
      </c>
      <c r="N73" s="165">
        <v>0.1</v>
      </c>
      <c r="O73" s="427">
        <v>0.1</v>
      </c>
      <c r="P73" s="420">
        <v>0.1</v>
      </c>
      <c r="Q73" s="164">
        <v>12000</v>
      </c>
      <c r="R73" s="203">
        <f t="shared" si="0"/>
        <v>0.99999999999999989</v>
      </c>
      <c r="S73" s="723">
        <f t="shared" ref="S73" si="9">R74/R73</f>
        <v>0.70000000000000007</v>
      </c>
      <c r="T73" s="723"/>
      <c r="U73" s="723"/>
      <c r="V73" s="723"/>
      <c r="W73" s="172"/>
    </row>
    <row r="74" spans="1:23" s="154" customFormat="1" ht="84" customHeight="1">
      <c r="A74" s="725"/>
      <c r="B74" s="725"/>
      <c r="C74" s="726"/>
      <c r="D74" s="192" t="s">
        <v>239</v>
      </c>
      <c r="E74" s="206">
        <v>0</v>
      </c>
      <c r="F74" s="206">
        <v>0</v>
      </c>
      <c r="G74" s="206">
        <v>0.05</v>
      </c>
      <c r="H74" s="206">
        <v>0.05</v>
      </c>
      <c r="I74" s="206">
        <v>0</v>
      </c>
      <c r="J74" s="206">
        <v>0</v>
      </c>
      <c r="K74" s="418">
        <v>0.1</v>
      </c>
      <c r="L74" s="418">
        <v>0.1</v>
      </c>
      <c r="M74" s="420">
        <v>0.1</v>
      </c>
      <c r="N74" s="420">
        <v>0.1</v>
      </c>
      <c r="O74" s="427">
        <v>0.1</v>
      </c>
      <c r="P74" s="420">
        <v>0.1</v>
      </c>
      <c r="Q74" s="164">
        <v>8400</v>
      </c>
      <c r="R74" s="203">
        <f t="shared" si="0"/>
        <v>0.7</v>
      </c>
      <c r="S74" s="723"/>
      <c r="T74" s="723"/>
      <c r="U74" s="723"/>
      <c r="V74" s="723"/>
      <c r="W74" s="172"/>
    </row>
    <row r="75" spans="1:23" s="154" customFormat="1" ht="84" customHeight="1">
      <c r="A75" s="725" t="s">
        <v>244</v>
      </c>
      <c r="B75" s="725"/>
      <c r="C75" s="726" t="s">
        <v>243</v>
      </c>
      <c r="D75" s="192" t="s">
        <v>238</v>
      </c>
      <c r="E75" s="206">
        <v>0</v>
      </c>
      <c r="F75" s="206">
        <v>0</v>
      </c>
      <c r="G75" s="206">
        <v>0.1</v>
      </c>
      <c r="H75" s="206">
        <v>0.1</v>
      </c>
      <c r="I75" s="206">
        <v>0.1</v>
      </c>
      <c r="J75" s="206">
        <v>0.1</v>
      </c>
      <c r="K75" s="165">
        <v>0.1</v>
      </c>
      <c r="L75" s="165">
        <v>0.1</v>
      </c>
      <c r="M75" s="165">
        <v>0.1</v>
      </c>
      <c r="N75" s="165">
        <v>0.1</v>
      </c>
      <c r="O75" s="427">
        <v>0.1</v>
      </c>
      <c r="P75" s="420">
        <v>0.1</v>
      </c>
      <c r="Q75" s="164">
        <v>20000</v>
      </c>
      <c r="R75" s="203">
        <f t="shared" si="0"/>
        <v>0.99999999999999989</v>
      </c>
      <c r="S75" s="723">
        <f t="shared" ref="S75" si="10">R76/R75</f>
        <v>0.9</v>
      </c>
      <c r="T75" s="723"/>
      <c r="U75" s="723"/>
      <c r="V75" s="723"/>
      <c r="W75" s="172"/>
    </row>
    <row r="76" spans="1:23" s="154" customFormat="1" ht="84" customHeight="1">
      <c r="A76" s="725"/>
      <c r="B76" s="725"/>
      <c r="C76" s="726"/>
      <c r="D76" s="192" t="s">
        <v>239</v>
      </c>
      <c r="E76" s="206">
        <v>0</v>
      </c>
      <c r="F76" s="206">
        <v>0</v>
      </c>
      <c r="G76" s="206">
        <v>0</v>
      </c>
      <c r="H76" s="206">
        <v>0.1</v>
      </c>
      <c r="I76" s="206">
        <v>0.1</v>
      </c>
      <c r="J76" s="206">
        <v>0.1</v>
      </c>
      <c r="K76" s="418">
        <v>0.1</v>
      </c>
      <c r="L76" s="418">
        <v>0.1</v>
      </c>
      <c r="M76" s="420">
        <v>0.1</v>
      </c>
      <c r="N76" s="420">
        <v>0.1</v>
      </c>
      <c r="O76" s="427">
        <v>0.1</v>
      </c>
      <c r="P76" s="420">
        <v>0.1</v>
      </c>
      <c r="Q76" s="164">
        <v>10799.999999999998</v>
      </c>
      <c r="R76" s="203">
        <f t="shared" si="0"/>
        <v>0.89999999999999991</v>
      </c>
      <c r="S76" s="723"/>
      <c r="T76" s="723"/>
      <c r="U76" s="723"/>
      <c r="V76" s="723"/>
      <c r="W76" s="172"/>
    </row>
    <row r="77" spans="1:23" s="154" customFormat="1" ht="84" customHeight="1">
      <c r="A77" s="725" t="s">
        <v>273</v>
      </c>
      <c r="B77" s="725"/>
      <c r="C77" s="726" t="s">
        <v>243</v>
      </c>
      <c r="D77" s="192" t="s">
        <v>238</v>
      </c>
      <c r="E77" s="206">
        <v>0</v>
      </c>
      <c r="F77" s="206">
        <v>0</v>
      </c>
      <c r="G77" s="206">
        <v>0.1</v>
      </c>
      <c r="H77" s="206">
        <v>0.1</v>
      </c>
      <c r="I77" s="206">
        <v>0.1</v>
      </c>
      <c r="J77" s="206">
        <v>0.1</v>
      </c>
      <c r="K77" s="165">
        <v>0.1</v>
      </c>
      <c r="L77" s="165">
        <v>0.1</v>
      </c>
      <c r="M77" s="165">
        <v>0.1</v>
      </c>
      <c r="N77" s="165">
        <v>0.1</v>
      </c>
      <c r="O77" s="427">
        <v>0.1</v>
      </c>
      <c r="P77" s="420">
        <v>0.1</v>
      </c>
      <c r="Q77" s="164">
        <v>100000</v>
      </c>
      <c r="R77" s="203">
        <f t="shared" si="0"/>
        <v>0.99999999999999989</v>
      </c>
      <c r="S77" s="723">
        <f t="shared" ref="S77" si="11">R78/R77</f>
        <v>0.55000000000000004</v>
      </c>
      <c r="T77" s="723"/>
      <c r="U77" s="723"/>
      <c r="V77" s="723"/>
      <c r="W77" s="172"/>
    </row>
    <row r="78" spans="1:23" s="154" customFormat="1" ht="84" customHeight="1">
      <c r="A78" s="725"/>
      <c r="B78" s="725"/>
      <c r="C78" s="726"/>
      <c r="D78" s="192" t="s">
        <v>239</v>
      </c>
      <c r="E78" s="206">
        <v>0</v>
      </c>
      <c r="F78" s="206">
        <v>0</v>
      </c>
      <c r="G78" s="206">
        <v>0.05</v>
      </c>
      <c r="H78" s="206">
        <v>0.1</v>
      </c>
      <c r="I78" s="206">
        <v>0.1</v>
      </c>
      <c r="J78" s="206">
        <v>0.1</v>
      </c>
      <c r="K78" s="418">
        <v>0.1</v>
      </c>
      <c r="L78" s="418">
        <v>0.1</v>
      </c>
      <c r="M78" s="420">
        <v>0</v>
      </c>
      <c r="N78" s="420">
        <v>0</v>
      </c>
      <c r="O78" s="427">
        <v>0</v>
      </c>
      <c r="P78" s="420">
        <v>0</v>
      </c>
      <c r="Q78" s="164">
        <v>54999.999999999993</v>
      </c>
      <c r="R78" s="203">
        <f t="shared" si="0"/>
        <v>0.54999999999999993</v>
      </c>
      <c r="S78" s="723"/>
      <c r="T78" s="723"/>
      <c r="U78" s="723"/>
      <c r="V78" s="723"/>
      <c r="W78" s="172"/>
    </row>
    <row r="79" spans="1:23" s="154" customFormat="1" ht="84" customHeight="1">
      <c r="A79" s="725" t="s">
        <v>274</v>
      </c>
      <c r="B79" s="725"/>
      <c r="C79" s="726" t="s">
        <v>245</v>
      </c>
      <c r="D79" s="192" t="s">
        <v>238</v>
      </c>
      <c r="E79" s="206">
        <v>0</v>
      </c>
      <c r="F79" s="206">
        <v>0</v>
      </c>
      <c r="G79" s="206">
        <v>0.1</v>
      </c>
      <c r="H79" s="206">
        <v>0.1</v>
      </c>
      <c r="I79" s="206">
        <v>0.1</v>
      </c>
      <c r="J79" s="206">
        <v>0.1</v>
      </c>
      <c r="K79" s="165">
        <v>0.1</v>
      </c>
      <c r="L79" s="165">
        <v>0.1</v>
      </c>
      <c r="M79" s="165">
        <v>0.1</v>
      </c>
      <c r="N79" s="165">
        <v>0.1</v>
      </c>
      <c r="O79" s="427">
        <v>0.1</v>
      </c>
      <c r="P79" s="420">
        <v>0.1</v>
      </c>
      <c r="Q79" s="164">
        <v>90000</v>
      </c>
      <c r="R79" s="203">
        <f t="shared" si="0"/>
        <v>0.99999999999999989</v>
      </c>
      <c r="S79" s="723">
        <f t="shared" ref="S79" si="12">R80/R79</f>
        <v>1</v>
      </c>
      <c r="T79" s="723"/>
      <c r="U79" s="723"/>
      <c r="V79" s="723"/>
      <c r="W79" s="172"/>
    </row>
    <row r="80" spans="1:23" s="154" customFormat="1" ht="84" customHeight="1">
      <c r="A80" s="725"/>
      <c r="B80" s="725"/>
      <c r="C80" s="726"/>
      <c r="D80" s="192" t="s">
        <v>239</v>
      </c>
      <c r="E80" s="206">
        <v>0</v>
      </c>
      <c r="F80" s="206">
        <v>0</v>
      </c>
      <c r="G80" s="206">
        <v>0.1</v>
      </c>
      <c r="H80" s="206">
        <v>0.1</v>
      </c>
      <c r="I80" s="206">
        <v>0.1</v>
      </c>
      <c r="J80" s="206">
        <v>0.1</v>
      </c>
      <c r="K80" s="418">
        <v>0.1</v>
      </c>
      <c r="L80" s="418">
        <v>0.1</v>
      </c>
      <c r="M80" s="420">
        <v>0.1</v>
      </c>
      <c r="N80" s="420">
        <v>0.1</v>
      </c>
      <c r="O80" s="427">
        <v>0.1</v>
      </c>
      <c r="P80" s="420">
        <v>0.1</v>
      </c>
      <c r="Q80" s="164">
        <v>89999.999999999985</v>
      </c>
      <c r="R80" s="203">
        <f t="shared" si="0"/>
        <v>0.99999999999999989</v>
      </c>
      <c r="S80" s="723"/>
      <c r="T80" s="723"/>
      <c r="U80" s="723"/>
      <c r="V80" s="723"/>
      <c r="W80" s="172"/>
    </row>
    <row r="81" spans="1:23" s="154" customFormat="1" ht="84" customHeight="1">
      <c r="A81" s="725" t="s">
        <v>231</v>
      </c>
      <c r="B81" s="725"/>
      <c r="C81" s="726" t="s">
        <v>246</v>
      </c>
      <c r="D81" s="192" t="s">
        <v>238</v>
      </c>
      <c r="E81" s="206">
        <v>0</v>
      </c>
      <c r="F81" s="206">
        <v>0</v>
      </c>
      <c r="G81" s="206">
        <v>0.1</v>
      </c>
      <c r="H81" s="206">
        <v>0.1</v>
      </c>
      <c r="I81" s="206">
        <v>0.1</v>
      </c>
      <c r="J81" s="206">
        <v>0.1</v>
      </c>
      <c r="K81" s="165">
        <v>0.1</v>
      </c>
      <c r="L81" s="165">
        <v>0.1</v>
      </c>
      <c r="M81" s="165">
        <v>0.1</v>
      </c>
      <c r="N81" s="165">
        <v>0.1</v>
      </c>
      <c r="O81" s="427">
        <v>0.1</v>
      </c>
      <c r="P81" s="420">
        <v>0.1</v>
      </c>
      <c r="Q81" s="164">
        <v>120000</v>
      </c>
      <c r="R81" s="203">
        <f t="shared" si="0"/>
        <v>0.99999999999999989</v>
      </c>
      <c r="S81" s="723">
        <f t="shared" ref="S81" si="13">R82/R81</f>
        <v>1</v>
      </c>
      <c r="T81" s="723"/>
      <c r="U81" s="723"/>
      <c r="V81" s="723"/>
      <c r="W81" s="172"/>
    </row>
    <row r="82" spans="1:23" s="154" customFormat="1" ht="84" customHeight="1">
      <c r="A82" s="725"/>
      <c r="B82" s="725"/>
      <c r="C82" s="726"/>
      <c r="D82" s="192" t="s">
        <v>239</v>
      </c>
      <c r="E82" s="206">
        <v>0</v>
      </c>
      <c r="F82" s="206">
        <v>0</v>
      </c>
      <c r="G82" s="206">
        <v>0.1</v>
      </c>
      <c r="H82" s="206">
        <v>0.1</v>
      </c>
      <c r="I82" s="206">
        <v>0.1</v>
      </c>
      <c r="J82" s="206">
        <v>0.1</v>
      </c>
      <c r="K82" s="418">
        <v>0.1</v>
      </c>
      <c r="L82" s="418">
        <v>0.1</v>
      </c>
      <c r="M82" s="420">
        <v>0.1</v>
      </c>
      <c r="N82" s="420">
        <v>0.1</v>
      </c>
      <c r="O82" s="427">
        <v>0.1</v>
      </c>
      <c r="P82" s="420">
        <v>0.1</v>
      </c>
      <c r="Q82" s="164">
        <v>119999.99999999999</v>
      </c>
      <c r="R82" s="203">
        <f t="shared" si="0"/>
        <v>0.99999999999999989</v>
      </c>
      <c r="S82" s="723"/>
      <c r="T82" s="723"/>
      <c r="U82" s="723"/>
      <c r="V82" s="723"/>
      <c r="W82" s="172"/>
    </row>
    <row r="83" spans="1:23" s="154" customFormat="1" ht="84" customHeight="1">
      <c r="A83" s="725" t="s">
        <v>275</v>
      </c>
      <c r="B83" s="725"/>
      <c r="C83" s="726" t="s">
        <v>278</v>
      </c>
      <c r="D83" s="192" t="s">
        <v>238</v>
      </c>
      <c r="E83" s="206">
        <v>0</v>
      </c>
      <c r="F83" s="206">
        <v>0</v>
      </c>
      <c r="G83" s="206">
        <v>0.1</v>
      </c>
      <c r="H83" s="206">
        <v>0.1</v>
      </c>
      <c r="I83" s="206">
        <v>0.1</v>
      </c>
      <c r="J83" s="206">
        <v>0.1</v>
      </c>
      <c r="K83" s="165">
        <v>0.1</v>
      </c>
      <c r="L83" s="165">
        <v>0.1</v>
      </c>
      <c r="M83" s="165">
        <v>0.1</v>
      </c>
      <c r="N83" s="165">
        <v>0.1</v>
      </c>
      <c r="O83" s="427">
        <v>0.1</v>
      </c>
      <c r="P83" s="420">
        <v>0.1</v>
      </c>
      <c r="Q83" s="164">
        <v>235000</v>
      </c>
      <c r="R83" s="203">
        <f t="shared" si="0"/>
        <v>0.99999999999999989</v>
      </c>
      <c r="S83" s="723">
        <f t="shared" ref="S83" si="14">R84/R83</f>
        <v>1</v>
      </c>
      <c r="T83" s="723"/>
      <c r="U83" s="723"/>
      <c r="V83" s="723"/>
      <c r="W83" s="172"/>
    </row>
    <row r="84" spans="1:23" s="154" customFormat="1" ht="84" customHeight="1">
      <c r="A84" s="725"/>
      <c r="B84" s="725"/>
      <c r="C84" s="726"/>
      <c r="D84" s="192" t="s">
        <v>239</v>
      </c>
      <c r="E84" s="206">
        <v>0</v>
      </c>
      <c r="F84" s="206">
        <v>0</v>
      </c>
      <c r="G84" s="206">
        <v>0.1</v>
      </c>
      <c r="H84" s="206">
        <v>0.1</v>
      </c>
      <c r="I84" s="206">
        <v>0.1</v>
      </c>
      <c r="J84" s="206">
        <v>0.1</v>
      </c>
      <c r="K84" s="418">
        <v>0.1</v>
      </c>
      <c r="L84" s="418">
        <v>0.1</v>
      </c>
      <c r="M84" s="420">
        <v>0.1</v>
      </c>
      <c r="N84" s="420">
        <v>0.1</v>
      </c>
      <c r="O84" s="427">
        <v>0.1</v>
      </c>
      <c r="P84" s="420">
        <v>0.1</v>
      </c>
      <c r="Q84" s="164">
        <v>234999.99999999997</v>
      </c>
      <c r="R84" s="203">
        <f t="shared" si="0"/>
        <v>0.99999999999999989</v>
      </c>
      <c r="S84" s="723"/>
      <c r="T84" s="723"/>
      <c r="U84" s="723"/>
      <c r="V84" s="723"/>
      <c r="W84" s="172"/>
    </row>
    <row r="85" spans="1:23" s="154" customFormat="1" ht="84" customHeight="1">
      <c r="A85" s="725" t="s">
        <v>232</v>
      </c>
      <c r="B85" s="725"/>
      <c r="C85" s="726" t="s">
        <v>247</v>
      </c>
      <c r="D85" s="192" t="s">
        <v>238</v>
      </c>
      <c r="E85" s="206">
        <v>0</v>
      </c>
      <c r="F85" s="206">
        <v>0</v>
      </c>
      <c r="G85" s="206">
        <v>0.1</v>
      </c>
      <c r="H85" s="206">
        <v>0.1</v>
      </c>
      <c r="I85" s="206">
        <v>0.1</v>
      </c>
      <c r="J85" s="206">
        <v>0.1</v>
      </c>
      <c r="K85" s="165">
        <v>0.1</v>
      </c>
      <c r="L85" s="165">
        <v>0.1</v>
      </c>
      <c r="M85" s="165">
        <v>0.1</v>
      </c>
      <c r="N85" s="165">
        <v>0.1</v>
      </c>
      <c r="O85" s="427">
        <v>0.1</v>
      </c>
      <c r="P85" s="420">
        <v>0.1</v>
      </c>
      <c r="Q85" s="164">
        <v>235000</v>
      </c>
      <c r="R85" s="203">
        <f t="shared" si="0"/>
        <v>0.99999999999999989</v>
      </c>
      <c r="S85" s="723">
        <f t="shared" ref="S85" si="15">R86/R85</f>
        <v>0.25</v>
      </c>
      <c r="T85" s="723"/>
      <c r="U85" s="723"/>
      <c r="V85" s="723"/>
      <c r="W85" s="172"/>
    </row>
    <row r="86" spans="1:23" s="154" customFormat="1" ht="84" customHeight="1">
      <c r="A86" s="725"/>
      <c r="B86" s="725"/>
      <c r="C86" s="726"/>
      <c r="D86" s="192" t="s">
        <v>239</v>
      </c>
      <c r="E86" s="206">
        <v>0</v>
      </c>
      <c r="F86" s="206">
        <v>0</v>
      </c>
      <c r="G86" s="206">
        <v>0.05</v>
      </c>
      <c r="H86" s="206">
        <v>0.1</v>
      </c>
      <c r="I86" s="206">
        <v>0.1</v>
      </c>
      <c r="J86" s="206">
        <v>0</v>
      </c>
      <c r="K86" s="418">
        <v>0</v>
      </c>
      <c r="L86" s="418">
        <v>0</v>
      </c>
      <c r="M86" s="420">
        <v>0</v>
      </c>
      <c r="N86" s="420">
        <v>0</v>
      </c>
      <c r="O86" s="427">
        <v>0</v>
      </c>
      <c r="P86" s="420">
        <v>0</v>
      </c>
      <c r="Q86" s="164">
        <v>58750</v>
      </c>
      <c r="R86" s="203">
        <f t="shared" si="0"/>
        <v>0.25</v>
      </c>
      <c r="S86" s="723"/>
      <c r="T86" s="723"/>
      <c r="U86" s="723"/>
      <c r="V86" s="723"/>
      <c r="W86" s="172"/>
    </row>
    <row r="87" spans="1:23" s="154" customFormat="1" ht="84" customHeight="1">
      <c r="A87" s="725" t="s">
        <v>233</v>
      </c>
      <c r="B87" s="725"/>
      <c r="C87" s="726" t="s">
        <v>248</v>
      </c>
      <c r="D87" s="192" t="s">
        <v>238</v>
      </c>
      <c r="E87" s="206">
        <v>0</v>
      </c>
      <c r="F87" s="206">
        <v>0</v>
      </c>
      <c r="G87" s="206">
        <v>0.1</v>
      </c>
      <c r="H87" s="206">
        <v>0.1</v>
      </c>
      <c r="I87" s="206">
        <v>0.1</v>
      </c>
      <c r="J87" s="206">
        <v>0.1</v>
      </c>
      <c r="K87" s="165">
        <v>0.1</v>
      </c>
      <c r="L87" s="165">
        <v>0.1</v>
      </c>
      <c r="M87" s="165">
        <v>0.1</v>
      </c>
      <c r="N87" s="165">
        <v>0.1</v>
      </c>
      <c r="O87" s="427">
        <v>0.1</v>
      </c>
      <c r="P87" s="420">
        <v>0.1</v>
      </c>
      <c r="Q87" s="164">
        <v>251000</v>
      </c>
      <c r="R87" s="203">
        <f t="shared" si="0"/>
        <v>0.99999999999999989</v>
      </c>
      <c r="S87" s="723">
        <f t="shared" ref="S87" si="16">R88/R87</f>
        <v>1</v>
      </c>
      <c r="T87" s="723"/>
      <c r="U87" s="723"/>
      <c r="V87" s="723"/>
      <c r="W87" s="172"/>
    </row>
    <row r="88" spans="1:23" s="154" customFormat="1" ht="84" customHeight="1">
      <c r="A88" s="725"/>
      <c r="B88" s="725"/>
      <c r="C88" s="726"/>
      <c r="D88" s="192" t="s">
        <v>239</v>
      </c>
      <c r="E88" s="206">
        <v>0</v>
      </c>
      <c r="F88" s="206">
        <v>0</v>
      </c>
      <c r="G88" s="206">
        <v>0.1</v>
      </c>
      <c r="H88" s="206">
        <v>0.1</v>
      </c>
      <c r="I88" s="206">
        <v>0.1</v>
      </c>
      <c r="J88" s="206">
        <v>0.1</v>
      </c>
      <c r="K88" s="418">
        <v>0.1</v>
      </c>
      <c r="L88" s="418">
        <v>0.1</v>
      </c>
      <c r="M88" s="420">
        <v>0.1</v>
      </c>
      <c r="N88" s="420">
        <v>0.1</v>
      </c>
      <c r="O88" s="427">
        <v>0.1</v>
      </c>
      <c r="P88" s="420">
        <v>0.1</v>
      </c>
      <c r="Q88" s="164">
        <v>250999.99999999997</v>
      </c>
      <c r="R88" s="203">
        <f t="shared" si="0"/>
        <v>0.99999999999999989</v>
      </c>
      <c r="S88" s="723"/>
      <c r="T88" s="723"/>
      <c r="U88" s="723"/>
      <c r="V88" s="723"/>
      <c r="W88" s="172"/>
    </row>
    <row r="89" spans="1:23" s="154" customFormat="1" ht="84" customHeight="1">
      <c r="A89" s="725" t="s">
        <v>276</v>
      </c>
      <c r="B89" s="725"/>
      <c r="C89" s="726" t="s">
        <v>245</v>
      </c>
      <c r="D89" s="192" t="s">
        <v>238</v>
      </c>
      <c r="E89" s="206">
        <v>0</v>
      </c>
      <c r="F89" s="206">
        <v>0</v>
      </c>
      <c r="G89" s="206">
        <v>0.1</v>
      </c>
      <c r="H89" s="206">
        <v>0.1</v>
      </c>
      <c r="I89" s="206">
        <v>0.1</v>
      </c>
      <c r="J89" s="206">
        <v>0.1</v>
      </c>
      <c r="K89" s="165">
        <v>0.1</v>
      </c>
      <c r="L89" s="165">
        <v>0.1</v>
      </c>
      <c r="M89" s="165">
        <v>0.1</v>
      </c>
      <c r="N89" s="165">
        <v>0.1</v>
      </c>
      <c r="O89" s="427">
        <v>0.1</v>
      </c>
      <c r="P89" s="420">
        <v>0.1</v>
      </c>
      <c r="Q89" s="164">
        <v>60000</v>
      </c>
      <c r="R89" s="203">
        <f t="shared" si="0"/>
        <v>0.99999999999999989</v>
      </c>
      <c r="S89" s="723">
        <f t="shared" ref="S89" si="17">R90/R89</f>
        <v>1</v>
      </c>
      <c r="T89" s="723"/>
      <c r="U89" s="723"/>
      <c r="V89" s="723"/>
      <c r="W89" s="172"/>
    </row>
    <row r="90" spans="1:23" s="154" customFormat="1" ht="84" customHeight="1">
      <c r="A90" s="725"/>
      <c r="B90" s="725"/>
      <c r="C90" s="726"/>
      <c r="D90" s="192" t="s">
        <v>239</v>
      </c>
      <c r="E90" s="206">
        <v>0</v>
      </c>
      <c r="F90" s="206">
        <v>0</v>
      </c>
      <c r="G90" s="206">
        <v>0.1</v>
      </c>
      <c r="H90" s="206">
        <v>0.1</v>
      </c>
      <c r="I90" s="206">
        <v>0.1</v>
      </c>
      <c r="J90" s="206">
        <v>0.1</v>
      </c>
      <c r="K90" s="418">
        <v>0.1</v>
      </c>
      <c r="L90" s="418">
        <v>0.1</v>
      </c>
      <c r="M90" s="420">
        <v>0.1</v>
      </c>
      <c r="N90" s="420">
        <v>0.1</v>
      </c>
      <c r="O90" s="427">
        <v>0.1</v>
      </c>
      <c r="P90" s="420">
        <v>0.1</v>
      </c>
      <c r="Q90" s="164">
        <v>59999.999999999993</v>
      </c>
      <c r="R90" s="203">
        <f t="shared" si="0"/>
        <v>0.99999999999999989</v>
      </c>
      <c r="S90" s="723"/>
      <c r="T90" s="723"/>
      <c r="U90" s="723"/>
      <c r="V90" s="723"/>
      <c r="W90" s="172"/>
    </row>
    <row r="91" spans="1:23" s="154" customFormat="1" ht="84" customHeight="1">
      <c r="A91" s="725" t="s">
        <v>234</v>
      </c>
      <c r="B91" s="725"/>
      <c r="C91" s="726" t="s">
        <v>249</v>
      </c>
      <c r="D91" s="192" t="s">
        <v>238</v>
      </c>
      <c r="E91" s="206">
        <v>0.1</v>
      </c>
      <c r="F91" s="206">
        <v>0.1</v>
      </c>
      <c r="G91" s="206">
        <v>0.1</v>
      </c>
      <c r="H91" s="206">
        <v>0.1</v>
      </c>
      <c r="I91" s="206">
        <v>0.1</v>
      </c>
      <c r="J91" s="206">
        <v>0.1</v>
      </c>
      <c r="K91" s="165">
        <v>0.1</v>
      </c>
      <c r="L91" s="165">
        <v>0.1</v>
      </c>
      <c r="M91" s="165">
        <v>0.05</v>
      </c>
      <c r="N91" s="165">
        <v>0.05</v>
      </c>
      <c r="O91" s="427">
        <v>0.05</v>
      </c>
      <c r="P91" s="420">
        <v>0.05</v>
      </c>
      <c r="Q91" s="164">
        <v>600000</v>
      </c>
      <c r="R91" s="203">
        <f t="shared" si="0"/>
        <v>1</v>
      </c>
      <c r="S91" s="723">
        <f t="shared" ref="S91" si="18">R92/R91</f>
        <v>0.70000000000000007</v>
      </c>
      <c r="T91" s="723"/>
      <c r="U91" s="723"/>
      <c r="V91" s="723"/>
      <c r="W91" s="172"/>
    </row>
    <row r="92" spans="1:23" s="154" customFormat="1" ht="84" customHeight="1">
      <c r="A92" s="725"/>
      <c r="B92" s="725"/>
      <c r="C92" s="726"/>
      <c r="D92" s="192" t="s">
        <v>239</v>
      </c>
      <c r="E92" s="206">
        <v>0.1</v>
      </c>
      <c r="F92" s="206">
        <v>0.1</v>
      </c>
      <c r="G92" s="206">
        <v>0.1</v>
      </c>
      <c r="H92" s="206">
        <v>0.1</v>
      </c>
      <c r="I92" s="206">
        <v>0.1</v>
      </c>
      <c r="J92" s="206">
        <v>0</v>
      </c>
      <c r="K92" s="418">
        <v>0</v>
      </c>
      <c r="L92" s="418">
        <v>0.1</v>
      </c>
      <c r="M92" s="420">
        <v>0.05</v>
      </c>
      <c r="N92" s="420">
        <v>0.05</v>
      </c>
      <c r="O92" s="427">
        <v>0</v>
      </c>
      <c r="P92" s="420">
        <v>0</v>
      </c>
      <c r="Q92" s="164">
        <v>360000.00000000006</v>
      </c>
      <c r="R92" s="203">
        <f t="shared" si="0"/>
        <v>0.70000000000000007</v>
      </c>
      <c r="S92" s="723"/>
      <c r="T92" s="723"/>
      <c r="U92" s="723"/>
      <c r="V92" s="723"/>
      <c r="W92" s="172"/>
    </row>
    <row r="93" spans="1:23" s="154" customFormat="1" ht="84" customHeight="1">
      <c r="A93" s="725" t="s">
        <v>235</v>
      </c>
      <c r="B93" s="725"/>
      <c r="C93" s="726" t="s">
        <v>243</v>
      </c>
      <c r="D93" s="192" t="s">
        <v>238</v>
      </c>
      <c r="E93" s="206">
        <v>0.1</v>
      </c>
      <c r="F93" s="206">
        <v>0.1</v>
      </c>
      <c r="G93" s="206">
        <v>0.1</v>
      </c>
      <c r="H93" s="206">
        <v>0.1</v>
      </c>
      <c r="I93" s="206">
        <v>0.1</v>
      </c>
      <c r="J93" s="206">
        <v>0.1</v>
      </c>
      <c r="K93" s="165">
        <v>0.1</v>
      </c>
      <c r="L93" s="165">
        <v>0.1</v>
      </c>
      <c r="M93" s="165">
        <v>0.05</v>
      </c>
      <c r="N93" s="165">
        <v>0.05</v>
      </c>
      <c r="O93" s="427">
        <v>0.05</v>
      </c>
      <c r="P93" s="420">
        <v>0.05</v>
      </c>
      <c r="Q93" s="164">
        <v>600000</v>
      </c>
      <c r="R93" s="203">
        <f t="shared" si="0"/>
        <v>1</v>
      </c>
      <c r="S93" s="723">
        <f t="shared" ref="S93" si="19">R94/R93</f>
        <v>0</v>
      </c>
      <c r="T93" s="723"/>
      <c r="U93" s="723"/>
      <c r="V93" s="723"/>
      <c r="W93" s="172"/>
    </row>
    <row r="94" spans="1:23" s="154" customFormat="1" ht="84" customHeight="1">
      <c r="A94" s="725"/>
      <c r="B94" s="725"/>
      <c r="C94" s="726"/>
      <c r="D94" s="192" t="s">
        <v>239</v>
      </c>
      <c r="E94" s="206">
        <v>0</v>
      </c>
      <c r="F94" s="206">
        <v>0</v>
      </c>
      <c r="G94" s="206">
        <v>0</v>
      </c>
      <c r="H94" s="206">
        <v>0</v>
      </c>
      <c r="I94" s="206">
        <v>0</v>
      </c>
      <c r="J94" s="206">
        <v>0</v>
      </c>
      <c r="K94" s="418">
        <v>0</v>
      </c>
      <c r="L94" s="418">
        <v>0</v>
      </c>
      <c r="M94" s="420">
        <v>0</v>
      </c>
      <c r="N94" s="420">
        <v>0</v>
      </c>
      <c r="O94" s="427">
        <v>0</v>
      </c>
      <c r="P94" s="420">
        <v>0</v>
      </c>
      <c r="Q94" s="164">
        <v>0</v>
      </c>
      <c r="R94" s="203">
        <f t="shared" si="0"/>
        <v>0</v>
      </c>
      <c r="S94" s="723"/>
      <c r="T94" s="723"/>
      <c r="U94" s="723"/>
      <c r="V94" s="723"/>
      <c r="W94" s="172"/>
    </row>
    <row r="95" spans="1:23" s="154" customFormat="1" ht="84" customHeight="1">
      <c r="A95" s="725" t="s">
        <v>236</v>
      </c>
      <c r="B95" s="725"/>
      <c r="C95" s="726" t="s">
        <v>243</v>
      </c>
      <c r="D95" s="192" t="s">
        <v>238</v>
      </c>
      <c r="E95" s="206">
        <v>0.1</v>
      </c>
      <c r="F95" s="206">
        <v>0.1</v>
      </c>
      <c r="G95" s="206">
        <v>0.1</v>
      </c>
      <c r="H95" s="206">
        <v>0.1</v>
      </c>
      <c r="I95" s="206">
        <v>0.1</v>
      </c>
      <c r="J95" s="206">
        <v>0.1</v>
      </c>
      <c r="K95" s="165">
        <v>0.1</v>
      </c>
      <c r="L95" s="165">
        <v>0.1</v>
      </c>
      <c r="M95" s="165">
        <v>0.05</v>
      </c>
      <c r="N95" s="165">
        <v>0.05</v>
      </c>
      <c r="O95" s="427">
        <v>0.05</v>
      </c>
      <c r="P95" s="420">
        <v>0.05</v>
      </c>
      <c r="Q95" s="164">
        <v>600000</v>
      </c>
      <c r="R95" s="203">
        <f t="shared" si="0"/>
        <v>1</v>
      </c>
      <c r="S95" s="723">
        <f t="shared" ref="S95" si="20">R96/R95</f>
        <v>0</v>
      </c>
      <c r="T95" s="723"/>
      <c r="U95" s="723"/>
      <c r="V95" s="723"/>
      <c r="W95" s="172"/>
    </row>
    <row r="96" spans="1:23" s="154" customFormat="1" ht="84" customHeight="1">
      <c r="A96" s="725"/>
      <c r="B96" s="725"/>
      <c r="C96" s="726"/>
      <c r="D96" s="192" t="s">
        <v>239</v>
      </c>
      <c r="E96" s="206">
        <v>0</v>
      </c>
      <c r="F96" s="206">
        <v>0</v>
      </c>
      <c r="G96" s="206">
        <v>0</v>
      </c>
      <c r="H96" s="206">
        <v>0</v>
      </c>
      <c r="I96" s="206">
        <v>0</v>
      </c>
      <c r="J96" s="206">
        <v>0</v>
      </c>
      <c r="K96" s="418">
        <v>0</v>
      </c>
      <c r="L96" s="418">
        <v>0</v>
      </c>
      <c r="M96" s="420">
        <v>0</v>
      </c>
      <c r="N96" s="420">
        <v>0</v>
      </c>
      <c r="O96" s="427">
        <v>0</v>
      </c>
      <c r="P96" s="420">
        <v>0</v>
      </c>
      <c r="Q96" s="164">
        <v>0</v>
      </c>
      <c r="R96" s="203">
        <f t="shared" si="0"/>
        <v>0</v>
      </c>
      <c r="S96" s="723"/>
      <c r="T96" s="723"/>
      <c r="U96" s="723"/>
      <c r="V96" s="723"/>
      <c r="W96" s="172"/>
    </row>
    <row r="97" spans="1:23" s="154" customFormat="1" ht="84" customHeight="1">
      <c r="A97" s="725" t="s">
        <v>237</v>
      </c>
      <c r="B97" s="725"/>
      <c r="C97" s="726" t="s">
        <v>279</v>
      </c>
      <c r="D97" s="192" t="s">
        <v>238</v>
      </c>
      <c r="E97" s="206">
        <v>0.08</v>
      </c>
      <c r="F97" s="206">
        <v>0.08</v>
      </c>
      <c r="G97" s="206">
        <v>0.08</v>
      </c>
      <c r="H97" s="206">
        <v>0.08</v>
      </c>
      <c r="I97" s="206">
        <v>0.08</v>
      </c>
      <c r="J97" s="206">
        <v>0.08</v>
      </c>
      <c r="K97" s="165">
        <v>0.08</v>
      </c>
      <c r="L97" s="165">
        <v>0.08</v>
      </c>
      <c r="M97" s="165">
        <v>0.08</v>
      </c>
      <c r="N97" s="165">
        <v>0.08</v>
      </c>
      <c r="O97" s="427">
        <v>0.1</v>
      </c>
      <c r="P97" s="420">
        <v>0.1</v>
      </c>
      <c r="Q97" s="164">
        <v>600000</v>
      </c>
      <c r="R97" s="203">
        <f t="shared" si="0"/>
        <v>0.99999999999999989</v>
      </c>
      <c r="S97" s="723">
        <f>R98/R97</f>
        <v>8.0000000000000016E-2</v>
      </c>
      <c r="T97" s="723"/>
      <c r="U97" s="723"/>
      <c r="V97" s="723"/>
      <c r="W97" s="172"/>
    </row>
    <row r="98" spans="1:23" s="154" customFormat="1" ht="84" customHeight="1">
      <c r="A98" s="725"/>
      <c r="B98" s="725"/>
      <c r="C98" s="726"/>
      <c r="D98" s="192" t="s">
        <v>239</v>
      </c>
      <c r="E98" s="206">
        <v>0</v>
      </c>
      <c r="F98" s="206">
        <v>0</v>
      </c>
      <c r="G98" s="206">
        <v>0</v>
      </c>
      <c r="H98" s="206">
        <v>0</v>
      </c>
      <c r="I98" s="206">
        <v>0</v>
      </c>
      <c r="J98" s="206">
        <v>0.08</v>
      </c>
      <c r="K98" s="418">
        <v>0</v>
      </c>
      <c r="L98" s="418">
        <v>0</v>
      </c>
      <c r="M98" s="420">
        <v>0</v>
      </c>
      <c r="N98" s="420">
        <v>0</v>
      </c>
      <c r="O98" s="427">
        <v>0</v>
      </c>
      <c r="P98" s="420">
        <v>0</v>
      </c>
      <c r="Q98" s="164">
        <v>48000</v>
      </c>
      <c r="R98" s="203">
        <f t="shared" si="0"/>
        <v>0.08</v>
      </c>
      <c r="S98" s="723"/>
      <c r="T98" s="723"/>
      <c r="U98" s="723"/>
      <c r="V98" s="723"/>
      <c r="W98" s="172"/>
    </row>
    <row r="99" spans="1:23" s="154" customFormat="1" ht="84" customHeight="1">
      <c r="A99" s="725" t="s">
        <v>250</v>
      </c>
      <c r="B99" s="725"/>
      <c r="C99" s="726" t="s">
        <v>245</v>
      </c>
      <c r="D99" s="192" t="s">
        <v>238</v>
      </c>
      <c r="E99" s="206">
        <v>0.08</v>
      </c>
      <c r="F99" s="206">
        <v>0.08</v>
      </c>
      <c r="G99" s="206">
        <v>0.08</v>
      </c>
      <c r="H99" s="206">
        <v>0.08</v>
      </c>
      <c r="I99" s="206">
        <v>0.08</v>
      </c>
      <c r="J99" s="206">
        <v>0.08</v>
      </c>
      <c r="K99" s="165">
        <v>0.08</v>
      </c>
      <c r="L99" s="165">
        <v>0.08</v>
      </c>
      <c r="M99" s="165">
        <v>0.08</v>
      </c>
      <c r="N99" s="165">
        <v>0.08</v>
      </c>
      <c r="O99" s="427">
        <v>0.1</v>
      </c>
      <c r="P99" s="420">
        <v>0.1</v>
      </c>
      <c r="Q99" s="164">
        <v>600000</v>
      </c>
      <c r="R99" s="203">
        <f t="shared" si="0"/>
        <v>0.99999999999999989</v>
      </c>
      <c r="S99" s="723">
        <f>R100/R99</f>
        <v>1</v>
      </c>
      <c r="T99" s="723"/>
      <c r="U99" s="723"/>
      <c r="V99" s="723"/>
      <c r="W99" s="172"/>
    </row>
    <row r="100" spans="1:23" s="154" customFormat="1" ht="84" customHeight="1">
      <c r="A100" s="725"/>
      <c r="B100" s="725"/>
      <c r="C100" s="726"/>
      <c r="D100" s="192" t="s">
        <v>239</v>
      </c>
      <c r="E100" s="206">
        <v>0.08</v>
      </c>
      <c r="F100" s="206">
        <v>0.08</v>
      </c>
      <c r="G100" s="206">
        <v>0.08</v>
      </c>
      <c r="H100" s="206">
        <v>0.08</v>
      </c>
      <c r="I100" s="206">
        <v>0.08</v>
      </c>
      <c r="J100" s="206">
        <v>0.08</v>
      </c>
      <c r="K100" s="418">
        <v>0.08</v>
      </c>
      <c r="L100" s="418">
        <v>0.08</v>
      </c>
      <c r="M100" s="420">
        <v>0.08</v>
      </c>
      <c r="N100" s="420">
        <v>0.08</v>
      </c>
      <c r="O100" s="427">
        <v>0.1</v>
      </c>
      <c r="P100" s="420">
        <v>0.1</v>
      </c>
      <c r="Q100" s="164">
        <v>599999.99999999988</v>
      </c>
      <c r="R100" s="203">
        <f t="shared" si="0"/>
        <v>0.99999999999999989</v>
      </c>
      <c r="S100" s="723"/>
      <c r="T100" s="723"/>
      <c r="U100" s="723"/>
      <c r="V100" s="723"/>
      <c r="W100" s="172"/>
    </row>
    <row r="101" spans="1:23" s="154" customFormat="1" ht="84" customHeight="1">
      <c r="A101" s="727" t="s">
        <v>42</v>
      </c>
      <c r="B101" s="727"/>
      <c r="C101" s="727"/>
      <c r="D101" s="155" t="s">
        <v>238</v>
      </c>
      <c r="E101" s="166">
        <f>(+E55+E57+E59+E61+E63+E65+E67+E69+E71+E73+E75+E77+E79+E81+E83+E85+E87+E89+E91+E93+E95+E97+E99)/23</f>
        <v>3.9564782608695649E-2</v>
      </c>
      <c r="F101" s="166">
        <f t="shared" ref="F101:P101" si="21">(+F55+F57+F59+F61+F63+F65+F67+F69+F71+F73+F75+F77+F79+F81+F83+F85+F87+F89+F91+F93+F95+F97+F99)/23</f>
        <v>3.9564782608695649E-2</v>
      </c>
      <c r="G101" s="166">
        <f t="shared" si="21"/>
        <v>8.30430434782609E-2</v>
      </c>
      <c r="H101" s="166">
        <f t="shared" si="21"/>
        <v>9.1738695652173949E-2</v>
      </c>
      <c r="I101" s="166">
        <f t="shared" si="21"/>
        <v>9.1738695652173949E-2</v>
      </c>
      <c r="J101" s="166">
        <f t="shared" si="21"/>
        <v>8.30430434782609E-2</v>
      </c>
      <c r="K101" s="166">
        <f t="shared" si="21"/>
        <v>8.30430434782609E-2</v>
      </c>
      <c r="L101" s="166">
        <f t="shared" si="21"/>
        <v>0.100434347826087</v>
      </c>
      <c r="M101" s="166">
        <f t="shared" si="21"/>
        <v>9.3912608695652211E-2</v>
      </c>
      <c r="N101" s="166">
        <f t="shared" si="21"/>
        <v>9.3912608695652211E-2</v>
      </c>
      <c r="O101" s="166">
        <f t="shared" si="21"/>
        <v>9.5651739130434829E-2</v>
      </c>
      <c r="P101" s="166">
        <f t="shared" si="21"/>
        <v>0.10434739130434784</v>
      </c>
      <c r="Q101" s="728">
        <f>(+R55+R57+R59+R61+R63+R65+R67+R69+R71+R73+R75+R77+R79+R81+R83+R85+R87+R89+R91+R93+R95+R97+R99)/23</f>
        <v>0.99999478260869568</v>
      </c>
      <c r="R101" s="728"/>
      <c r="S101" s="729">
        <f>Q102/Q101</f>
        <v>0.69478101624878041</v>
      </c>
      <c r="T101" s="729"/>
      <c r="U101" s="729"/>
      <c r="V101" s="729"/>
      <c r="W101" s="172"/>
    </row>
    <row r="102" spans="1:23" s="154" customFormat="1" ht="84" customHeight="1">
      <c r="A102" s="727"/>
      <c r="B102" s="727"/>
      <c r="C102" s="727"/>
      <c r="D102" s="155" t="s">
        <v>239</v>
      </c>
      <c r="E102" s="166">
        <f>(+E56+E58+E60+E62+E64+E66+E68+E70+E72+E74+E76+E78+E80+E82+E84+E86+E88+E90+E92+E94+E96+E98+E100)/23</f>
        <v>2.7390869565217388E-2</v>
      </c>
      <c r="F102" s="166">
        <f t="shared" ref="F102:P102" si="22">(+F56+F58+F60+F62+F64+F66+F68+F70+F72+F74+F76+F78+F80+F82+F84+F86+F88+F90+F92+F94+F96+F98+F100)/23</f>
        <v>2.7390869565217388E-2</v>
      </c>
      <c r="G102" s="166">
        <f t="shared" si="22"/>
        <v>6.4347391304347856E-2</v>
      </c>
      <c r="H102" s="166">
        <f t="shared" si="22"/>
        <v>7.7390869565217416E-2</v>
      </c>
      <c r="I102" s="166">
        <f t="shared" si="22"/>
        <v>7.5216956521739153E-2</v>
      </c>
      <c r="J102" s="166">
        <f t="shared" si="22"/>
        <v>6.1303913043478271E-2</v>
      </c>
      <c r="K102" s="166">
        <f t="shared" si="22"/>
        <v>6.217347826086958E-2</v>
      </c>
      <c r="L102" s="166">
        <f t="shared" si="22"/>
        <v>6.6521304347826105E-2</v>
      </c>
      <c r="M102" s="166">
        <f t="shared" si="22"/>
        <v>5.9999565217391318E-2</v>
      </c>
      <c r="N102" s="166">
        <f t="shared" si="22"/>
        <v>5.9999565217391318E-2</v>
      </c>
      <c r="O102" s="166">
        <f t="shared" si="22"/>
        <v>5.4347391304347833E-2</v>
      </c>
      <c r="P102" s="166">
        <f t="shared" si="22"/>
        <v>5.8695217391304358E-2</v>
      </c>
      <c r="Q102" s="730">
        <f>(+R56+R58+R60+R62+R64+R66+R68+R70+R72+R74+R76+R78+R80+R82+R84+R86+R88+R90+R92+R94+R96+R98+R100)/23</f>
        <v>0.69477739130434779</v>
      </c>
      <c r="R102" s="731"/>
      <c r="S102" s="729"/>
      <c r="T102" s="729"/>
      <c r="U102" s="729"/>
      <c r="V102" s="729"/>
      <c r="W102" s="172"/>
    </row>
    <row r="103" spans="1:23" s="154" customFormat="1" ht="61.5">
      <c r="A103" s="838" t="s">
        <v>88</v>
      </c>
      <c r="B103" s="838"/>
      <c r="C103" s="838"/>
      <c r="D103" s="838"/>
      <c r="E103" s="838"/>
      <c r="F103" s="838"/>
      <c r="G103" s="838"/>
      <c r="H103" s="838"/>
      <c r="I103" s="838"/>
      <c r="J103" s="838"/>
      <c r="K103" s="838"/>
      <c r="L103" s="838"/>
      <c r="M103" s="838"/>
      <c r="N103" s="838"/>
      <c r="O103" s="838"/>
      <c r="P103" s="838"/>
      <c r="Q103" s="838"/>
      <c r="R103" s="838"/>
      <c r="S103" s="838"/>
      <c r="T103" s="838"/>
      <c r="U103" s="838"/>
      <c r="V103" s="838"/>
      <c r="W103" s="172"/>
    </row>
    <row r="104" spans="1:23" s="154" customFormat="1" ht="36">
      <c r="A104" s="839" t="s">
        <v>43</v>
      </c>
      <c r="B104" s="839"/>
      <c r="C104" s="839"/>
      <c r="D104" s="839"/>
      <c r="E104" s="839"/>
      <c r="F104" s="839"/>
      <c r="G104" s="839"/>
      <c r="H104" s="839"/>
      <c r="I104" s="839"/>
      <c r="J104" s="839"/>
      <c r="K104" s="839"/>
      <c r="L104" s="839"/>
      <c r="M104" s="839"/>
      <c r="N104" s="839"/>
      <c r="O104" s="839"/>
      <c r="P104" s="839"/>
      <c r="Q104" s="839"/>
      <c r="R104" s="839"/>
      <c r="S104" s="839"/>
      <c r="T104" s="839"/>
      <c r="U104" s="839"/>
      <c r="V104" s="110"/>
      <c r="W104" s="172"/>
    </row>
    <row r="105" spans="1:23" s="154" customFormat="1" ht="36">
      <c r="A105" s="840" t="s">
        <v>0</v>
      </c>
      <c r="B105" s="840"/>
      <c r="C105" s="840"/>
      <c r="D105" s="840"/>
      <c r="E105" s="840"/>
      <c r="F105" s="840"/>
      <c r="G105" s="840"/>
      <c r="H105" s="840"/>
      <c r="I105" s="840"/>
      <c r="J105" s="840"/>
      <c r="K105" s="840"/>
      <c r="L105" s="840"/>
      <c r="M105" s="199" t="s">
        <v>30</v>
      </c>
      <c r="N105" s="199"/>
      <c r="O105" s="199"/>
      <c r="P105" s="199"/>
      <c r="Q105" s="199"/>
      <c r="R105" s="199"/>
      <c r="S105" s="199"/>
      <c r="T105" s="199"/>
      <c r="U105" s="199"/>
      <c r="V105" s="199"/>
      <c r="W105" s="172"/>
    </row>
    <row r="106" spans="1:23" s="154" customFormat="1" ht="36">
      <c r="A106" s="841" t="s">
        <v>25</v>
      </c>
      <c r="B106" s="841"/>
      <c r="C106" s="841"/>
      <c r="D106" s="841"/>
      <c r="E106" s="841"/>
      <c r="F106" s="841"/>
      <c r="G106" s="841"/>
      <c r="H106" s="841"/>
      <c r="I106" s="841"/>
      <c r="J106" s="841"/>
      <c r="K106" s="841"/>
      <c r="L106" s="841"/>
      <c r="M106" s="842" t="s">
        <v>96</v>
      </c>
      <c r="N106" s="842"/>
      <c r="O106" s="842"/>
      <c r="P106" s="842"/>
      <c r="Q106" s="842"/>
      <c r="R106" s="842"/>
      <c r="S106" s="842"/>
      <c r="T106" s="842"/>
      <c r="U106" s="842"/>
      <c r="V106" s="111"/>
      <c r="W106" s="172"/>
    </row>
    <row r="107" spans="1:23" s="154" customFormat="1" ht="36">
      <c r="A107" s="738" t="s">
        <v>88</v>
      </c>
      <c r="B107" s="738"/>
      <c r="C107" s="738"/>
      <c r="D107" s="832" t="s">
        <v>280</v>
      </c>
      <c r="E107" s="832" t="s">
        <v>225</v>
      </c>
      <c r="F107" s="832"/>
      <c r="G107" s="832"/>
      <c r="H107" s="832"/>
      <c r="I107" s="832"/>
      <c r="J107" s="832"/>
      <c r="K107" s="832"/>
      <c r="L107" s="832"/>
      <c r="M107" s="832"/>
      <c r="N107" s="832"/>
      <c r="O107" s="832"/>
      <c r="P107" s="832"/>
      <c r="Q107" s="832"/>
      <c r="R107" s="832"/>
      <c r="S107" s="738" t="s">
        <v>91</v>
      </c>
      <c r="T107" s="738"/>
      <c r="U107" s="738"/>
      <c r="V107" s="738"/>
      <c r="W107" s="172"/>
    </row>
    <row r="108" spans="1:23" s="154" customFormat="1" ht="72">
      <c r="A108" s="738"/>
      <c r="B108" s="738"/>
      <c r="C108" s="738"/>
      <c r="D108" s="832"/>
      <c r="E108" s="112" t="s">
        <v>11</v>
      </c>
      <c r="F108" s="112" t="s">
        <v>12</v>
      </c>
      <c r="G108" s="112" t="s">
        <v>13</v>
      </c>
      <c r="H108" s="112" t="s">
        <v>14</v>
      </c>
      <c r="I108" s="112" t="s">
        <v>15</v>
      </c>
      <c r="J108" s="112" t="s">
        <v>16</v>
      </c>
      <c r="K108" s="112" t="s">
        <v>17</v>
      </c>
      <c r="L108" s="112" t="s">
        <v>18</v>
      </c>
      <c r="M108" s="112" t="s">
        <v>19</v>
      </c>
      <c r="N108" s="112" t="s">
        <v>20</v>
      </c>
      <c r="O108" s="112" t="s">
        <v>21</v>
      </c>
      <c r="P108" s="112" t="s">
        <v>22</v>
      </c>
      <c r="Q108" s="112" t="s">
        <v>101</v>
      </c>
      <c r="R108" s="112" t="s">
        <v>31</v>
      </c>
      <c r="S108" s="738" t="s">
        <v>103</v>
      </c>
      <c r="T108" s="738"/>
      <c r="U108" s="738" t="s">
        <v>104</v>
      </c>
      <c r="V108" s="738"/>
      <c r="W108" s="172"/>
    </row>
    <row r="109" spans="1:23" s="154" customFormat="1" ht="56.25" customHeight="1">
      <c r="A109" s="829" t="s">
        <v>102</v>
      </c>
      <c r="B109" s="829"/>
      <c r="C109" s="829"/>
      <c r="D109" s="145" t="s">
        <v>90</v>
      </c>
      <c r="E109" s="77">
        <v>12</v>
      </c>
      <c r="F109" s="38">
        <v>10</v>
      </c>
      <c r="G109" s="38">
        <v>11</v>
      </c>
      <c r="H109" s="38">
        <v>10</v>
      </c>
      <c r="I109" s="38">
        <v>12</v>
      </c>
      <c r="J109" s="38">
        <v>13</v>
      </c>
      <c r="K109" s="38">
        <v>11</v>
      </c>
      <c r="L109" s="38">
        <v>12</v>
      </c>
      <c r="M109" s="38">
        <v>13</v>
      </c>
      <c r="N109" s="38">
        <v>13</v>
      </c>
      <c r="O109" s="38">
        <v>12</v>
      </c>
      <c r="P109" s="38">
        <v>11</v>
      </c>
      <c r="Q109" s="751" t="s">
        <v>44</v>
      </c>
      <c r="R109" s="45">
        <f>SUM(E109:P109)</f>
        <v>140</v>
      </c>
      <c r="S109" s="750">
        <f>R111/R109</f>
        <v>1.8071428571428572</v>
      </c>
      <c r="T109" s="750"/>
      <c r="U109" s="749">
        <f>R112/R110</f>
        <v>1.114584257798567</v>
      </c>
      <c r="V109" s="749"/>
      <c r="W109" s="172"/>
    </row>
    <row r="110" spans="1:23" s="154" customFormat="1" ht="56.25" customHeight="1">
      <c r="A110" s="829"/>
      <c r="B110" s="829"/>
      <c r="C110" s="829"/>
      <c r="D110" s="145" t="s">
        <v>89</v>
      </c>
      <c r="E110" s="62">
        <v>4586993.95</v>
      </c>
      <c r="F110" s="62">
        <v>4461967.22</v>
      </c>
      <c r="G110" s="62">
        <v>4478144.0599999996</v>
      </c>
      <c r="H110" s="62">
        <v>4629043.95</v>
      </c>
      <c r="I110" s="62">
        <v>4650582.74</v>
      </c>
      <c r="J110" s="62">
        <v>4656692.22</v>
      </c>
      <c r="K110" s="62">
        <v>4584793.95</v>
      </c>
      <c r="L110" s="62">
        <v>4901519.05</v>
      </c>
      <c r="M110" s="62">
        <v>4481744.03</v>
      </c>
      <c r="N110" s="62">
        <v>4584043.91</v>
      </c>
      <c r="O110" s="62">
        <v>4478144.01</v>
      </c>
      <c r="P110" s="62">
        <v>6034394.1399999997</v>
      </c>
      <c r="Q110" s="751"/>
      <c r="R110" s="62">
        <f>SUM(E110:P110)</f>
        <v>56528063.229999997</v>
      </c>
      <c r="S110" s="750"/>
      <c r="T110" s="750"/>
      <c r="U110" s="749"/>
      <c r="V110" s="749"/>
      <c r="W110" s="172"/>
    </row>
    <row r="111" spans="1:23" s="154" customFormat="1" ht="56.25" customHeight="1">
      <c r="A111" s="829"/>
      <c r="B111" s="829"/>
      <c r="C111" s="829"/>
      <c r="D111" s="71" t="s">
        <v>87</v>
      </c>
      <c r="E111" s="156">
        <v>15</v>
      </c>
      <c r="F111" s="156">
        <v>11</v>
      </c>
      <c r="G111" s="157">
        <v>13</v>
      </c>
      <c r="H111" s="216">
        <v>9</v>
      </c>
      <c r="I111" s="216">
        <v>10</v>
      </c>
      <c r="J111" s="216">
        <v>47</v>
      </c>
      <c r="K111" s="412">
        <v>34</v>
      </c>
      <c r="L111" s="412">
        <v>19</v>
      </c>
      <c r="M111" s="71">
        <v>19</v>
      </c>
      <c r="N111" s="71">
        <v>24</v>
      </c>
      <c r="O111" s="71">
        <v>24</v>
      </c>
      <c r="P111" s="71">
        <v>28</v>
      </c>
      <c r="Q111" s="752" t="s">
        <v>44</v>
      </c>
      <c r="R111" s="78">
        <f t="shared" ref="R111:R152" si="23">SUM(E111:P111)</f>
        <v>253</v>
      </c>
      <c r="S111" s="750"/>
      <c r="T111" s="750"/>
      <c r="U111" s="749"/>
      <c r="V111" s="749"/>
      <c r="W111" s="172"/>
    </row>
    <row r="112" spans="1:23" s="154" customFormat="1" ht="56.25" customHeight="1">
      <c r="A112" s="829"/>
      <c r="B112" s="829"/>
      <c r="C112" s="829"/>
      <c r="D112" s="71" t="s">
        <v>93</v>
      </c>
      <c r="E112" s="67">
        <v>4714023.0999999996</v>
      </c>
      <c r="F112" s="67">
        <v>4731211.6399999997</v>
      </c>
      <c r="G112" s="158">
        <v>4682329.67</v>
      </c>
      <c r="H112" s="158">
        <v>4821284.2700000005</v>
      </c>
      <c r="I112" s="158">
        <v>5055857.66</v>
      </c>
      <c r="J112" s="158">
        <v>5267946.91</v>
      </c>
      <c r="K112" s="158">
        <v>5479029.879999999</v>
      </c>
      <c r="L112" s="158">
        <v>4890575.99</v>
      </c>
      <c r="M112" s="158">
        <v>5416945.6600000001</v>
      </c>
      <c r="N112" s="158">
        <v>5303002.8199999994</v>
      </c>
      <c r="O112" s="158">
        <v>5044049.75</v>
      </c>
      <c r="P112" s="158">
        <v>7599032.0500000007</v>
      </c>
      <c r="Q112" s="752"/>
      <c r="R112" s="68">
        <f t="shared" si="23"/>
        <v>63005289.400000006</v>
      </c>
      <c r="S112" s="750"/>
      <c r="T112" s="750"/>
      <c r="U112" s="749"/>
      <c r="V112" s="749"/>
      <c r="W112" s="172"/>
    </row>
    <row r="113" spans="1:23" s="27" customFormat="1" ht="56.25" customHeight="1">
      <c r="A113" s="829" t="s">
        <v>145</v>
      </c>
      <c r="B113" s="829"/>
      <c r="C113" s="829"/>
      <c r="D113" s="145" t="s">
        <v>90</v>
      </c>
      <c r="E113" s="80">
        <v>16</v>
      </c>
      <c r="F113" s="80">
        <v>15</v>
      </c>
      <c r="G113" s="80">
        <v>15</v>
      </c>
      <c r="H113" s="80">
        <v>15</v>
      </c>
      <c r="I113" s="80">
        <v>16</v>
      </c>
      <c r="J113" s="80">
        <v>15</v>
      </c>
      <c r="K113" s="80">
        <v>16</v>
      </c>
      <c r="L113" s="80">
        <v>15</v>
      </c>
      <c r="M113" s="80">
        <v>16</v>
      </c>
      <c r="N113" s="80">
        <v>15</v>
      </c>
      <c r="O113" s="80">
        <v>16</v>
      </c>
      <c r="P113" s="80">
        <v>16</v>
      </c>
      <c r="Q113" s="831" t="s">
        <v>251</v>
      </c>
      <c r="R113" s="45">
        <f>SUM(E113:P113)</f>
        <v>186</v>
      </c>
      <c r="S113" s="750">
        <f>R115/R113</f>
        <v>0.84946236559139787</v>
      </c>
      <c r="T113" s="750"/>
      <c r="U113" s="749">
        <f>R116/R114</f>
        <v>1.2633761155716756</v>
      </c>
      <c r="V113" s="749"/>
      <c r="W113" s="171"/>
    </row>
    <row r="114" spans="1:23" s="27" customFormat="1" ht="56.25" customHeight="1">
      <c r="A114" s="829"/>
      <c r="B114" s="829"/>
      <c r="C114" s="829"/>
      <c r="D114" s="145" t="s">
        <v>89</v>
      </c>
      <c r="E114" s="62">
        <v>207939.52</v>
      </c>
      <c r="F114" s="62">
        <v>199678.12999999998</v>
      </c>
      <c r="G114" s="62">
        <v>200915.12999999998</v>
      </c>
      <c r="H114" s="62">
        <v>213239.52</v>
      </c>
      <c r="I114" s="62">
        <v>224414.12999999998</v>
      </c>
      <c r="J114" s="62">
        <v>199768.12999999998</v>
      </c>
      <c r="K114" s="62">
        <v>207939.52</v>
      </c>
      <c r="L114" s="62">
        <v>223645.12999999998</v>
      </c>
      <c r="M114" s="62">
        <v>200915.12999999998</v>
      </c>
      <c r="N114" s="62">
        <v>207939.52</v>
      </c>
      <c r="O114" s="62">
        <v>200915.12</v>
      </c>
      <c r="P114" s="62">
        <v>301915.06000000006</v>
      </c>
      <c r="Q114" s="831"/>
      <c r="R114" s="62">
        <f>SUM(E114:P114)</f>
        <v>2589224.0399999996</v>
      </c>
      <c r="S114" s="750"/>
      <c r="T114" s="750"/>
      <c r="U114" s="749"/>
      <c r="V114" s="749"/>
      <c r="W114" s="171"/>
    </row>
    <row r="115" spans="1:23" s="27" customFormat="1" ht="56.25" customHeight="1">
      <c r="A115" s="829"/>
      <c r="B115" s="829"/>
      <c r="C115" s="829"/>
      <c r="D115" s="71" t="s">
        <v>87</v>
      </c>
      <c r="E115" s="159">
        <v>21</v>
      </c>
      <c r="F115" s="156">
        <v>15</v>
      </c>
      <c r="G115" s="157">
        <v>15</v>
      </c>
      <c r="H115" s="217">
        <v>12</v>
      </c>
      <c r="I115" s="217">
        <v>14</v>
      </c>
      <c r="J115" s="217">
        <v>14</v>
      </c>
      <c r="K115" s="412">
        <v>14</v>
      </c>
      <c r="L115" s="412">
        <v>11</v>
      </c>
      <c r="M115" s="71">
        <v>14</v>
      </c>
      <c r="N115" s="71">
        <v>8</v>
      </c>
      <c r="O115" s="79">
        <v>13</v>
      </c>
      <c r="P115" s="79">
        <v>7</v>
      </c>
      <c r="Q115" s="752" t="s">
        <v>252</v>
      </c>
      <c r="R115" s="45">
        <f t="shared" si="23"/>
        <v>158</v>
      </c>
      <c r="S115" s="750"/>
      <c r="T115" s="750"/>
      <c r="U115" s="749"/>
      <c r="V115" s="749"/>
      <c r="W115" s="171"/>
    </row>
    <row r="116" spans="1:23" s="27" customFormat="1" ht="56.25" customHeight="1">
      <c r="A116" s="829"/>
      <c r="B116" s="829"/>
      <c r="C116" s="829"/>
      <c r="D116" s="71" t="s">
        <v>93</v>
      </c>
      <c r="E116" s="67">
        <v>218526.32</v>
      </c>
      <c r="F116" s="67">
        <v>219954.96</v>
      </c>
      <c r="G116" s="158">
        <v>218951.09</v>
      </c>
      <c r="H116" s="158">
        <v>224142.78</v>
      </c>
      <c r="I116" s="158">
        <v>253770.17</v>
      </c>
      <c r="J116" s="158">
        <v>259025.11</v>
      </c>
      <c r="K116" s="158">
        <v>327956.92999999993</v>
      </c>
      <c r="L116" s="158">
        <v>291188.39999999985</v>
      </c>
      <c r="M116" s="158">
        <v>299340.71000000002</v>
      </c>
      <c r="N116" s="158">
        <v>275923.18999999994</v>
      </c>
      <c r="O116" s="158">
        <v>277877.8299999999</v>
      </c>
      <c r="P116" s="158">
        <v>404506.31999999983</v>
      </c>
      <c r="Q116" s="752"/>
      <c r="R116" s="62">
        <f t="shared" si="23"/>
        <v>3271163.81</v>
      </c>
      <c r="S116" s="750"/>
      <c r="T116" s="750"/>
      <c r="U116" s="749"/>
      <c r="V116" s="749"/>
      <c r="W116" s="173"/>
    </row>
    <row r="117" spans="1:23" s="27" customFormat="1" ht="69" customHeight="1">
      <c r="A117" s="829" t="s">
        <v>146</v>
      </c>
      <c r="B117" s="829"/>
      <c r="C117" s="829"/>
      <c r="D117" s="145" t="s">
        <v>90</v>
      </c>
      <c r="E117" s="38">
        <v>13</v>
      </c>
      <c r="F117" s="44">
        <v>12</v>
      </c>
      <c r="G117" s="44">
        <v>12</v>
      </c>
      <c r="H117" s="44">
        <v>13</v>
      </c>
      <c r="I117" s="44">
        <v>12</v>
      </c>
      <c r="J117" s="44">
        <v>12</v>
      </c>
      <c r="K117" s="44">
        <v>13</v>
      </c>
      <c r="L117" s="44">
        <v>12</v>
      </c>
      <c r="M117" s="44">
        <v>12</v>
      </c>
      <c r="N117" s="44">
        <v>13</v>
      </c>
      <c r="O117" s="44">
        <v>12</v>
      </c>
      <c r="P117" s="44">
        <v>12</v>
      </c>
      <c r="Q117" s="751" t="s">
        <v>44</v>
      </c>
      <c r="R117" s="45">
        <f t="shared" si="23"/>
        <v>148</v>
      </c>
      <c r="S117" s="750">
        <f t="shared" ref="S117" si="24">R119/R117</f>
        <v>1</v>
      </c>
      <c r="T117" s="750"/>
      <c r="U117" s="749">
        <f t="shared" ref="U117" si="25">R120/R118</f>
        <v>1.1383474315408326</v>
      </c>
      <c r="V117" s="749"/>
      <c r="W117" s="173"/>
    </row>
    <row r="118" spans="1:23" s="27" customFormat="1" ht="69" customHeight="1">
      <c r="A118" s="829"/>
      <c r="B118" s="829"/>
      <c r="C118" s="829"/>
      <c r="D118" s="145" t="s">
        <v>89</v>
      </c>
      <c r="E118" s="62">
        <v>373175.15999999992</v>
      </c>
      <c r="F118" s="62">
        <v>354912.42</v>
      </c>
      <c r="G118" s="62">
        <v>356777.42</v>
      </c>
      <c r="H118" s="62">
        <v>376475.15999999992</v>
      </c>
      <c r="I118" s="62">
        <v>381968.42</v>
      </c>
      <c r="J118" s="62">
        <v>361512.42</v>
      </c>
      <c r="K118" s="62">
        <v>373175.15999999992</v>
      </c>
      <c r="L118" s="62">
        <v>398746.42</v>
      </c>
      <c r="M118" s="62">
        <v>356777.4</v>
      </c>
      <c r="N118" s="62">
        <v>373175.12</v>
      </c>
      <c r="O118" s="62">
        <v>356777.37</v>
      </c>
      <c r="P118" s="62">
        <v>581477.37</v>
      </c>
      <c r="Q118" s="751"/>
      <c r="R118" s="62">
        <f t="shared" si="23"/>
        <v>4644949.8399999989</v>
      </c>
      <c r="S118" s="750"/>
      <c r="T118" s="750"/>
      <c r="U118" s="749"/>
      <c r="V118" s="749"/>
      <c r="W118" s="171"/>
    </row>
    <row r="119" spans="1:23" s="27" customFormat="1" ht="45" customHeight="1">
      <c r="A119" s="829"/>
      <c r="B119" s="829"/>
      <c r="C119" s="829"/>
      <c r="D119" s="71" t="s">
        <v>87</v>
      </c>
      <c r="E119" s="81">
        <v>13</v>
      </c>
      <c r="F119" s="81">
        <v>12</v>
      </c>
      <c r="G119" s="81">
        <v>11</v>
      </c>
      <c r="H119" s="218">
        <v>13</v>
      </c>
      <c r="I119" s="218">
        <v>12</v>
      </c>
      <c r="J119" s="218">
        <v>12</v>
      </c>
      <c r="K119" s="415">
        <v>13</v>
      </c>
      <c r="L119" s="415">
        <v>13</v>
      </c>
      <c r="M119" s="83">
        <v>12</v>
      </c>
      <c r="N119" s="81">
        <v>13</v>
      </c>
      <c r="O119" s="81">
        <v>12</v>
      </c>
      <c r="P119" s="81">
        <v>12</v>
      </c>
      <c r="Q119" s="752" t="s">
        <v>44</v>
      </c>
      <c r="R119" s="84">
        <f t="shared" si="23"/>
        <v>148</v>
      </c>
      <c r="S119" s="750"/>
      <c r="T119" s="750"/>
      <c r="U119" s="749"/>
      <c r="V119" s="749"/>
      <c r="W119" s="171"/>
    </row>
    <row r="120" spans="1:23" s="27" customFormat="1" ht="45" customHeight="1">
      <c r="A120" s="829"/>
      <c r="B120" s="829"/>
      <c r="C120" s="829"/>
      <c r="D120" s="71" t="s">
        <v>93</v>
      </c>
      <c r="E120" s="85">
        <v>437741.76</v>
      </c>
      <c r="F120" s="85">
        <v>430118.33</v>
      </c>
      <c r="G120" s="85">
        <v>423895.86</v>
      </c>
      <c r="H120" s="85">
        <v>445560.24</v>
      </c>
      <c r="I120" s="85">
        <v>439444.82</v>
      </c>
      <c r="J120" s="85">
        <v>418220.05000000005</v>
      </c>
      <c r="K120" s="413">
        <v>456385.92000000022</v>
      </c>
      <c r="L120" s="413">
        <v>416354.46</v>
      </c>
      <c r="M120" s="104">
        <v>448817.16</v>
      </c>
      <c r="N120" s="85">
        <v>394030.4499999999</v>
      </c>
      <c r="O120" s="85">
        <v>361223.5</v>
      </c>
      <c r="P120" s="85">
        <v>615774.16999999981</v>
      </c>
      <c r="Q120" s="752"/>
      <c r="R120" s="67">
        <f t="shared" si="23"/>
        <v>5287566.7200000007</v>
      </c>
      <c r="S120" s="750"/>
      <c r="T120" s="750"/>
      <c r="U120" s="749"/>
      <c r="V120" s="749"/>
      <c r="W120" s="171"/>
    </row>
    <row r="121" spans="1:23" s="27" customFormat="1" ht="45" customHeight="1">
      <c r="A121" s="829" t="s">
        <v>217</v>
      </c>
      <c r="B121" s="829"/>
      <c r="C121" s="829"/>
      <c r="D121" s="145" t="s">
        <v>90</v>
      </c>
      <c r="E121" s="38">
        <v>150</v>
      </c>
      <c r="F121" s="38">
        <v>150</v>
      </c>
      <c r="G121" s="38">
        <v>150</v>
      </c>
      <c r="H121" s="38">
        <v>150</v>
      </c>
      <c r="I121" s="38">
        <v>150</v>
      </c>
      <c r="J121" s="38">
        <v>150</v>
      </c>
      <c r="K121" s="38">
        <v>150</v>
      </c>
      <c r="L121" s="38">
        <v>150</v>
      </c>
      <c r="M121" s="38">
        <v>150</v>
      </c>
      <c r="N121" s="38">
        <v>150</v>
      </c>
      <c r="O121" s="38">
        <v>150</v>
      </c>
      <c r="P121" s="38">
        <v>150</v>
      </c>
      <c r="Q121" s="751" t="s">
        <v>44</v>
      </c>
      <c r="R121" s="45">
        <f t="shared" si="23"/>
        <v>1800</v>
      </c>
      <c r="S121" s="750">
        <f t="shared" ref="S121" si="26">R123/R121</f>
        <v>1.0055555555555555</v>
      </c>
      <c r="T121" s="750"/>
      <c r="U121" s="749">
        <f t="shared" ref="U121" si="27">R124/R122</f>
        <v>1.280616074994128</v>
      </c>
      <c r="V121" s="749"/>
      <c r="W121" s="171"/>
    </row>
    <row r="122" spans="1:23" s="27" customFormat="1" ht="45" customHeight="1">
      <c r="A122" s="829"/>
      <c r="B122" s="829"/>
      <c r="C122" s="829"/>
      <c r="D122" s="145" t="s">
        <v>89</v>
      </c>
      <c r="E122" s="62">
        <v>198544.83</v>
      </c>
      <c r="F122" s="62">
        <v>172187.06000000003</v>
      </c>
      <c r="G122" s="62">
        <v>177306.36000000002</v>
      </c>
      <c r="H122" s="62">
        <v>202844.83</v>
      </c>
      <c r="I122" s="62">
        <v>198034.96000000002</v>
      </c>
      <c r="J122" s="62">
        <v>174387.06000000003</v>
      </c>
      <c r="K122" s="62">
        <v>198544.84</v>
      </c>
      <c r="L122" s="62">
        <v>203086.37000000002</v>
      </c>
      <c r="M122" s="62">
        <v>177306.37000000002</v>
      </c>
      <c r="N122" s="62">
        <v>198544.85</v>
      </c>
      <c r="O122" s="62">
        <v>177306.39</v>
      </c>
      <c r="P122" s="62">
        <v>218206.39</v>
      </c>
      <c r="Q122" s="751"/>
      <c r="R122" s="62">
        <f t="shared" si="23"/>
        <v>2296300.3100000005</v>
      </c>
      <c r="S122" s="750"/>
      <c r="T122" s="750"/>
      <c r="U122" s="749"/>
      <c r="V122" s="749"/>
      <c r="W122" s="171"/>
    </row>
    <row r="123" spans="1:23" s="27" customFormat="1" ht="45" customHeight="1">
      <c r="A123" s="829"/>
      <c r="B123" s="829"/>
      <c r="C123" s="829"/>
      <c r="D123" s="71" t="s">
        <v>87</v>
      </c>
      <c r="E123" s="81">
        <v>153</v>
      </c>
      <c r="F123" s="81">
        <v>142</v>
      </c>
      <c r="G123" s="81">
        <v>150</v>
      </c>
      <c r="H123" s="419">
        <v>141</v>
      </c>
      <c r="I123" s="419">
        <v>125</v>
      </c>
      <c r="J123" s="419">
        <v>150</v>
      </c>
      <c r="K123" s="83">
        <v>183</v>
      </c>
      <c r="L123" s="83">
        <v>158</v>
      </c>
      <c r="M123" s="83">
        <v>158</v>
      </c>
      <c r="N123" s="81">
        <v>150</v>
      </c>
      <c r="O123" s="81">
        <v>150</v>
      </c>
      <c r="P123" s="81">
        <v>150</v>
      </c>
      <c r="Q123" s="753" t="s">
        <v>44</v>
      </c>
      <c r="R123" s="81">
        <f t="shared" si="23"/>
        <v>1810</v>
      </c>
      <c r="S123" s="750"/>
      <c r="T123" s="750"/>
      <c r="U123" s="749"/>
      <c r="V123" s="749"/>
      <c r="W123" s="171"/>
    </row>
    <row r="124" spans="1:23" s="27" customFormat="1" ht="45" customHeight="1">
      <c r="A124" s="829"/>
      <c r="B124" s="829"/>
      <c r="C124" s="829"/>
      <c r="D124" s="71" t="s">
        <v>93</v>
      </c>
      <c r="E124" s="85">
        <v>195648.64000000001</v>
      </c>
      <c r="F124" s="85">
        <v>206860.06</v>
      </c>
      <c r="G124" s="85">
        <v>196716.76</v>
      </c>
      <c r="H124" s="85">
        <v>206577.23999999993</v>
      </c>
      <c r="I124" s="85">
        <v>232424.02</v>
      </c>
      <c r="J124" s="85">
        <v>203913.62</v>
      </c>
      <c r="K124" s="86">
        <v>219799.69000000006</v>
      </c>
      <c r="L124" s="86">
        <v>207689.51999999996</v>
      </c>
      <c r="M124" s="104">
        <v>225306.7</v>
      </c>
      <c r="N124" s="85">
        <v>260537.44000000006</v>
      </c>
      <c r="O124" s="85">
        <v>278140.7099999999</v>
      </c>
      <c r="P124" s="85">
        <v>507064.68999999994</v>
      </c>
      <c r="Q124" s="753"/>
      <c r="R124" s="85">
        <f t="shared" si="23"/>
        <v>2940679.09</v>
      </c>
      <c r="S124" s="750"/>
      <c r="T124" s="750"/>
      <c r="U124" s="749"/>
      <c r="V124" s="749"/>
      <c r="W124" s="171"/>
    </row>
    <row r="125" spans="1:23" s="27" customFormat="1" ht="45" customHeight="1">
      <c r="A125" s="829" t="s">
        <v>105</v>
      </c>
      <c r="B125" s="829"/>
      <c r="C125" s="829"/>
      <c r="D125" s="145" t="s">
        <v>90</v>
      </c>
      <c r="E125" s="80">
        <v>10</v>
      </c>
      <c r="F125" s="80">
        <v>13</v>
      </c>
      <c r="G125" s="80">
        <v>12</v>
      </c>
      <c r="H125" s="87">
        <v>15</v>
      </c>
      <c r="I125" s="87">
        <v>13</v>
      </c>
      <c r="J125" s="87">
        <v>15</v>
      </c>
      <c r="K125" s="87">
        <v>17</v>
      </c>
      <c r="L125" s="87">
        <v>13</v>
      </c>
      <c r="M125" s="87">
        <v>13</v>
      </c>
      <c r="N125" s="87">
        <v>12</v>
      </c>
      <c r="O125" s="87">
        <v>11</v>
      </c>
      <c r="P125" s="87">
        <v>13</v>
      </c>
      <c r="Q125" s="751" t="s">
        <v>44</v>
      </c>
      <c r="R125" s="45">
        <f t="shared" si="23"/>
        <v>157</v>
      </c>
      <c r="S125" s="750">
        <f t="shared" ref="S125" si="28">R127/R125</f>
        <v>1.1210191082802548</v>
      </c>
      <c r="T125" s="750"/>
      <c r="U125" s="749">
        <f t="shared" ref="U125" si="29">R128/R126</f>
        <v>0.88199028221880482</v>
      </c>
      <c r="V125" s="749"/>
      <c r="W125" s="171"/>
    </row>
    <row r="126" spans="1:23" s="27" customFormat="1" ht="45" customHeight="1">
      <c r="A126" s="829"/>
      <c r="B126" s="829"/>
      <c r="C126" s="829"/>
      <c r="D126" s="145" t="s">
        <v>89</v>
      </c>
      <c r="E126" s="43">
        <v>350976.49</v>
      </c>
      <c r="F126" s="62">
        <v>313854.71999999997</v>
      </c>
      <c r="G126" s="62">
        <v>313854.71999999997</v>
      </c>
      <c r="H126" s="62">
        <v>344776.49</v>
      </c>
      <c r="I126" s="62">
        <v>379289.72</v>
      </c>
      <c r="J126" s="62">
        <v>327634.71999999997</v>
      </c>
      <c r="K126" s="62">
        <v>344776.5</v>
      </c>
      <c r="L126" s="62">
        <v>347304.73</v>
      </c>
      <c r="M126" s="62">
        <v>320054.73</v>
      </c>
      <c r="N126" s="62">
        <v>344776.5</v>
      </c>
      <c r="O126" s="62">
        <v>321054.73</v>
      </c>
      <c r="P126" s="62">
        <v>391754.73</v>
      </c>
      <c r="Q126" s="751"/>
      <c r="R126" s="62">
        <f t="shared" si="23"/>
        <v>4100108.78</v>
      </c>
      <c r="S126" s="750"/>
      <c r="T126" s="750"/>
      <c r="U126" s="749"/>
      <c r="V126" s="749"/>
      <c r="W126" s="171"/>
    </row>
    <row r="127" spans="1:23" s="27" customFormat="1" ht="45" customHeight="1">
      <c r="A127" s="829"/>
      <c r="B127" s="829"/>
      <c r="C127" s="829"/>
      <c r="D127" s="71" t="s">
        <v>87</v>
      </c>
      <c r="E127" s="81">
        <v>9</v>
      </c>
      <c r="F127" s="81">
        <v>11</v>
      </c>
      <c r="G127" s="81">
        <v>10</v>
      </c>
      <c r="H127" s="217">
        <v>12</v>
      </c>
      <c r="I127" s="217">
        <v>13</v>
      </c>
      <c r="J127" s="217">
        <v>13</v>
      </c>
      <c r="K127" s="415">
        <v>15</v>
      </c>
      <c r="L127" s="415">
        <v>11</v>
      </c>
      <c r="M127" s="83">
        <v>10</v>
      </c>
      <c r="N127" s="81">
        <v>12</v>
      </c>
      <c r="O127" s="81">
        <v>32</v>
      </c>
      <c r="P127" s="81">
        <v>28</v>
      </c>
      <c r="Q127" s="753" t="s">
        <v>44</v>
      </c>
      <c r="R127" s="81">
        <f t="shared" si="23"/>
        <v>176</v>
      </c>
      <c r="S127" s="750"/>
      <c r="T127" s="750"/>
      <c r="U127" s="749"/>
      <c r="V127" s="749"/>
      <c r="W127" s="171"/>
    </row>
    <row r="128" spans="1:23" s="27" customFormat="1" ht="45" customHeight="1">
      <c r="A128" s="829"/>
      <c r="B128" s="829"/>
      <c r="C128" s="829"/>
      <c r="D128" s="71" t="s">
        <v>93</v>
      </c>
      <c r="E128" s="85">
        <v>261687.16</v>
      </c>
      <c r="F128" s="85">
        <v>286960.40999999997</v>
      </c>
      <c r="G128" s="85">
        <v>283818.38</v>
      </c>
      <c r="H128" s="85">
        <v>287519.21000000002</v>
      </c>
      <c r="I128" s="85">
        <v>298086.80999999988</v>
      </c>
      <c r="J128" s="85">
        <v>300627.41000000003</v>
      </c>
      <c r="K128" s="416">
        <v>317602.92999999988</v>
      </c>
      <c r="L128" s="416">
        <v>289906.5799999999</v>
      </c>
      <c r="M128" s="104">
        <v>318843.24999999988</v>
      </c>
      <c r="N128" s="85">
        <v>291481.51999999996</v>
      </c>
      <c r="O128" s="85">
        <v>305693.94999999995</v>
      </c>
      <c r="P128" s="85">
        <v>374028.48999999993</v>
      </c>
      <c r="Q128" s="753"/>
      <c r="R128" s="200">
        <f t="shared" si="23"/>
        <v>3616256.0999999992</v>
      </c>
      <c r="S128" s="750"/>
      <c r="T128" s="750"/>
      <c r="U128" s="749"/>
      <c r="V128" s="749"/>
      <c r="W128" s="171"/>
    </row>
    <row r="129" spans="1:23" s="27" customFormat="1" ht="45" customHeight="1">
      <c r="A129" s="829" t="s">
        <v>156</v>
      </c>
      <c r="B129" s="829"/>
      <c r="C129" s="829"/>
      <c r="D129" s="145" t="s">
        <v>90</v>
      </c>
      <c r="E129" s="32">
        <v>18</v>
      </c>
      <c r="F129" s="32">
        <v>20</v>
      </c>
      <c r="G129" s="32">
        <v>19</v>
      </c>
      <c r="H129" s="32">
        <v>22</v>
      </c>
      <c r="I129" s="32">
        <v>21</v>
      </c>
      <c r="J129" s="32">
        <v>21</v>
      </c>
      <c r="K129" s="32">
        <v>22</v>
      </c>
      <c r="L129" s="32">
        <v>20</v>
      </c>
      <c r="M129" s="32">
        <v>19</v>
      </c>
      <c r="N129" s="32">
        <v>19</v>
      </c>
      <c r="O129" s="32">
        <v>18</v>
      </c>
      <c r="P129" s="32">
        <v>20</v>
      </c>
      <c r="Q129" s="751" t="s">
        <v>44</v>
      </c>
      <c r="R129" s="40">
        <f t="shared" si="23"/>
        <v>239</v>
      </c>
      <c r="S129" s="750">
        <f t="shared" ref="S129" si="30">R131/R129</f>
        <v>1.0334728033472804</v>
      </c>
      <c r="T129" s="750"/>
      <c r="U129" s="749">
        <f t="shared" ref="U129" si="31">R132/R130</f>
        <v>0.98685483363801341</v>
      </c>
      <c r="V129" s="749"/>
      <c r="W129" s="171"/>
    </row>
    <row r="130" spans="1:23" s="27" customFormat="1" ht="45" customHeight="1">
      <c r="A130" s="829"/>
      <c r="B130" s="829"/>
      <c r="C130" s="829"/>
      <c r="D130" s="145" t="s">
        <v>89</v>
      </c>
      <c r="E130" s="43">
        <v>308979.36000000004</v>
      </c>
      <c r="F130" s="43">
        <v>294779.42000000004</v>
      </c>
      <c r="G130" s="43">
        <v>294779.42000000004</v>
      </c>
      <c r="H130" s="43">
        <v>308079.36000000004</v>
      </c>
      <c r="I130" s="43">
        <v>360869.42000000004</v>
      </c>
      <c r="J130" s="43">
        <v>299034.43</v>
      </c>
      <c r="K130" s="43">
        <v>304779.37</v>
      </c>
      <c r="L130" s="43">
        <v>323869.43</v>
      </c>
      <c r="M130" s="421">
        <v>295979.43</v>
      </c>
      <c r="N130" s="425">
        <v>304779.37</v>
      </c>
      <c r="O130" s="43">
        <v>303179.43</v>
      </c>
      <c r="P130" s="43">
        <v>372479.43</v>
      </c>
      <c r="Q130" s="751"/>
      <c r="R130" s="43">
        <f t="shared" si="23"/>
        <v>3771587.8700000006</v>
      </c>
      <c r="S130" s="750"/>
      <c r="T130" s="750"/>
      <c r="U130" s="749"/>
      <c r="V130" s="749"/>
      <c r="W130" s="171"/>
    </row>
    <row r="131" spans="1:23" s="27" customFormat="1" ht="45" customHeight="1">
      <c r="A131" s="829"/>
      <c r="B131" s="829"/>
      <c r="C131" s="829"/>
      <c r="D131" s="71" t="s">
        <v>87</v>
      </c>
      <c r="E131" s="81">
        <v>15</v>
      </c>
      <c r="F131" s="81">
        <v>19</v>
      </c>
      <c r="G131" s="81">
        <v>20</v>
      </c>
      <c r="H131" s="217">
        <v>19</v>
      </c>
      <c r="I131" s="217">
        <v>20</v>
      </c>
      <c r="J131" s="217">
        <v>19</v>
      </c>
      <c r="K131" s="83">
        <v>21</v>
      </c>
      <c r="L131" s="83">
        <v>18</v>
      </c>
      <c r="M131" s="83">
        <v>17</v>
      </c>
      <c r="N131" s="81">
        <v>19</v>
      </c>
      <c r="O131" s="81">
        <v>29</v>
      </c>
      <c r="P131" s="81">
        <v>31</v>
      </c>
      <c r="Q131" s="753" t="s">
        <v>44</v>
      </c>
      <c r="R131" s="81">
        <f t="shared" si="23"/>
        <v>247</v>
      </c>
      <c r="S131" s="750"/>
      <c r="T131" s="750"/>
      <c r="U131" s="749"/>
      <c r="V131" s="749"/>
      <c r="W131" s="171"/>
    </row>
    <row r="132" spans="1:23" s="27" customFormat="1" ht="45" customHeight="1">
      <c r="A132" s="829"/>
      <c r="B132" s="829"/>
      <c r="C132" s="829"/>
      <c r="D132" s="71" t="s">
        <v>93</v>
      </c>
      <c r="E132" s="85">
        <v>283218.56</v>
      </c>
      <c r="F132" s="85">
        <v>282524.63</v>
      </c>
      <c r="G132" s="85">
        <v>283502.18</v>
      </c>
      <c r="H132" s="85">
        <v>288362.8600000001</v>
      </c>
      <c r="I132" s="85">
        <v>322450.75</v>
      </c>
      <c r="J132" s="85">
        <v>292202.53000000003</v>
      </c>
      <c r="K132" s="86">
        <v>321444.69</v>
      </c>
      <c r="L132" s="86">
        <v>290024.48999999987</v>
      </c>
      <c r="M132" s="104">
        <v>315722.30000000005</v>
      </c>
      <c r="N132" s="85">
        <v>293289.17999999993</v>
      </c>
      <c r="O132" s="85">
        <v>294671.13000000006</v>
      </c>
      <c r="P132" s="85">
        <v>454596.42</v>
      </c>
      <c r="Q132" s="753"/>
      <c r="R132" s="85">
        <f t="shared" si="23"/>
        <v>3722009.7199999997</v>
      </c>
      <c r="S132" s="750"/>
      <c r="T132" s="750"/>
      <c r="U132" s="749"/>
      <c r="V132" s="749"/>
      <c r="W132" s="171"/>
    </row>
    <row r="133" spans="1:23" s="27" customFormat="1" ht="45" customHeight="1">
      <c r="A133" s="829" t="s">
        <v>157</v>
      </c>
      <c r="B133" s="829"/>
      <c r="C133" s="829"/>
      <c r="D133" s="145" t="s">
        <v>90</v>
      </c>
      <c r="E133" s="40">
        <v>500</v>
      </c>
      <c r="F133" s="40">
        <v>500</v>
      </c>
      <c r="G133" s="40">
        <v>500</v>
      </c>
      <c r="H133" s="40">
        <v>500</v>
      </c>
      <c r="I133" s="40">
        <v>500</v>
      </c>
      <c r="J133" s="40">
        <v>500</v>
      </c>
      <c r="K133" s="40">
        <v>500</v>
      </c>
      <c r="L133" s="40">
        <v>500</v>
      </c>
      <c r="M133" s="40">
        <v>500</v>
      </c>
      <c r="N133" s="40">
        <v>500</v>
      </c>
      <c r="O133" s="40">
        <v>500</v>
      </c>
      <c r="P133" s="40">
        <v>500</v>
      </c>
      <c r="Q133" s="751" t="s">
        <v>44</v>
      </c>
      <c r="R133" s="40">
        <f t="shared" si="23"/>
        <v>6000</v>
      </c>
      <c r="S133" s="750">
        <f t="shared" ref="S133" si="32">R135/R133</f>
        <v>1.9796666666666667</v>
      </c>
      <c r="T133" s="750"/>
      <c r="U133" s="749">
        <f t="shared" ref="U133" si="33">R136/R134</f>
        <v>1.2251714117466508</v>
      </c>
      <c r="V133" s="749"/>
      <c r="W133" s="171"/>
    </row>
    <row r="134" spans="1:23" s="27" customFormat="1" ht="45" customHeight="1">
      <c r="A134" s="829"/>
      <c r="B134" s="829"/>
      <c r="C134" s="829"/>
      <c r="D134" s="145" t="s">
        <v>89</v>
      </c>
      <c r="E134" s="43">
        <v>291557.24</v>
      </c>
      <c r="F134" s="43">
        <v>271836.69</v>
      </c>
      <c r="G134" s="43">
        <v>271836.69</v>
      </c>
      <c r="H134" s="43">
        <v>284557.24</v>
      </c>
      <c r="I134" s="43">
        <v>353051.69</v>
      </c>
      <c r="J134" s="43">
        <v>281651.69</v>
      </c>
      <c r="K134" s="43">
        <v>284557.24</v>
      </c>
      <c r="L134" s="43">
        <v>311976.69</v>
      </c>
      <c r="M134" s="421">
        <v>273036.69</v>
      </c>
      <c r="N134" s="425">
        <v>284557.24</v>
      </c>
      <c r="O134" s="43">
        <v>285836.69</v>
      </c>
      <c r="P134" s="43">
        <v>346036.69</v>
      </c>
      <c r="Q134" s="751"/>
      <c r="R134" s="43">
        <f t="shared" si="23"/>
        <v>3540492.4799999995</v>
      </c>
      <c r="S134" s="750"/>
      <c r="T134" s="750"/>
      <c r="U134" s="749"/>
      <c r="V134" s="749"/>
      <c r="W134" s="171"/>
    </row>
    <row r="135" spans="1:23" s="27" customFormat="1" ht="45" customHeight="1">
      <c r="A135" s="829"/>
      <c r="B135" s="829"/>
      <c r="C135" s="829"/>
      <c r="D135" s="71" t="s">
        <v>87</v>
      </c>
      <c r="E135" s="81">
        <v>604</v>
      </c>
      <c r="F135" s="81">
        <v>1092</v>
      </c>
      <c r="G135" s="81">
        <v>1023</v>
      </c>
      <c r="H135" s="217">
        <v>999</v>
      </c>
      <c r="I135" s="217">
        <v>1263</v>
      </c>
      <c r="J135" s="217">
        <v>943</v>
      </c>
      <c r="K135" s="415">
        <v>1303</v>
      </c>
      <c r="L135" s="415">
        <v>1190</v>
      </c>
      <c r="M135" s="83">
        <v>1061</v>
      </c>
      <c r="N135" s="81">
        <v>1327</v>
      </c>
      <c r="O135" s="81">
        <v>344</v>
      </c>
      <c r="P135" s="81">
        <v>729</v>
      </c>
      <c r="Q135" s="753" t="s">
        <v>44</v>
      </c>
      <c r="R135" s="81">
        <f t="shared" si="23"/>
        <v>11878</v>
      </c>
      <c r="S135" s="750"/>
      <c r="T135" s="750"/>
      <c r="U135" s="749"/>
      <c r="V135" s="749"/>
      <c r="W135" s="171"/>
    </row>
    <row r="136" spans="1:23" s="27" customFormat="1" ht="45" customHeight="1">
      <c r="A136" s="829"/>
      <c r="B136" s="829"/>
      <c r="C136" s="829"/>
      <c r="D136" s="71" t="s">
        <v>93</v>
      </c>
      <c r="E136" s="85">
        <v>295142.96999999997</v>
      </c>
      <c r="F136" s="85">
        <v>332872.06</v>
      </c>
      <c r="G136" s="85">
        <v>330696.40000000002</v>
      </c>
      <c r="H136" s="85">
        <v>328435.84000000003</v>
      </c>
      <c r="I136" s="85">
        <v>378601.83999999991</v>
      </c>
      <c r="J136" s="85">
        <v>352139.12</v>
      </c>
      <c r="K136" s="416">
        <v>385883.73</v>
      </c>
      <c r="L136" s="416">
        <v>344214.51</v>
      </c>
      <c r="M136" s="104">
        <v>397781.09999999992</v>
      </c>
      <c r="N136" s="85">
        <v>343703.09999999992</v>
      </c>
      <c r="O136" s="85">
        <v>350549.89999999997</v>
      </c>
      <c r="P136" s="85">
        <v>497689.59999999992</v>
      </c>
      <c r="Q136" s="753"/>
      <c r="R136" s="85">
        <f t="shared" si="23"/>
        <v>4337710.17</v>
      </c>
      <c r="S136" s="750"/>
      <c r="T136" s="750"/>
      <c r="U136" s="749"/>
      <c r="V136" s="749"/>
      <c r="W136" s="171"/>
    </row>
    <row r="137" spans="1:23" s="27" customFormat="1" ht="45" customHeight="1">
      <c r="A137" s="829" t="s">
        <v>176</v>
      </c>
      <c r="B137" s="829"/>
      <c r="C137" s="829"/>
      <c r="D137" s="145" t="s">
        <v>90</v>
      </c>
      <c r="E137" s="40">
        <v>12</v>
      </c>
      <c r="F137" s="40">
        <v>12</v>
      </c>
      <c r="G137" s="40">
        <v>12</v>
      </c>
      <c r="H137" s="40">
        <v>12</v>
      </c>
      <c r="I137" s="40">
        <v>12</v>
      </c>
      <c r="J137" s="40">
        <v>12</v>
      </c>
      <c r="K137" s="40">
        <v>12</v>
      </c>
      <c r="L137" s="40">
        <v>12</v>
      </c>
      <c r="M137" s="40">
        <v>12</v>
      </c>
      <c r="N137" s="40">
        <v>12</v>
      </c>
      <c r="O137" s="40">
        <v>12</v>
      </c>
      <c r="P137" s="40">
        <v>12</v>
      </c>
      <c r="Q137" s="751" t="s">
        <v>85</v>
      </c>
      <c r="R137" s="40">
        <f t="shared" si="23"/>
        <v>144</v>
      </c>
      <c r="S137" s="750">
        <f t="shared" ref="S137" si="34">R139/R137</f>
        <v>1</v>
      </c>
      <c r="T137" s="750"/>
      <c r="U137" s="749">
        <f t="shared" ref="U137" si="35">R140/R138</f>
        <v>0.87682860445964073</v>
      </c>
      <c r="V137" s="749"/>
      <c r="W137" s="171"/>
    </row>
    <row r="138" spans="1:23" s="27" customFormat="1" ht="45" customHeight="1">
      <c r="A138" s="829"/>
      <c r="B138" s="829"/>
      <c r="C138" s="829"/>
      <c r="D138" s="145" t="s">
        <v>89</v>
      </c>
      <c r="E138" s="43">
        <v>263246.73</v>
      </c>
      <c r="F138" s="43">
        <v>52410.239999999998</v>
      </c>
      <c r="G138" s="43">
        <v>108339.37</v>
      </c>
      <c r="H138" s="43">
        <v>212617.60000000001</v>
      </c>
      <c r="I138" s="43">
        <v>123949.35</v>
      </c>
      <c r="J138" s="43">
        <v>110539.37</v>
      </c>
      <c r="K138" s="43">
        <v>207317.6</v>
      </c>
      <c r="L138" s="43">
        <v>114829.37</v>
      </c>
      <c r="M138" s="421">
        <v>108339.37</v>
      </c>
      <c r="N138" s="425">
        <v>207317.6</v>
      </c>
      <c r="O138" s="43">
        <v>114172.7</v>
      </c>
      <c r="P138" s="43">
        <v>169172.69999999998</v>
      </c>
      <c r="Q138" s="751"/>
      <c r="R138" s="43">
        <f t="shared" si="23"/>
        <v>1792252</v>
      </c>
      <c r="S138" s="750"/>
      <c r="T138" s="750"/>
      <c r="U138" s="749"/>
      <c r="V138" s="749"/>
      <c r="W138" s="171"/>
    </row>
    <row r="139" spans="1:23" s="27" customFormat="1" ht="45" customHeight="1">
      <c r="A139" s="829"/>
      <c r="B139" s="829"/>
      <c r="C139" s="829"/>
      <c r="D139" s="71" t="s">
        <v>87</v>
      </c>
      <c r="E139" s="81">
        <v>12</v>
      </c>
      <c r="F139" s="81">
        <v>12</v>
      </c>
      <c r="G139" s="81">
        <v>12</v>
      </c>
      <c r="H139" s="217">
        <v>12</v>
      </c>
      <c r="I139" s="217">
        <v>12</v>
      </c>
      <c r="J139" s="217">
        <v>12</v>
      </c>
      <c r="K139" s="83">
        <v>12</v>
      </c>
      <c r="L139" s="83">
        <v>12</v>
      </c>
      <c r="M139" s="83">
        <v>12</v>
      </c>
      <c r="N139" s="81">
        <v>12</v>
      </c>
      <c r="O139" s="81">
        <v>12</v>
      </c>
      <c r="P139" s="81">
        <v>12</v>
      </c>
      <c r="Q139" s="753" t="s">
        <v>84</v>
      </c>
      <c r="R139" s="81">
        <f t="shared" si="23"/>
        <v>144</v>
      </c>
      <c r="S139" s="750"/>
      <c r="T139" s="750"/>
      <c r="U139" s="749"/>
      <c r="V139" s="749"/>
      <c r="W139" s="171"/>
    </row>
    <row r="140" spans="1:23" s="27" customFormat="1" ht="45" customHeight="1">
      <c r="A140" s="829"/>
      <c r="B140" s="829"/>
      <c r="C140" s="829"/>
      <c r="D140" s="71" t="s">
        <v>93</v>
      </c>
      <c r="E140" s="85">
        <v>119408.79</v>
      </c>
      <c r="F140" s="85">
        <v>113030.1</v>
      </c>
      <c r="G140" s="85">
        <v>124558.39</v>
      </c>
      <c r="H140" s="85">
        <v>119418.05999999998</v>
      </c>
      <c r="I140" s="85">
        <v>133528.28000000006</v>
      </c>
      <c r="J140" s="85">
        <v>118201.42</v>
      </c>
      <c r="K140" s="86">
        <v>138260.84999999998</v>
      </c>
      <c r="L140" s="86">
        <v>123222.64</v>
      </c>
      <c r="M140" s="104">
        <v>145419.34</v>
      </c>
      <c r="N140" s="85">
        <v>115671.70999999999</v>
      </c>
      <c r="O140" s="85">
        <v>142276.4</v>
      </c>
      <c r="P140" s="85">
        <v>178501.84</v>
      </c>
      <c r="Q140" s="753"/>
      <c r="R140" s="85">
        <f t="shared" si="23"/>
        <v>1571497.82</v>
      </c>
      <c r="S140" s="750"/>
      <c r="T140" s="750"/>
      <c r="U140" s="749"/>
      <c r="V140" s="749"/>
      <c r="W140" s="171"/>
    </row>
    <row r="141" spans="1:23" s="27" customFormat="1" ht="45" customHeight="1">
      <c r="A141" s="829" t="s">
        <v>177</v>
      </c>
      <c r="B141" s="829"/>
      <c r="C141" s="829"/>
      <c r="D141" s="145" t="s">
        <v>90</v>
      </c>
      <c r="E141" s="40">
        <v>100</v>
      </c>
      <c r="F141" s="40">
        <v>100</v>
      </c>
      <c r="G141" s="40">
        <v>100</v>
      </c>
      <c r="H141" s="40">
        <v>100</v>
      </c>
      <c r="I141" s="40">
        <v>100</v>
      </c>
      <c r="J141" s="40">
        <v>100</v>
      </c>
      <c r="K141" s="40">
        <v>100</v>
      </c>
      <c r="L141" s="40">
        <v>100</v>
      </c>
      <c r="M141" s="40">
        <v>100</v>
      </c>
      <c r="N141" s="40">
        <v>100</v>
      </c>
      <c r="O141" s="40">
        <v>100</v>
      </c>
      <c r="P141" s="40">
        <v>100</v>
      </c>
      <c r="Q141" s="751" t="s">
        <v>44</v>
      </c>
      <c r="R141" s="40">
        <f t="shared" si="23"/>
        <v>1200</v>
      </c>
      <c r="S141" s="750">
        <f t="shared" ref="S141" si="36">R143/R141</f>
        <v>0.96666666666666667</v>
      </c>
      <c r="T141" s="750"/>
      <c r="U141" s="749">
        <f t="shared" ref="U141" si="37">R144/R142</f>
        <v>0.96638783083436786</v>
      </c>
      <c r="V141" s="749"/>
      <c r="W141" s="171"/>
    </row>
    <row r="142" spans="1:23" s="27" customFormat="1" ht="45" customHeight="1">
      <c r="A142" s="829"/>
      <c r="B142" s="829"/>
      <c r="C142" s="829"/>
      <c r="D142" s="145" t="s">
        <v>89</v>
      </c>
      <c r="E142" s="43">
        <v>176381.21</v>
      </c>
      <c r="F142" s="43">
        <v>166191.19</v>
      </c>
      <c r="G142" s="43">
        <v>166191.19</v>
      </c>
      <c r="H142" s="43">
        <v>176381.21</v>
      </c>
      <c r="I142" s="43">
        <v>171681.19</v>
      </c>
      <c r="J142" s="43">
        <v>168391.19</v>
      </c>
      <c r="K142" s="43">
        <v>176381.21</v>
      </c>
      <c r="L142" s="43">
        <v>186406.18</v>
      </c>
      <c r="M142" s="421">
        <v>166191.19</v>
      </c>
      <c r="N142" s="425">
        <v>176381.21</v>
      </c>
      <c r="O142" s="43">
        <v>166191.20000000001</v>
      </c>
      <c r="P142" s="43">
        <v>262391.2</v>
      </c>
      <c r="Q142" s="751"/>
      <c r="R142" s="43">
        <f t="shared" si="23"/>
        <v>2159159.3699999996</v>
      </c>
      <c r="S142" s="750"/>
      <c r="T142" s="750"/>
      <c r="U142" s="749"/>
      <c r="V142" s="749"/>
      <c r="W142" s="171"/>
    </row>
    <row r="143" spans="1:23" s="27" customFormat="1" ht="45" customHeight="1">
      <c r="A143" s="829"/>
      <c r="B143" s="829"/>
      <c r="C143" s="829"/>
      <c r="D143" s="71" t="s">
        <v>87</v>
      </c>
      <c r="E143" s="81">
        <v>100</v>
      </c>
      <c r="F143" s="81">
        <v>100</v>
      </c>
      <c r="G143" s="81">
        <v>95</v>
      </c>
      <c r="H143" s="217">
        <v>100</v>
      </c>
      <c r="I143" s="217">
        <v>95</v>
      </c>
      <c r="J143" s="217">
        <v>95</v>
      </c>
      <c r="K143" s="415">
        <v>95</v>
      </c>
      <c r="L143" s="415">
        <v>95</v>
      </c>
      <c r="M143" s="83">
        <v>100</v>
      </c>
      <c r="N143" s="81">
        <v>95</v>
      </c>
      <c r="O143" s="81">
        <v>95</v>
      </c>
      <c r="P143" s="81">
        <v>95</v>
      </c>
      <c r="Q143" s="753" t="s">
        <v>44</v>
      </c>
      <c r="R143" s="81">
        <f t="shared" si="23"/>
        <v>1160</v>
      </c>
      <c r="S143" s="750"/>
      <c r="T143" s="750"/>
      <c r="U143" s="749"/>
      <c r="V143" s="749"/>
      <c r="W143" s="171"/>
    </row>
    <row r="144" spans="1:23" s="27" customFormat="1" ht="45" customHeight="1">
      <c r="A144" s="829"/>
      <c r="B144" s="829"/>
      <c r="C144" s="829"/>
      <c r="D144" s="71" t="s">
        <v>93</v>
      </c>
      <c r="E144" s="85">
        <v>153519.84</v>
      </c>
      <c r="F144" s="85">
        <v>158099.72</v>
      </c>
      <c r="G144" s="85">
        <v>203348.87</v>
      </c>
      <c r="H144" s="85">
        <v>148288.6</v>
      </c>
      <c r="I144" s="85">
        <v>163335.75999999995</v>
      </c>
      <c r="J144" s="85">
        <v>155000.85999999999</v>
      </c>
      <c r="K144" s="416">
        <v>171401.27999999997</v>
      </c>
      <c r="L144" s="416">
        <v>168648.44</v>
      </c>
      <c r="M144" s="104">
        <v>196279.22000000003</v>
      </c>
      <c r="N144" s="85">
        <v>160007.53999999995</v>
      </c>
      <c r="O144" s="85">
        <v>150366.43000000002</v>
      </c>
      <c r="P144" s="85">
        <v>258288.78</v>
      </c>
      <c r="Q144" s="753"/>
      <c r="R144" s="85">
        <f t="shared" si="23"/>
        <v>2086585.3399999999</v>
      </c>
      <c r="S144" s="750"/>
      <c r="T144" s="750"/>
      <c r="U144" s="749"/>
      <c r="V144" s="749"/>
      <c r="W144" s="171"/>
    </row>
    <row r="145" spans="1:23" s="27" customFormat="1" ht="45" customHeight="1">
      <c r="A145" s="829" t="s">
        <v>178</v>
      </c>
      <c r="B145" s="829"/>
      <c r="C145" s="829"/>
      <c r="D145" s="145" t="s">
        <v>90</v>
      </c>
      <c r="E145" s="40">
        <v>100</v>
      </c>
      <c r="F145" s="40">
        <v>100</v>
      </c>
      <c r="G145" s="40">
        <v>100</v>
      </c>
      <c r="H145" s="40">
        <v>100</v>
      </c>
      <c r="I145" s="40">
        <v>100</v>
      </c>
      <c r="J145" s="40">
        <v>100</v>
      </c>
      <c r="K145" s="40">
        <v>100</v>
      </c>
      <c r="L145" s="40">
        <v>100</v>
      </c>
      <c r="M145" s="40">
        <v>100</v>
      </c>
      <c r="N145" s="40">
        <v>100</v>
      </c>
      <c r="O145" s="40">
        <v>100</v>
      </c>
      <c r="P145" s="40">
        <v>100</v>
      </c>
      <c r="Q145" s="751" t="s">
        <v>44</v>
      </c>
      <c r="R145" s="40">
        <f t="shared" si="23"/>
        <v>1200</v>
      </c>
      <c r="S145" s="750">
        <f t="shared" ref="S145" si="38">R147/R145</f>
        <v>0.96666666666666667</v>
      </c>
      <c r="T145" s="750"/>
      <c r="U145" s="749">
        <f t="shared" ref="U145" si="39">R148/R146</f>
        <v>1.3484783448356132</v>
      </c>
      <c r="V145" s="749"/>
      <c r="W145" s="171"/>
    </row>
    <row r="146" spans="1:23" s="27" customFormat="1" ht="45" customHeight="1">
      <c r="A146" s="829"/>
      <c r="B146" s="829"/>
      <c r="C146" s="829"/>
      <c r="D146" s="145" t="s">
        <v>89</v>
      </c>
      <c r="E146" s="43">
        <v>269483.12</v>
      </c>
      <c r="F146" s="43">
        <v>227529.21</v>
      </c>
      <c r="G146" s="43">
        <v>227529.21</v>
      </c>
      <c r="H146" s="43">
        <v>273783.12</v>
      </c>
      <c r="I146" s="43">
        <v>243854.21</v>
      </c>
      <c r="J146" s="43">
        <v>232654.21</v>
      </c>
      <c r="K146" s="43">
        <v>269483.12</v>
      </c>
      <c r="L146" s="43">
        <v>254579.21</v>
      </c>
      <c r="M146" s="421">
        <v>227529.21</v>
      </c>
      <c r="N146" s="425">
        <v>269483.12</v>
      </c>
      <c r="O146" s="43">
        <v>227529.21</v>
      </c>
      <c r="P146" s="43">
        <v>320029.20999999996</v>
      </c>
      <c r="Q146" s="751"/>
      <c r="R146" s="43">
        <f t="shared" si="23"/>
        <v>3043466.1599999997</v>
      </c>
      <c r="S146" s="750"/>
      <c r="T146" s="750"/>
      <c r="U146" s="749"/>
      <c r="V146" s="749"/>
      <c r="W146" s="171"/>
    </row>
    <row r="147" spans="1:23" s="27" customFormat="1" ht="45" customHeight="1">
      <c r="A147" s="829"/>
      <c r="B147" s="829"/>
      <c r="C147" s="829"/>
      <c r="D147" s="71" t="s">
        <v>87</v>
      </c>
      <c r="E147" s="81">
        <v>100</v>
      </c>
      <c r="F147" s="81">
        <v>100</v>
      </c>
      <c r="G147" s="81">
        <v>95</v>
      </c>
      <c r="H147" s="217">
        <v>100</v>
      </c>
      <c r="I147" s="217">
        <v>95</v>
      </c>
      <c r="J147" s="217">
        <v>95</v>
      </c>
      <c r="K147" s="83">
        <v>95</v>
      </c>
      <c r="L147" s="83">
        <v>95</v>
      </c>
      <c r="M147" s="83">
        <v>100</v>
      </c>
      <c r="N147" s="81">
        <v>95</v>
      </c>
      <c r="O147" s="81">
        <v>95</v>
      </c>
      <c r="P147" s="81">
        <v>95</v>
      </c>
      <c r="Q147" s="753" t="s">
        <v>44</v>
      </c>
      <c r="R147" s="81">
        <f t="shared" si="23"/>
        <v>1160</v>
      </c>
      <c r="S147" s="750"/>
      <c r="T147" s="750"/>
      <c r="U147" s="749"/>
      <c r="V147" s="749"/>
      <c r="W147" s="171"/>
    </row>
    <row r="148" spans="1:23" s="27" customFormat="1" ht="45" customHeight="1">
      <c r="A148" s="829"/>
      <c r="B148" s="829"/>
      <c r="C148" s="829"/>
      <c r="D148" s="71" t="s">
        <v>93</v>
      </c>
      <c r="E148" s="85">
        <v>305481.2</v>
      </c>
      <c r="F148" s="85">
        <v>310844.82</v>
      </c>
      <c r="G148" s="85">
        <v>311194.73</v>
      </c>
      <c r="H148" s="85">
        <v>323319.64999999997</v>
      </c>
      <c r="I148" s="85">
        <v>342062.0799999999</v>
      </c>
      <c r="J148" s="85">
        <v>328459.08999999991</v>
      </c>
      <c r="K148" s="86">
        <v>365848.34</v>
      </c>
      <c r="L148" s="86">
        <v>321682.84000000003</v>
      </c>
      <c r="M148" s="104">
        <v>353936.05</v>
      </c>
      <c r="N148" s="85">
        <v>322403.96999999991</v>
      </c>
      <c r="O148" s="85">
        <v>318731.21999999991</v>
      </c>
      <c r="P148" s="85">
        <v>500084.22000000003</v>
      </c>
      <c r="Q148" s="753"/>
      <c r="R148" s="85">
        <f t="shared" si="23"/>
        <v>4104048.209999999</v>
      </c>
      <c r="S148" s="750"/>
      <c r="T148" s="750"/>
      <c r="U148" s="749"/>
      <c r="V148" s="749"/>
      <c r="W148" s="171"/>
    </row>
    <row r="149" spans="1:23" s="27" customFormat="1" ht="45" customHeight="1">
      <c r="A149" s="829" t="s">
        <v>179</v>
      </c>
      <c r="B149" s="829"/>
      <c r="C149" s="829"/>
      <c r="D149" s="145" t="s">
        <v>90</v>
      </c>
      <c r="E149" s="40">
        <v>100</v>
      </c>
      <c r="F149" s="40">
        <v>100</v>
      </c>
      <c r="G149" s="40">
        <v>100</v>
      </c>
      <c r="H149" s="40">
        <v>100</v>
      </c>
      <c r="I149" s="40">
        <v>100</v>
      </c>
      <c r="J149" s="40">
        <v>100</v>
      </c>
      <c r="K149" s="40">
        <v>100</v>
      </c>
      <c r="L149" s="40">
        <v>100</v>
      </c>
      <c r="M149" s="40">
        <v>100</v>
      </c>
      <c r="N149" s="40">
        <v>100</v>
      </c>
      <c r="O149" s="40">
        <v>100</v>
      </c>
      <c r="P149" s="40">
        <v>100</v>
      </c>
      <c r="Q149" s="751" t="s">
        <v>44</v>
      </c>
      <c r="R149" s="40">
        <f t="shared" si="23"/>
        <v>1200</v>
      </c>
      <c r="S149" s="750">
        <f t="shared" ref="S149" si="40">R151/R149</f>
        <v>0.96666666666666667</v>
      </c>
      <c r="T149" s="750"/>
      <c r="U149" s="749">
        <f t="shared" ref="U149" si="41">R152/R150</f>
        <v>0.95423277773804716</v>
      </c>
      <c r="V149" s="749"/>
      <c r="W149" s="171"/>
    </row>
    <row r="150" spans="1:23" s="27" customFormat="1" ht="45" customHeight="1">
      <c r="A150" s="829"/>
      <c r="B150" s="829"/>
      <c r="C150" s="829"/>
      <c r="D150" s="145" t="s">
        <v>89</v>
      </c>
      <c r="E150" s="43">
        <v>214136.78000000003</v>
      </c>
      <c r="F150" s="43">
        <v>168243.32</v>
      </c>
      <c r="G150" s="43">
        <v>168243.32</v>
      </c>
      <c r="H150" s="43">
        <v>201636.78000000003</v>
      </c>
      <c r="I150" s="43">
        <v>255743.32</v>
      </c>
      <c r="J150" s="43">
        <v>179453.32</v>
      </c>
      <c r="K150" s="43">
        <v>201636.78000000003</v>
      </c>
      <c r="L150" s="43">
        <v>194203.32</v>
      </c>
      <c r="M150" s="421">
        <v>169443.32</v>
      </c>
      <c r="N150" s="425">
        <v>201636.78000000003</v>
      </c>
      <c r="O150" s="43">
        <v>193243.32</v>
      </c>
      <c r="P150" s="43">
        <v>340243.32</v>
      </c>
      <c r="Q150" s="751"/>
      <c r="R150" s="43">
        <f t="shared" si="23"/>
        <v>2487863.6800000002</v>
      </c>
      <c r="S150" s="750"/>
      <c r="T150" s="750"/>
      <c r="U150" s="749"/>
      <c r="V150" s="749"/>
      <c r="W150" s="171"/>
    </row>
    <row r="151" spans="1:23" s="27" customFormat="1" ht="45" customHeight="1">
      <c r="A151" s="829"/>
      <c r="B151" s="829"/>
      <c r="C151" s="829"/>
      <c r="D151" s="71" t="s">
        <v>87</v>
      </c>
      <c r="E151" s="81">
        <v>100</v>
      </c>
      <c r="F151" s="81">
        <v>100</v>
      </c>
      <c r="G151" s="81">
        <v>95</v>
      </c>
      <c r="H151" s="217">
        <v>100</v>
      </c>
      <c r="I151" s="217">
        <v>95</v>
      </c>
      <c r="J151" s="217">
        <v>95</v>
      </c>
      <c r="K151" s="415">
        <v>95</v>
      </c>
      <c r="L151" s="415">
        <v>95</v>
      </c>
      <c r="M151" s="83">
        <v>100</v>
      </c>
      <c r="N151" s="81">
        <v>95</v>
      </c>
      <c r="O151" s="81">
        <v>95</v>
      </c>
      <c r="P151" s="81">
        <v>95</v>
      </c>
      <c r="Q151" s="753" t="s">
        <v>44</v>
      </c>
      <c r="R151" s="81">
        <f t="shared" si="23"/>
        <v>1160</v>
      </c>
      <c r="S151" s="750"/>
      <c r="T151" s="750"/>
      <c r="U151" s="749"/>
      <c r="V151" s="749"/>
      <c r="W151" s="171"/>
    </row>
    <row r="152" spans="1:23" s="27" customFormat="1" ht="45" customHeight="1">
      <c r="A152" s="829"/>
      <c r="B152" s="829"/>
      <c r="C152" s="829"/>
      <c r="D152" s="71" t="s">
        <v>93</v>
      </c>
      <c r="E152" s="85">
        <v>161504.57999999999</v>
      </c>
      <c r="F152" s="85">
        <v>181039.46</v>
      </c>
      <c r="G152" s="85">
        <v>178131.05</v>
      </c>
      <c r="H152" s="85">
        <v>213102.36000000007</v>
      </c>
      <c r="I152" s="85">
        <v>184841.96000000002</v>
      </c>
      <c r="J152" s="85">
        <v>201439.21000000005</v>
      </c>
      <c r="K152" s="416">
        <v>216771.69000000003</v>
      </c>
      <c r="L152" s="416">
        <v>191058.03000000009</v>
      </c>
      <c r="M152" s="104">
        <v>215467.67000000004</v>
      </c>
      <c r="N152" s="85">
        <v>188504.86000000004</v>
      </c>
      <c r="O152" s="85">
        <v>186892.91000000006</v>
      </c>
      <c r="P152" s="85">
        <v>255247.29000000004</v>
      </c>
      <c r="Q152" s="753"/>
      <c r="R152" s="85">
        <f t="shared" si="23"/>
        <v>2374001.0700000003</v>
      </c>
      <c r="S152" s="750"/>
      <c r="T152" s="750"/>
      <c r="U152" s="749"/>
      <c r="V152" s="749"/>
      <c r="W152" s="171"/>
    </row>
    <row r="153" spans="1:23" s="27" customFormat="1" ht="45" customHeight="1">
      <c r="A153" s="735" t="s">
        <v>106</v>
      </c>
      <c r="B153" s="735"/>
      <c r="C153" s="735"/>
      <c r="D153" s="71" t="s">
        <v>90</v>
      </c>
      <c r="E153" s="84">
        <f t="shared" ref="E153:P153" si="42">SUM(E109,E113,E117,E121,E125,E129,E133,E137,E141,E145,E149)</f>
        <v>1031</v>
      </c>
      <c r="F153" s="84">
        <f t="shared" si="42"/>
        <v>1032</v>
      </c>
      <c r="G153" s="84">
        <f t="shared" si="42"/>
        <v>1031</v>
      </c>
      <c r="H153" s="84">
        <f t="shared" si="42"/>
        <v>1037</v>
      </c>
      <c r="I153" s="84">
        <f t="shared" si="42"/>
        <v>1036</v>
      </c>
      <c r="J153" s="84">
        <f t="shared" si="42"/>
        <v>1038</v>
      </c>
      <c r="K153" s="84">
        <f t="shared" si="42"/>
        <v>1041</v>
      </c>
      <c r="L153" s="84">
        <f t="shared" si="42"/>
        <v>1034</v>
      </c>
      <c r="M153" s="84">
        <f t="shared" si="42"/>
        <v>1035</v>
      </c>
      <c r="N153" s="84">
        <f t="shared" si="42"/>
        <v>1034</v>
      </c>
      <c r="O153" s="84">
        <f t="shared" si="42"/>
        <v>1031</v>
      </c>
      <c r="P153" s="84">
        <f t="shared" si="42"/>
        <v>1034</v>
      </c>
      <c r="Q153" s="847">
        <f>SUM(E153:P153)</f>
        <v>12414</v>
      </c>
      <c r="R153" s="847"/>
      <c r="S153" s="750">
        <f>Q155/Q153</f>
        <v>1.4736587723537942</v>
      </c>
      <c r="T153" s="750"/>
      <c r="U153" s="750">
        <f>Q156/Q154</f>
        <v>1.1076821883152923</v>
      </c>
      <c r="V153" s="750"/>
      <c r="W153" s="171"/>
    </row>
    <row r="154" spans="1:23" s="27" customFormat="1" ht="45" customHeight="1">
      <c r="A154" s="735"/>
      <c r="B154" s="735"/>
      <c r="C154" s="735"/>
      <c r="D154" s="71" t="s">
        <v>89</v>
      </c>
      <c r="E154" s="67">
        <f t="shared" ref="E154:P154" si="43">+E150+E146+E142+E138+E134+E130+E126+E122+E118+E114+E110</f>
        <v>7241414.3900000006</v>
      </c>
      <c r="F154" s="67">
        <f t="shared" si="43"/>
        <v>6683589.6199999992</v>
      </c>
      <c r="G154" s="67">
        <f t="shared" si="43"/>
        <v>6763916.8899999997</v>
      </c>
      <c r="H154" s="67">
        <f t="shared" si="43"/>
        <v>7223435.2599999998</v>
      </c>
      <c r="I154" s="67">
        <f t="shared" si="43"/>
        <v>7343439.1500000004</v>
      </c>
      <c r="J154" s="67">
        <f t="shared" si="43"/>
        <v>6991718.7599999998</v>
      </c>
      <c r="K154" s="67">
        <f t="shared" si="43"/>
        <v>7153385.29</v>
      </c>
      <c r="L154" s="67">
        <f t="shared" si="43"/>
        <v>7460165.9000000004</v>
      </c>
      <c r="M154" s="67">
        <f t="shared" si="43"/>
        <v>6777316.8700000001</v>
      </c>
      <c r="N154" s="67">
        <f t="shared" si="43"/>
        <v>7152635.2200000007</v>
      </c>
      <c r="O154" s="67">
        <f t="shared" si="43"/>
        <v>6824350.1699999999</v>
      </c>
      <c r="P154" s="67">
        <f t="shared" si="43"/>
        <v>9338100.2400000002</v>
      </c>
      <c r="Q154" s="848">
        <f>SUM(E154:P154)</f>
        <v>86953467.75999999</v>
      </c>
      <c r="R154" s="848"/>
      <c r="S154" s="750"/>
      <c r="T154" s="750"/>
      <c r="U154" s="750"/>
      <c r="V154" s="750"/>
      <c r="W154" s="171"/>
    </row>
    <row r="155" spans="1:23" s="27" customFormat="1" ht="45" customHeight="1">
      <c r="A155" s="735"/>
      <c r="B155" s="735"/>
      <c r="C155" s="735"/>
      <c r="D155" s="71" t="s">
        <v>87</v>
      </c>
      <c r="E155" s="88">
        <f t="shared" ref="E155:O155" si="44">E111+E115+E119+E123+E127+E131+E135+E139+E143+E147+E151</f>
        <v>1142</v>
      </c>
      <c r="F155" s="88">
        <f t="shared" si="44"/>
        <v>1614</v>
      </c>
      <c r="G155" s="88">
        <f t="shared" si="44"/>
        <v>1539</v>
      </c>
      <c r="H155" s="88">
        <f t="shared" si="44"/>
        <v>1517</v>
      </c>
      <c r="I155" s="88">
        <f t="shared" si="44"/>
        <v>1754</v>
      </c>
      <c r="J155" s="88">
        <f t="shared" si="44"/>
        <v>1495</v>
      </c>
      <c r="K155" s="88">
        <f t="shared" si="44"/>
        <v>1880</v>
      </c>
      <c r="L155" s="88">
        <f t="shared" si="44"/>
        <v>1717</v>
      </c>
      <c r="M155" s="88">
        <f>M111+M115+M119+M123+M127+M131+M135+M139+M143+M147+M151</f>
        <v>1603</v>
      </c>
      <c r="N155" s="88">
        <f t="shared" si="44"/>
        <v>1850</v>
      </c>
      <c r="O155" s="88">
        <f t="shared" si="44"/>
        <v>901</v>
      </c>
      <c r="P155" s="88">
        <f>P111+P115+P119+P123+P127+P131+P135+P139+P143+P147+P151</f>
        <v>1282</v>
      </c>
      <c r="Q155" s="847">
        <f>SUM(E155:P155)</f>
        <v>18294</v>
      </c>
      <c r="R155" s="847"/>
      <c r="S155" s="750"/>
      <c r="T155" s="750"/>
      <c r="U155" s="750"/>
      <c r="V155" s="750"/>
      <c r="W155" s="171"/>
    </row>
    <row r="156" spans="1:23" s="27" customFormat="1" ht="45" customHeight="1">
      <c r="A156" s="735"/>
      <c r="B156" s="735"/>
      <c r="C156" s="735"/>
      <c r="D156" s="71" t="s">
        <v>93</v>
      </c>
      <c r="E156" s="67">
        <f t="shared" ref="E156:P156" si="45">E112+E116+E120+E124+E128+E132+E136+E140+E144+E148+E152</f>
        <v>7145902.919999999</v>
      </c>
      <c r="F156" s="67">
        <f t="shared" si="45"/>
        <v>7253516.1899999985</v>
      </c>
      <c r="G156" s="67">
        <f t="shared" si="45"/>
        <v>7237143.3799999999</v>
      </c>
      <c r="H156" s="67">
        <f t="shared" si="45"/>
        <v>7406011.1100000013</v>
      </c>
      <c r="I156" s="67">
        <f>I112+I116+I120+I124+I128+I132+I136+I140+I144+I148+I152</f>
        <v>7804404.1499999994</v>
      </c>
      <c r="J156" s="67">
        <f>J112+J116+J120+J124+J128+J132+J136+J140+J144+J148+J152</f>
        <v>7897175.330000001</v>
      </c>
      <c r="K156" s="67">
        <f t="shared" si="45"/>
        <v>8400385.9299999997</v>
      </c>
      <c r="L156" s="67">
        <f t="shared" si="45"/>
        <v>7534565.8999999994</v>
      </c>
      <c r="M156" s="67">
        <f t="shared" si="45"/>
        <v>8333859.1599999992</v>
      </c>
      <c r="N156" s="67">
        <f t="shared" si="45"/>
        <v>7948555.7799999993</v>
      </c>
      <c r="O156" s="432">
        <f t="shared" si="45"/>
        <v>7710473.7300000004</v>
      </c>
      <c r="P156" s="67">
        <f t="shared" si="45"/>
        <v>11644813.870000001</v>
      </c>
      <c r="Q156" s="849">
        <f>SUM(E156:P156)</f>
        <v>96316807.450000003</v>
      </c>
      <c r="R156" s="849"/>
      <c r="S156" s="750"/>
      <c r="T156" s="750"/>
      <c r="U156" s="750"/>
      <c r="V156" s="750"/>
      <c r="W156" s="171"/>
    </row>
    <row r="157" spans="1:23" s="27" customFormat="1" ht="45" customHeight="1">
      <c r="A157" s="838" t="s">
        <v>88</v>
      </c>
      <c r="B157" s="838"/>
      <c r="C157" s="838"/>
      <c r="D157" s="838"/>
      <c r="E157" s="838"/>
      <c r="F157" s="838"/>
      <c r="G157" s="838"/>
      <c r="H157" s="838"/>
      <c r="I157" s="838"/>
      <c r="J157" s="838"/>
      <c r="K157" s="838"/>
      <c r="L157" s="838"/>
      <c r="M157" s="838"/>
      <c r="N157" s="838"/>
      <c r="O157" s="838"/>
      <c r="P157" s="838"/>
      <c r="Q157" s="838"/>
      <c r="R157" s="838"/>
      <c r="S157" s="838"/>
      <c r="T157" s="838"/>
      <c r="U157" s="838"/>
      <c r="V157" s="838"/>
      <c r="W157" s="171"/>
    </row>
    <row r="158" spans="1:23" s="27" customFormat="1" ht="45" customHeight="1">
      <c r="A158" s="839" t="s">
        <v>107</v>
      </c>
      <c r="B158" s="839"/>
      <c r="C158" s="839"/>
      <c r="D158" s="839"/>
      <c r="E158" s="839"/>
      <c r="F158" s="839"/>
      <c r="G158" s="839"/>
      <c r="H158" s="839"/>
      <c r="I158" s="839"/>
      <c r="J158" s="839"/>
      <c r="K158" s="839"/>
      <c r="L158" s="839"/>
      <c r="M158" s="839"/>
      <c r="N158" s="839"/>
      <c r="O158" s="839"/>
      <c r="P158" s="839"/>
      <c r="Q158" s="839"/>
      <c r="R158" s="839"/>
      <c r="S158" s="839"/>
      <c r="T158" s="839"/>
      <c r="U158" s="839"/>
      <c r="V158" s="110"/>
      <c r="W158" s="171"/>
    </row>
    <row r="159" spans="1:23" s="27" customFormat="1" ht="45" customHeight="1">
      <c r="A159" s="840" t="s">
        <v>0</v>
      </c>
      <c r="B159" s="840"/>
      <c r="C159" s="840"/>
      <c r="D159" s="840"/>
      <c r="E159" s="840"/>
      <c r="F159" s="840"/>
      <c r="G159" s="840"/>
      <c r="H159" s="840"/>
      <c r="I159" s="840"/>
      <c r="J159" s="840"/>
      <c r="K159" s="840"/>
      <c r="L159" s="840"/>
      <c r="M159" s="199" t="s">
        <v>30</v>
      </c>
      <c r="N159" s="199"/>
      <c r="O159" s="199"/>
      <c r="P159" s="199"/>
      <c r="Q159" s="199"/>
      <c r="R159" s="199"/>
      <c r="S159" s="199"/>
      <c r="T159" s="199"/>
      <c r="U159" s="199"/>
      <c r="V159" s="199"/>
      <c r="W159" s="171"/>
    </row>
    <row r="160" spans="1:23" s="27" customFormat="1" ht="45" customHeight="1">
      <c r="A160" s="846" t="s">
        <v>108</v>
      </c>
      <c r="B160" s="846"/>
      <c r="C160" s="846"/>
      <c r="D160" s="846"/>
      <c r="E160" s="846"/>
      <c r="F160" s="846"/>
      <c r="G160" s="846"/>
      <c r="H160" s="846"/>
      <c r="I160" s="846"/>
      <c r="J160" s="846"/>
      <c r="K160" s="846"/>
      <c r="L160" s="846"/>
      <c r="M160" s="842" t="s">
        <v>96</v>
      </c>
      <c r="N160" s="842"/>
      <c r="O160" s="842"/>
      <c r="P160" s="842"/>
      <c r="Q160" s="842"/>
      <c r="R160" s="842"/>
      <c r="S160" s="842"/>
      <c r="T160" s="842"/>
      <c r="U160" s="842"/>
      <c r="V160" s="111"/>
      <c r="W160" s="171"/>
    </row>
    <row r="161" spans="1:23" s="27" customFormat="1" ht="45" customHeight="1">
      <c r="A161" s="738" t="s">
        <v>88</v>
      </c>
      <c r="B161" s="738"/>
      <c r="C161" s="738"/>
      <c r="D161" s="832" t="s">
        <v>280</v>
      </c>
      <c r="E161" s="832" t="s">
        <v>225</v>
      </c>
      <c r="F161" s="832"/>
      <c r="G161" s="832"/>
      <c r="H161" s="832"/>
      <c r="I161" s="832"/>
      <c r="J161" s="832"/>
      <c r="K161" s="832"/>
      <c r="L161" s="832"/>
      <c r="M161" s="832"/>
      <c r="N161" s="832"/>
      <c r="O161" s="832"/>
      <c r="P161" s="832"/>
      <c r="Q161" s="832"/>
      <c r="R161" s="832"/>
      <c r="S161" s="738" t="s">
        <v>91</v>
      </c>
      <c r="T161" s="738"/>
      <c r="U161" s="738"/>
      <c r="V161" s="738"/>
      <c r="W161" s="171"/>
    </row>
    <row r="162" spans="1:23" s="27" customFormat="1" ht="54" customHeight="1">
      <c r="A162" s="738"/>
      <c r="B162" s="738"/>
      <c r="C162" s="738"/>
      <c r="D162" s="832"/>
      <c r="E162" s="112" t="s">
        <v>11</v>
      </c>
      <c r="F162" s="112" t="s">
        <v>12</v>
      </c>
      <c r="G162" s="112" t="s">
        <v>13</v>
      </c>
      <c r="H162" s="112" t="s">
        <v>14</v>
      </c>
      <c r="I162" s="112" t="s">
        <v>15</v>
      </c>
      <c r="J162" s="112" t="s">
        <v>16</v>
      </c>
      <c r="K162" s="112" t="s">
        <v>17</v>
      </c>
      <c r="L162" s="112" t="s">
        <v>18</v>
      </c>
      <c r="M162" s="112" t="s">
        <v>19</v>
      </c>
      <c r="N162" s="112" t="s">
        <v>20</v>
      </c>
      <c r="O162" s="112" t="s">
        <v>21</v>
      </c>
      <c r="P162" s="112" t="s">
        <v>22</v>
      </c>
      <c r="Q162" s="220" t="s">
        <v>101</v>
      </c>
      <c r="R162" s="112" t="s">
        <v>31</v>
      </c>
      <c r="S162" s="738" t="s">
        <v>103</v>
      </c>
      <c r="T162" s="738"/>
      <c r="U162" s="738" t="s">
        <v>104</v>
      </c>
      <c r="V162" s="738"/>
      <c r="W162" s="171"/>
    </row>
    <row r="163" spans="1:23" s="27" customFormat="1" ht="73.5" customHeight="1">
      <c r="A163" s="829" t="s">
        <v>158</v>
      </c>
      <c r="B163" s="829"/>
      <c r="C163" s="829"/>
      <c r="D163" s="145" t="s">
        <v>90</v>
      </c>
      <c r="E163" s="35">
        <v>7</v>
      </c>
      <c r="F163" s="35">
        <v>7</v>
      </c>
      <c r="G163" s="35">
        <v>7</v>
      </c>
      <c r="H163" s="35">
        <v>7</v>
      </c>
      <c r="I163" s="35">
        <v>7</v>
      </c>
      <c r="J163" s="35">
        <v>7</v>
      </c>
      <c r="K163" s="35">
        <v>7</v>
      </c>
      <c r="L163" s="35">
        <v>7</v>
      </c>
      <c r="M163" s="35">
        <v>7</v>
      </c>
      <c r="N163" s="35">
        <v>7</v>
      </c>
      <c r="O163" s="35">
        <v>7</v>
      </c>
      <c r="P163" s="35">
        <v>7</v>
      </c>
      <c r="Q163" s="831" t="s">
        <v>44</v>
      </c>
      <c r="R163" s="34">
        <f>SUM(E163:P163)</f>
        <v>84</v>
      </c>
      <c r="S163" s="850">
        <f>R165/R163</f>
        <v>1</v>
      </c>
      <c r="T163" s="850"/>
      <c r="U163" s="850">
        <f>R166/R164</f>
        <v>0.58160865262312289</v>
      </c>
      <c r="V163" s="850"/>
      <c r="W163" s="171"/>
    </row>
    <row r="164" spans="1:23" s="27" customFormat="1" ht="73.5" customHeight="1">
      <c r="A164" s="829"/>
      <c r="B164" s="829"/>
      <c r="C164" s="829"/>
      <c r="D164" s="145" t="s">
        <v>89</v>
      </c>
      <c r="E164" s="43">
        <v>3522679.1799999997</v>
      </c>
      <c r="F164" s="43">
        <v>331354.99000000005</v>
      </c>
      <c r="G164" s="43">
        <v>359192.07000000007</v>
      </c>
      <c r="H164" s="43">
        <v>3577455.7399999998</v>
      </c>
      <c r="I164" s="43">
        <v>2879845.5200000005</v>
      </c>
      <c r="J164" s="43">
        <v>357051.71000000008</v>
      </c>
      <c r="K164" s="43">
        <v>1573963.74</v>
      </c>
      <c r="L164" s="43">
        <v>467551.07000000007</v>
      </c>
      <c r="M164" s="43">
        <v>694498.67000000016</v>
      </c>
      <c r="N164" s="43">
        <v>3296858.22</v>
      </c>
      <c r="O164" s="429">
        <v>646271.56000000006</v>
      </c>
      <c r="P164" s="56">
        <v>3860779.24</v>
      </c>
      <c r="Q164" s="831"/>
      <c r="R164" s="43">
        <f>SUM(E164:P164)</f>
        <v>21567501.710000001</v>
      </c>
      <c r="S164" s="850"/>
      <c r="T164" s="850"/>
      <c r="U164" s="850"/>
      <c r="V164" s="850"/>
      <c r="W164" s="171"/>
    </row>
    <row r="165" spans="1:23" s="27" customFormat="1" ht="73.5" customHeight="1">
      <c r="A165" s="829"/>
      <c r="B165" s="829"/>
      <c r="C165" s="829"/>
      <c r="D165" s="71" t="s">
        <v>87</v>
      </c>
      <c r="E165" s="186">
        <v>7</v>
      </c>
      <c r="F165" s="186">
        <v>7</v>
      </c>
      <c r="G165" s="186">
        <v>7</v>
      </c>
      <c r="H165" s="227">
        <v>7</v>
      </c>
      <c r="I165" s="227">
        <v>7</v>
      </c>
      <c r="J165" s="227">
        <v>7</v>
      </c>
      <c r="K165" s="90">
        <v>7</v>
      </c>
      <c r="L165" s="90">
        <v>7</v>
      </c>
      <c r="M165" s="90">
        <v>7</v>
      </c>
      <c r="N165" s="90">
        <v>7</v>
      </c>
      <c r="O165" s="90">
        <v>7</v>
      </c>
      <c r="P165" s="90">
        <v>7</v>
      </c>
      <c r="Q165" s="753" t="s">
        <v>44</v>
      </c>
      <c r="R165" s="91">
        <f>SUM(E165:P165)</f>
        <v>84</v>
      </c>
      <c r="S165" s="850"/>
      <c r="T165" s="850"/>
      <c r="U165" s="850"/>
      <c r="V165" s="850"/>
      <c r="W165" s="171"/>
    </row>
    <row r="166" spans="1:23" s="27" customFormat="1" ht="73.5" customHeight="1">
      <c r="A166" s="829"/>
      <c r="B166" s="829"/>
      <c r="C166" s="829"/>
      <c r="D166" s="71" t="s">
        <v>93</v>
      </c>
      <c r="E166" s="85">
        <v>2030657.51</v>
      </c>
      <c r="F166" s="85">
        <v>985726.33000000019</v>
      </c>
      <c r="G166" s="85">
        <v>724468.49</v>
      </c>
      <c r="H166" s="85">
        <v>1152319.2099999997</v>
      </c>
      <c r="I166" s="85">
        <v>1055390.93</v>
      </c>
      <c r="J166" s="85">
        <v>1057748.45</v>
      </c>
      <c r="K166" s="86">
        <v>1045763.27</v>
      </c>
      <c r="L166" s="86">
        <v>855472.97000000009</v>
      </c>
      <c r="M166" s="85">
        <v>914819.49999999977</v>
      </c>
      <c r="N166" s="85">
        <v>756216.43999999983</v>
      </c>
      <c r="O166" s="85">
        <v>891288.06999999983</v>
      </c>
      <c r="P166" s="85">
        <v>1073974.4400000002</v>
      </c>
      <c r="Q166" s="753"/>
      <c r="R166" s="85">
        <f>SUM(E166:P166)</f>
        <v>12543845.609999999</v>
      </c>
      <c r="S166" s="850"/>
      <c r="T166" s="850"/>
      <c r="U166" s="850"/>
      <c r="V166" s="850"/>
      <c r="W166" s="171"/>
    </row>
    <row r="167" spans="1:23" s="27" customFormat="1" ht="69" customHeight="1">
      <c r="A167" s="829" t="s">
        <v>159</v>
      </c>
      <c r="B167" s="829"/>
      <c r="C167" s="829"/>
      <c r="D167" s="145" t="s">
        <v>90</v>
      </c>
      <c r="E167" s="40">
        <v>35</v>
      </c>
      <c r="F167" s="40">
        <v>35</v>
      </c>
      <c r="G167" s="40">
        <v>36</v>
      </c>
      <c r="H167" s="40">
        <v>35</v>
      </c>
      <c r="I167" s="40">
        <v>36</v>
      </c>
      <c r="J167" s="40">
        <v>37</v>
      </c>
      <c r="K167" s="40">
        <v>35</v>
      </c>
      <c r="L167" s="40">
        <v>35</v>
      </c>
      <c r="M167" s="40">
        <v>35</v>
      </c>
      <c r="N167" s="40">
        <v>35</v>
      </c>
      <c r="O167" s="40">
        <v>35</v>
      </c>
      <c r="P167" s="40">
        <v>38</v>
      </c>
      <c r="Q167" s="831" t="s">
        <v>44</v>
      </c>
      <c r="R167" s="34">
        <f t="shared" ref="R167:R182" si="46">SUM(E167:P167)</f>
        <v>427</v>
      </c>
      <c r="S167" s="850">
        <f>R169/R167</f>
        <v>0.74473067915690871</v>
      </c>
      <c r="T167" s="850"/>
      <c r="U167" s="850">
        <f>R170/R168</f>
        <v>0.87281431444404312</v>
      </c>
      <c r="V167" s="850"/>
      <c r="W167" s="171"/>
    </row>
    <row r="168" spans="1:23" s="27" customFormat="1" ht="65.25" customHeight="1">
      <c r="A168" s="829"/>
      <c r="B168" s="829"/>
      <c r="C168" s="829"/>
      <c r="D168" s="145" t="s">
        <v>89</v>
      </c>
      <c r="E168" s="43">
        <v>76573.239999999991</v>
      </c>
      <c r="F168" s="43">
        <v>72494.97</v>
      </c>
      <c r="G168" s="43">
        <v>72494.97</v>
      </c>
      <c r="H168" s="221">
        <v>73573.239999999991</v>
      </c>
      <c r="I168" s="221">
        <v>103894.97</v>
      </c>
      <c r="J168" s="221">
        <v>72494.97</v>
      </c>
      <c r="K168" s="43">
        <v>73573.249999999985</v>
      </c>
      <c r="L168" s="43">
        <v>78894.97</v>
      </c>
      <c r="M168" s="43">
        <v>73694.97</v>
      </c>
      <c r="N168" s="43">
        <v>73573.239999999991</v>
      </c>
      <c r="O168" s="429">
        <v>78494.97</v>
      </c>
      <c r="P168" s="43">
        <v>116994.98</v>
      </c>
      <c r="Q168" s="831"/>
      <c r="R168" s="43">
        <f>SUM(E168:P168)</f>
        <v>966752.73999999987</v>
      </c>
      <c r="S168" s="850"/>
      <c r="T168" s="850"/>
      <c r="U168" s="850"/>
      <c r="V168" s="850"/>
      <c r="W168" s="171"/>
    </row>
    <row r="169" spans="1:23" s="27" customFormat="1" ht="69" customHeight="1">
      <c r="A169" s="829"/>
      <c r="B169" s="829"/>
      <c r="C169" s="829"/>
      <c r="D169" s="71" t="s">
        <v>87</v>
      </c>
      <c r="E169" s="186">
        <v>35</v>
      </c>
      <c r="F169" s="186">
        <v>35</v>
      </c>
      <c r="G169" s="186">
        <v>35</v>
      </c>
      <c r="H169" s="228">
        <v>36</v>
      </c>
      <c r="I169" s="227">
        <v>35</v>
      </c>
      <c r="J169" s="228">
        <v>35</v>
      </c>
      <c r="K169" s="91">
        <v>35</v>
      </c>
      <c r="L169" s="91">
        <v>36</v>
      </c>
      <c r="M169" s="91">
        <v>36</v>
      </c>
      <c r="N169" s="89">
        <v>0</v>
      </c>
      <c r="O169" s="89">
        <v>0</v>
      </c>
      <c r="P169" s="89">
        <v>0</v>
      </c>
      <c r="Q169" s="753" t="s">
        <v>44</v>
      </c>
      <c r="R169" s="91">
        <f>SUM(E169:P169)</f>
        <v>318</v>
      </c>
      <c r="S169" s="850"/>
      <c r="T169" s="850"/>
      <c r="U169" s="850"/>
      <c r="V169" s="850"/>
      <c r="W169" s="171"/>
    </row>
    <row r="170" spans="1:23" s="27" customFormat="1" ht="69" customHeight="1">
      <c r="A170" s="829"/>
      <c r="B170" s="829"/>
      <c r="C170" s="829"/>
      <c r="D170" s="71" t="s">
        <v>93</v>
      </c>
      <c r="E170" s="85">
        <v>63744.37</v>
      </c>
      <c r="F170" s="85">
        <v>74707.680000000008</v>
      </c>
      <c r="G170" s="85">
        <v>81555.800000000017</v>
      </c>
      <c r="H170" s="85">
        <v>105742.66999999998</v>
      </c>
      <c r="I170" s="85">
        <v>119589.15000000001</v>
      </c>
      <c r="J170" s="85">
        <v>88312.92</v>
      </c>
      <c r="K170" s="86">
        <v>88633.409999999989</v>
      </c>
      <c r="L170" s="86">
        <v>79441.209999999992</v>
      </c>
      <c r="M170" s="85">
        <v>89045.150000000009</v>
      </c>
      <c r="N170" s="85">
        <v>26495.469999999998</v>
      </c>
      <c r="O170" s="85">
        <v>13263.9</v>
      </c>
      <c r="P170" s="85">
        <v>13263.9</v>
      </c>
      <c r="Q170" s="753"/>
      <c r="R170" s="85">
        <f t="shared" si="46"/>
        <v>843795.63000000012</v>
      </c>
      <c r="S170" s="850"/>
      <c r="T170" s="850"/>
      <c r="U170" s="850"/>
      <c r="V170" s="850"/>
      <c r="W170" s="171"/>
    </row>
    <row r="171" spans="1:23" s="27" customFormat="1" ht="69" customHeight="1">
      <c r="A171" s="829" t="s">
        <v>160</v>
      </c>
      <c r="B171" s="829"/>
      <c r="C171" s="829"/>
      <c r="D171" s="145" t="s">
        <v>90</v>
      </c>
      <c r="E171" s="40">
        <v>8</v>
      </c>
      <c r="F171" s="40">
        <v>7</v>
      </c>
      <c r="G171" s="40">
        <v>11</v>
      </c>
      <c r="H171" s="40">
        <v>11</v>
      </c>
      <c r="I171" s="40">
        <v>9</v>
      </c>
      <c r="J171" s="40">
        <v>9</v>
      </c>
      <c r="K171" s="40">
        <v>14</v>
      </c>
      <c r="L171" s="40">
        <v>8</v>
      </c>
      <c r="M171" s="40">
        <v>9</v>
      </c>
      <c r="N171" s="40">
        <v>10</v>
      </c>
      <c r="O171" s="40">
        <v>9</v>
      </c>
      <c r="P171" s="40">
        <v>47</v>
      </c>
      <c r="Q171" s="831" t="s">
        <v>44</v>
      </c>
      <c r="R171" s="34">
        <f t="shared" si="46"/>
        <v>152</v>
      </c>
      <c r="S171" s="850">
        <f t="shared" ref="S171" si="47">R173/R171</f>
        <v>0.61184210526315785</v>
      </c>
      <c r="T171" s="850"/>
      <c r="U171" s="850">
        <f t="shared" ref="U171" si="48">R174/R172</f>
        <v>0.9997578894368675</v>
      </c>
      <c r="V171" s="850"/>
      <c r="W171" s="171"/>
    </row>
    <row r="172" spans="1:23" s="27" customFormat="1" ht="69" customHeight="1">
      <c r="A172" s="829"/>
      <c r="B172" s="829"/>
      <c r="C172" s="829"/>
      <c r="D172" s="145" t="s">
        <v>89</v>
      </c>
      <c r="E172" s="43">
        <v>103907.09</v>
      </c>
      <c r="F172" s="43">
        <v>95801.42</v>
      </c>
      <c r="G172" s="43">
        <v>95801.42</v>
      </c>
      <c r="H172" s="221">
        <v>103907.09</v>
      </c>
      <c r="I172" s="221">
        <v>101001.42</v>
      </c>
      <c r="J172" s="221">
        <v>98001.42</v>
      </c>
      <c r="K172" s="43">
        <v>103907.09</v>
      </c>
      <c r="L172" s="43">
        <v>105416.42</v>
      </c>
      <c r="M172" s="43">
        <v>95801.42</v>
      </c>
      <c r="N172" s="43">
        <v>103907.09</v>
      </c>
      <c r="O172" s="429">
        <v>95801.43</v>
      </c>
      <c r="P172" s="43">
        <v>169801.43</v>
      </c>
      <c r="Q172" s="831"/>
      <c r="R172" s="43">
        <f t="shared" si="46"/>
        <v>1273054.74</v>
      </c>
      <c r="S172" s="850"/>
      <c r="T172" s="850"/>
      <c r="U172" s="850"/>
      <c r="V172" s="850"/>
      <c r="W172" s="171"/>
    </row>
    <row r="173" spans="1:23" s="27" customFormat="1" ht="62.25" customHeight="1">
      <c r="A173" s="829"/>
      <c r="B173" s="829"/>
      <c r="C173" s="829"/>
      <c r="D173" s="71" t="s">
        <v>87</v>
      </c>
      <c r="E173" s="187">
        <v>8</v>
      </c>
      <c r="F173" s="187">
        <v>7</v>
      </c>
      <c r="G173" s="187">
        <v>11</v>
      </c>
      <c r="H173" s="227">
        <v>10</v>
      </c>
      <c r="I173" s="227">
        <v>8</v>
      </c>
      <c r="J173" s="227">
        <v>9</v>
      </c>
      <c r="K173" s="92">
        <v>13</v>
      </c>
      <c r="L173" s="92">
        <v>8</v>
      </c>
      <c r="M173" s="92">
        <v>9</v>
      </c>
      <c r="N173" s="92">
        <v>10</v>
      </c>
      <c r="O173" s="89">
        <v>0</v>
      </c>
      <c r="P173" s="92">
        <v>0</v>
      </c>
      <c r="Q173" s="753" t="s">
        <v>44</v>
      </c>
      <c r="R173" s="91">
        <f t="shared" si="46"/>
        <v>93</v>
      </c>
      <c r="S173" s="850"/>
      <c r="T173" s="850"/>
      <c r="U173" s="850"/>
      <c r="V173" s="850"/>
      <c r="W173" s="171"/>
    </row>
    <row r="174" spans="1:23" s="27" customFormat="1" ht="62.25" customHeight="1">
      <c r="A174" s="829"/>
      <c r="B174" s="829"/>
      <c r="C174" s="829"/>
      <c r="D174" s="71" t="s">
        <v>93</v>
      </c>
      <c r="E174" s="85">
        <v>100617.92</v>
      </c>
      <c r="F174" s="85">
        <v>102161.42000000003</v>
      </c>
      <c r="G174" s="85">
        <v>98198.459999999992</v>
      </c>
      <c r="H174" s="85">
        <v>105233.35999999999</v>
      </c>
      <c r="I174" s="85">
        <v>116072.75999999998</v>
      </c>
      <c r="J174" s="85">
        <v>103075.35999999997</v>
      </c>
      <c r="K174" s="86">
        <v>112238.52999999998</v>
      </c>
      <c r="L174" s="86">
        <v>99422.380000000019</v>
      </c>
      <c r="M174" s="86">
        <v>113509.62999999999</v>
      </c>
      <c r="N174" s="85">
        <v>100407.77999999997</v>
      </c>
      <c r="O174" s="85">
        <v>99198.059999999969</v>
      </c>
      <c r="P174" s="85">
        <v>122610.85999999999</v>
      </c>
      <c r="Q174" s="753"/>
      <c r="R174" s="85">
        <f t="shared" si="46"/>
        <v>1272746.52</v>
      </c>
      <c r="S174" s="850"/>
      <c r="T174" s="850"/>
      <c r="U174" s="850"/>
      <c r="V174" s="850"/>
      <c r="W174" s="171"/>
    </row>
    <row r="175" spans="1:23" s="27" customFormat="1" ht="62.25" customHeight="1">
      <c r="A175" s="829" t="s">
        <v>161</v>
      </c>
      <c r="B175" s="829"/>
      <c r="C175" s="829"/>
      <c r="D175" s="145" t="s">
        <v>90</v>
      </c>
      <c r="E175" s="41">
        <v>160</v>
      </c>
      <c r="F175" s="41">
        <v>141</v>
      </c>
      <c r="G175" s="41">
        <v>153</v>
      </c>
      <c r="H175" s="41">
        <v>152</v>
      </c>
      <c r="I175" s="41">
        <v>156</v>
      </c>
      <c r="J175" s="41">
        <v>148</v>
      </c>
      <c r="K175" s="41">
        <v>158</v>
      </c>
      <c r="L175" s="41">
        <v>154</v>
      </c>
      <c r="M175" s="41">
        <v>150</v>
      </c>
      <c r="N175" s="41">
        <v>157</v>
      </c>
      <c r="O175" s="41">
        <v>148</v>
      </c>
      <c r="P175" s="41">
        <v>159</v>
      </c>
      <c r="Q175" s="831" t="s">
        <v>44</v>
      </c>
      <c r="R175" s="34">
        <f t="shared" si="46"/>
        <v>1836</v>
      </c>
      <c r="S175" s="850">
        <f t="shared" ref="S175" si="49">R177/R175</f>
        <v>1.2069716775599129</v>
      </c>
      <c r="T175" s="850"/>
      <c r="U175" s="850">
        <f t="shared" ref="U175" si="50">R178/R176</f>
        <v>1.008164460628282</v>
      </c>
      <c r="V175" s="850"/>
      <c r="W175" s="171"/>
    </row>
    <row r="176" spans="1:23" s="27" customFormat="1" ht="62.25" customHeight="1">
      <c r="A176" s="829"/>
      <c r="B176" s="829"/>
      <c r="C176" s="829"/>
      <c r="D176" s="145" t="s">
        <v>89</v>
      </c>
      <c r="E176" s="43">
        <v>930590.91999999993</v>
      </c>
      <c r="F176" s="43">
        <v>730254.59999999986</v>
      </c>
      <c r="G176" s="43">
        <v>732056.1399999999</v>
      </c>
      <c r="H176" s="221">
        <v>934089.38</v>
      </c>
      <c r="I176" s="221">
        <v>1320832.8099999998</v>
      </c>
      <c r="J176" s="221">
        <v>736456.1399999999</v>
      </c>
      <c r="K176" s="43">
        <v>1012847.98</v>
      </c>
      <c r="L176" s="43">
        <v>898289.73999999987</v>
      </c>
      <c r="M176" s="43">
        <v>818514.74999999988</v>
      </c>
      <c r="N176" s="43">
        <v>1012847.99</v>
      </c>
      <c r="O176" s="429">
        <v>816114.74999999988</v>
      </c>
      <c r="P176" s="43">
        <v>965614.74999999988</v>
      </c>
      <c r="Q176" s="831"/>
      <c r="R176" s="43">
        <f t="shared" si="46"/>
        <v>10908509.949999999</v>
      </c>
      <c r="S176" s="850"/>
      <c r="T176" s="850"/>
      <c r="U176" s="850"/>
      <c r="V176" s="850"/>
      <c r="W176" s="171"/>
    </row>
    <row r="177" spans="1:23" s="27" customFormat="1" ht="48.75" customHeight="1">
      <c r="A177" s="829"/>
      <c r="B177" s="829"/>
      <c r="C177" s="829"/>
      <c r="D177" s="71" t="s">
        <v>87</v>
      </c>
      <c r="E177" s="186">
        <v>181</v>
      </c>
      <c r="F177" s="186">
        <v>184</v>
      </c>
      <c r="G177" s="186">
        <v>188</v>
      </c>
      <c r="H177" s="229">
        <v>192</v>
      </c>
      <c r="I177" s="228">
        <v>173</v>
      </c>
      <c r="J177" s="228">
        <v>200</v>
      </c>
      <c r="K177" s="92">
        <v>177</v>
      </c>
      <c r="L177" s="92">
        <v>177</v>
      </c>
      <c r="M177" s="92">
        <v>180</v>
      </c>
      <c r="N177" s="92">
        <v>194</v>
      </c>
      <c r="O177" s="94">
        <v>174</v>
      </c>
      <c r="P177" s="92">
        <v>196</v>
      </c>
      <c r="Q177" s="753" t="s">
        <v>44</v>
      </c>
      <c r="R177" s="91">
        <f t="shared" si="46"/>
        <v>2216</v>
      </c>
      <c r="S177" s="850"/>
      <c r="T177" s="850"/>
      <c r="U177" s="850"/>
      <c r="V177" s="850"/>
      <c r="W177" s="171"/>
    </row>
    <row r="178" spans="1:23" s="27" customFormat="1" ht="48.75" customHeight="1">
      <c r="A178" s="829"/>
      <c r="B178" s="829"/>
      <c r="C178" s="829"/>
      <c r="D178" s="71" t="s">
        <v>93</v>
      </c>
      <c r="E178" s="85">
        <v>791353.26</v>
      </c>
      <c r="F178" s="85">
        <v>808841.63000000012</v>
      </c>
      <c r="G178" s="85">
        <v>823283.19</v>
      </c>
      <c r="H178" s="85">
        <v>1050616.9499999997</v>
      </c>
      <c r="I178" s="85">
        <v>855260.95999999985</v>
      </c>
      <c r="J178" s="85">
        <v>801360.41</v>
      </c>
      <c r="K178" s="86">
        <v>1100310.4099999997</v>
      </c>
      <c r="L178" s="86">
        <v>877810.60999999987</v>
      </c>
      <c r="M178" s="85">
        <v>1055988.4499999995</v>
      </c>
      <c r="N178" s="85">
        <v>885166.41</v>
      </c>
      <c r="O178" s="85">
        <v>841256.04</v>
      </c>
      <c r="P178" s="85">
        <v>1106323.73</v>
      </c>
      <c r="Q178" s="753"/>
      <c r="R178" s="85">
        <f t="shared" si="46"/>
        <v>10997572.049999997</v>
      </c>
      <c r="S178" s="850"/>
      <c r="T178" s="850"/>
      <c r="U178" s="850"/>
      <c r="V178" s="850"/>
      <c r="W178" s="171"/>
    </row>
    <row r="179" spans="1:23" s="27" customFormat="1" ht="48.75" customHeight="1">
      <c r="A179" s="829" t="s">
        <v>162</v>
      </c>
      <c r="B179" s="829"/>
      <c r="C179" s="829"/>
      <c r="D179" s="145" t="s">
        <v>90</v>
      </c>
      <c r="E179" s="40">
        <v>14</v>
      </c>
      <c r="F179" s="40">
        <v>12</v>
      </c>
      <c r="G179" s="40">
        <v>13</v>
      </c>
      <c r="H179" s="40">
        <v>13</v>
      </c>
      <c r="I179" s="40">
        <v>13</v>
      </c>
      <c r="J179" s="40">
        <v>13</v>
      </c>
      <c r="K179" s="40">
        <v>13</v>
      </c>
      <c r="L179" s="40">
        <v>13</v>
      </c>
      <c r="M179" s="40">
        <v>13</v>
      </c>
      <c r="N179" s="40">
        <v>14</v>
      </c>
      <c r="O179" s="40">
        <v>13</v>
      </c>
      <c r="P179" s="40">
        <v>16</v>
      </c>
      <c r="Q179" s="831" t="s">
        <v>44</v>
      </c>
      <c r="R179" s="34">
        <f t="shared" si="46"/>
        <v>160</v>
      </c>
      <c r="S179" s="850">
        <f t="shared" ref="S179" si="51">R181/R179</f>
        <v>0.8125</v>
      </c>
      <c r="T179" s="850"/>
      <c r="U179" s="850">
        <f t="shared" ref="U179" si="52">R182/R180</f>
        <v>0.8498961814963879</v>
      </c>
      <c r="V179" s="850"/>
      <c r="W179" s="171"/>
    </row>
    <row r="180" spans="1:23" s="27" customFormat="1" ht="48.75" customHeight="1">
      <c r="A180" s="829"/>
      <c r="B180" s="829"/>
      <c r="C180" s="829"/>
      <c r="D180" s="145" t="s">
        <v>89</v>
      </c>
      <c r="E180" s="43">
        <v>33061.730000000003</v>
      </c>
      <c r="F180" s="43">
        <v>33061.730000000003</v>
      </c>
      <c r="G180" s="43">
        <v>33061.730000000003</v>
      </c>
      <c r="H180" s="221">
        <v>33061.730000000003</v>
      </c>
      <c r="I180" s="221">
        <v>33061.730000000003</v>
      </c>
      <c r="J180" s="221">
        <v>35291.730000000003</v>
      </c>
      <c r="K180" s="43">
        <v>33061.730000000003</v>
      </c>
      <c r="L180" s="43">
        <v>36321.730000000003</v>
      </c>
      <c r="M180" s="43">
        <v>33061.730000000003</v>
      </c>
      <c r="N180" s="43">
        <v>33061.71</v>
      </c>
      <c r="O180" s="429">
        <v>33061.71</v>
      </c>
      <c r="P180" s="43">
        <v>66061.709999999992</v>
      </c>
      <c r="Q180" s="831"/>
      <c r="R180" s="43">
        <f t="shared" si="46"/>
        <v>435230.70000000007</v>
      </c>
      <c r="S180" s="850"/>
      <c r="T180" s="850"/>
      <c r="U180" s="850"/>
      <c r="V180" s="850"/>
      <c r="W180" s="171"/>
    </row>
    <row r="181" spans="1:23" s="27" customFormat="1" ht="48.75" customHeight="1">
      <c r="A181" s="829"/>
      <c r="B181" s="829"/>
      <c r="C181" s="829"/>
      <c r="D181" s="71" t="s">
        <v>87</v>
      </c>
      <c r="E181" s="186">
        <v>14</v>
      </c>
      <c r="F181" s="186">
        <v>12</v>
      </c>
      <c r="G181" s="186">
        <v>13</v>
      </c>
      <c r="H181" s="230">
        <v>13</v>
      </c>
      <c r="I181" s="230">
        <v>13</v>
      </c>
      <c r="J181" s="230">
        <v>13</v>
      </c>
      <c r="K181" s="92">
        <v>13</v>
      </c>
      <c r="L181" s="92">
        <v>13</v>
      </c>
      <c r="M181" s="92">
        <v>13</v>
      </c>
      <c r="N181" s="92" t="s">
        <v>452</v>
      </c>
      <c r="O181" s="93">
        <v>13</v>
      </c>
      <c r="P181" s="93" t="s">
        <v>453</v>
      </c>
      <c r="Q181" s="753" t="s">
        <v>44</v>
      </c>
      <c r="R181" s="91">
        <f>SUM(E181:P181)</f>
        <v>130</v>
      </c>
      <c r="S181" s="850"/>
      <c r="T181" s="850"/>
      <c r="U181" s="850"/>
      <c r="V181" s="850"/>
      <c r="W181" s="171"/>
    </row>
    <row r="182" spans="1:23" s="27" customFormat="1" ht="48.75" customHeight="1">
      <c r="A182" s="829"/>
      <c r="B182" s="829"/>
      <c r="C182" s="829"/>
      <c r="D182" s="71" t="s">
        <v>93</v>
      </c>
      <c r="E182" s="85">
        <v>27977.47</v>
      </c>
      <c r="F182" s="85">
        <v>27977.470000000008</v>
      </c>
      <c r="G182" s="85">
        <v>27977.470000000008</v>
      </c>
      <c r="H182" s="85">
        <v>28474.430000000004</v>
      </c>
      <c r="I182" s="85">
        <v>29187.51</v>
      </c>
      <c r="J182" s="85">
        <v>31348.410000000007</v>
      </c>
      <c r="K182" s="86">
        <v>32873.25</v>
      </c>
      <c r="L182" s="86">
        <v>29187.51</v>
      </c>
      <c r="M182" s="85">
        <v>32377.410000000007</v>
      </c>
      <c r="N182" s="85">
        <v>29187.51</v>
      </c>
      <c r="O182" s="85">
        <v>29187.51</v>
      </c>
      <c r="P182" s="85">
        <v>44144.959999999992</v>
      </c>
      <c r="Q182" s="753"/>
      <c r="R182" s="85">
        <f t="shared" si="46"/>
        <v>369900.91000000003</v>
      </c>
      <c r="S182" s="850"/>
      <c r="T182" s="850"/>
      <c r="U182" s="850"/>
      <c r="V182" s="850"/>
      <c r="W182" s="171"/>
    </row>
    <row r="183" spans="1:23" s="27" customFormat="1" ht="48.75" customHeight="1">
      <c r="A183" s="829" t="s">
        <v>163</v>
      </c>
      <c r="B183" s="829"/>
      <c r="C183" s="829"/>
      <c r="D183" s="145" t="s">
        <v>90</v>
      </c>
      <c r="E183" s="64">
        <v>1721</v>
      </c>
      <c r="F183" s="64">
        <v>1853</v>
      </c>
      <c r="G183" s="64">
        <v>1985</v>
      </c>
      <c r="H183" s="225">
        <v>1416</v>
      </c>
      <c r="I183" s="225">
        <v>1500</v>
      </c>
      <c r="J183" s="225">
        <v>1600</v>
      </c>
      <c r="K183" s="64">
        <v>1741</v>
      </c>
      <c r="L183" s="64">
        <v>1727</v>
      </c>
      <c r="M183" s="64">
        <v>1417</v>
      </c>
      <c r="N183" s="64">
        <v>1437</v>
      </c>
      <c r="O183" s="64">
        <v>1398</v>
      </c>
      <c r="P183" s="64">
        <v>1698</v>
      </c>
      <c r="Q183" s="831" t="s">
        <v>44</v>
      </c>
      <c r="R183" s="34">
        <f>SUM(E183:P183)</f>
        <v>19493</v>
      </c>
      <c r="S183" s="850">
        <f t="shared" ref="S183" si="53">R185/R183</f>
        <v>0.80490432462935413</v>
      </c>
      <c r="T183" s="850"/>
      <c r="U183" s="850">
        <f t="shared" ref="U183" si="54">R186/R184</f>
        <v>1.2677341418614803</v>
      </c>
      <c r="V183" s="850"/>
      <c r="W183" s="171"/>
    </row>
    <row r="184" spans="1:23" s="27" customFormat="1" ht="48.75" customHeight="1">
      <c r="A184" s="829"/>
      <c r="B184" s="829"/>
      <c r="C184" s="829"/>
      <c r="D184" s="145" t="s">
        <v>89</v>
      </c>
      <c r="E184" s="43">
        <v>201185.47999999998</v>
      </c>
      <c r="F184" s="43">
        <v>195985.18</v>
      </c>
      <c r="G184" s="43">
        <v>195985.18</v>
      </c>
      <c r="H184" s="221">
        <v>214085.47999999998</v>
      </c>
      <c r="I184" s="221">
        <v>232910.18</v>
      </c>
      <c r="J184" s="221">
        <v>200385.18</v>
      </c>
      <c r="K184" s="43">
        <v>201885.47999999998</v>
      </c>
      <c r="L184" s="43">
        <v>223010.16</v>
      </c>
      <c r="M184" s="43">
        <v>199085.16</v>
      </c>
      <c r="N184" s="43">
        <v>202685.46</v>
      </c>
      <c r="O184" s="429">
        <v>196685.16</v>
      </c>
      <c r="P184" s="43">
        <v>310185.13999999996</v>
      </c>
      <c r="Q184" s="831"/>
      <c r="R184" s="43">
        <f>SUM(E184:P184)</f>
        <v>2574073.2399999998</v>
      </c>
      <c r="S184" s="850"/>
      <c r="T184" s="850"/>
      <c r="U184" s="850"/>
      <c r="V184" s="850"/>
      <c r="W184" s="171"/>
    </row>
    <row r="185" spans="1:23" s="27" customFormat="1" ht="48.75" customHeight="1">
      <c r="A185" s="829"/>
      <c r="B185" s="829"/>
      <c r="C185" s="829"/>
      <c r="D185" s="71" t="s">
        <v>87</v>
      </c>
      <c r="E185" s="187">
        <v>1538</v>
      </c>
      <c r="F185" s="188">
        <v>1530</v>
      </c>
      <c r="G185" s="188">
        <v>1693</v>
      </c>
      <c r="H185" s="231">
        <v>1186</v>
      </c>
      <c r="I185" s="231">
        <v>1288</v>
      </c>
      <c r="J185" s="231">
        <v>1332</v>
      </c>
      <c r="K185" s="92">
        <v>1491</v>
      </c>
      <c r="L185" s="92">
        <v>1445</v>
      </c>
      <c r="M185" s="92">
        <v>1448</v>
      </c>
      <c r="N185" s="93" t="s">
        <v>454</v>
      </c>
      <c r="O185" s="92">
        <v>1334</v>
      </c>
      <c r="P185" s="93">
        <v>1405</v>
      </c>
      <c r="Q185" s="753" t="s">
        <v>44</v>
      </c>
      <c r="R185" s="91">
        <f>SUM(E185:P185)</f>
        <v>15690</v>
      </c>
      <c r="S185" s="850"/>
      <c r="T185" s="850"/>
      <c r="U185" s="850"/>
      <c r="V185" s="850"/>
      <c r="W185" s="171"/>
    </row>
    <row r="186" spans="1:23" s="27" customFormat="1" ht="48.75" customHeight="1">
      <c r="A186" s="829"/>
      <c r="B186" s="829"/>
      <c r="C186" s="829"/>
      <c r="D186" s="71" t="s">
        <v>93</v>
      </c>
      <c r="E186" s="85">
        <v>208227.39</v>
      </c>
      <c r="F186" s="85">
        <v>210547.11000000004</v>
      </c>
      <c r="G186" s="85">
        <v>209932.59</v>
      </c>
      <c r="H186" s="85">
        <v>280716.69</v>
      </c>
      <c r="I186" s="85">
        <v>317022.93</v>
      </c>
      <c r="J186" s="85">
        <v>258182.77</v>
      </c>
      <c r="K186" s="86">
        <v>297242.95</v>
      </c>
      <c r="L186" s="86">
        <v>255223.08999999997</v>
      </c>
      <c r="M186" s="85">
        <v>285850.11</v>
      </c>
      <c r="N186" s="85">
        <v>273342.81</v>
      </c>
      <c r="O186" s="85">
        <v>263999.42000000004</v>
      </c>
      <c r="P186" s="85">
        <v>402952.67000000004</v>
      </c>
      <c r="Q186" s="753"/>
      <c r="R186" s="85">
        <f>SUM(E186:P186)</f>
        <v>3263240.53</v>
      </c>
      <c r="S186" s="850"/>
      <c r="T186" s="850"/>
      <c r="U186" s="850"/>
      <c r="V186" s="850"/>
      <c r="W186" s="171"/>
    </row>
    <row r="187" spans="1:23" s="27" customFormat="1" ht="48.75" customHeight="1">
      <c r="A187" s="829" t="s">
        <v>164</v>
      </c>
      <c r="B187" s="829"/>
      <c r="C187" s="829"/>
      <c r="D187" s="145" t="s">
        <v>90</v>
      </c>
      <c r="E187" s="40">
        <v>2126</v>
      </c>
      <c r="F187" s="40">
        <v>2165</v>
      </c>
      <c r="G187" s="40">
        <v>2108</v>
      </c>
      <c r="H187" s="40">
        <v>2416</v>
      </c>
      <c r="I187" s="40">
        <v>2170</v>
      </c>
      <c r="J187" s="40">
        <v>2064</v>
      </c>
      <c r="K187" s="40">
        <v>2201</v>
      </c>
      <c r="L187" s="40">
        <v>2410</v>
      </c>
      <c r="M187" s="40">
        <v>2039</v>
      </c>
      <c r="N187" s="40">
        <v>2037</v>
      </c>
      <c r="O187" s="40">
        <v>2029</v>
      </c>
      <c r="P187" s="40">
        <v>2249</v>
      </c>
      <c r="Q187" s="831" t="s">
        <v>44</v>
      </c>
      <c r="R187" s="34">
        <f t="shared" ref="R187:R200" si="55">SUM(E187:P187)</f>
        <v>26014</v>
      </c>
      <c r="S187" s="850">
        <f t="shared" ref="S187" si="56">R189/R187</f>
        <v>1.0414007841931268</v>
      </c>
      <c r="T187" s="850"/>
      <c r="U187" s="850">
        <f t="shared" ref="U187" si="57">R190/R188</f>
        <v>1.2218811633768529</v>
      </c>
      <c r="V187" s="850"/>
      <c r="W187" s="171"/>
    </row>
    <row r="188" spans="1:23" s="27" customFormat="1" ht="48.75" customHeight="1">
      <c r="A188" s="829"/>
      <c r="B188" s="829"/>
      <c r="C188" s="829"/>
      <c r="D188" s="145" t="s">
        <v>89</v>
      </c>
      <c r="E188" s="43">
        <v>506150.39999999997</v>
      </c>
      <c r="F188" s="43">
        <v>493703.56999999995</v>
      </c>
      <c r="G188" s="43">
        <v>493703.56999999995</v>
      </c>
      <c r="H188" s="221">
        <v>514250.39999999997</v>
      </c>
      <c r="I188" s="221">
        <v>522628.56999999995</v>
      </c>
      <c r="J188" s="221">
        <v>504703.56999999995</v>
      </c>
      <c r="K188" s="43">
        <v>505650.41</v>
      </c>
      <c r="L188" s="43">
        <v>544334.57999999996</v>
      </c>
      <c r="M188" s="43">
        <v>497303.56999999995</v>
      </c>
      <c r="N188" s="43">
        <v>505650.39999999997</v>
      </c>
      <c r="O188" s="429">
        <v>494203.54</v>
      </c>
      <c r="P188" s="43">
        <v>740083.54</v>
      </c>
      <c r="Q188" s="831"/>
      <c r="R188" s="43">
        <f>SUM(E188:P188)</f>
        <v>6322366.1200000001</v>
      </c>
      <c r="S188" s="850"/>
      <c r="T188" s="850"/>
      <c r="U188" s="850"/>
      <c r="V188" s="850"/>
      <c r="W188" s="171"/>
    </row>
    <row r="189" spans="1:23" s="27" customFormat="1" ht="48.75" customHeight="1">
      <c r="A189" s="829"/>
      <c r="B189" s="829"/>
      <c r="C189" s="829"/>
      <c r="D189" s="71" t="s">
        <v>87</v>
      </c>
      <c r="E189" s="186">
        <v>2133</v>
      </c>
      <c r="F189" s="186">
        <v>2329</v>
      </c>
      <c r="G189" s="186">
        <v>2440</v>
      </c>
      <c r="H189" s="186">
        <v>2435</v>
      </c>
      <c r="I189" s="186">
        <v>2295</v>
      </c>
      <c r="J189" s="186">
        <v>1947</v>
      </c>
      <c r="K189" s="92">
        <v>2346</v>
      </c>
      <c r="L189" s="92">
        <v>2577</v>
      </c>
      <c r="M189" s="92">
        <v>2247</v>
      </c>
      <c r="N189" s="92">
        <v>2420</v>
      </c>
      <c r="O189" s="92">
        <v>1864</v>
      </c>
      <c r="P189" s="92">
        <v>2058</v>
      </c>
      <c r="Q189" s="753" t="s">
        <v>44</v>
      </c>
      <c r="R189" s="91">
        <f t="shared" si="55"/>
        <v>27091</v>
      </c>
      <c r="S189" s="850"/>
      <c r="T189" s="850"/>
      <c r="U189" s="850"/>
      <c r="V189" s="850"/>
      <c r="W189" s="171"/>
    </row>
    <row r="190" spans="1:23" s="27" customFormat="1" ht="48.75" customHeight="1">
      <c r="A190" s="829"/>
      <c r="B190" s="829"/>
      <c r="C190" s="829"/>
      <c r="D190" s="71" t="s">
        <v>93</v>
      </c>
      <c r="E190" s="85">
        <v>577714.67000000004</v>
      </c>
      <c r="F190" s="85">
        <v>577700.74999999988</v>
      </c>
      <c r="G190" s="85">
        <v>591246.58000000007</v>
      </c>
      <c r="H190" s="85">
        <v>582595.37000000011</v>
      </c>
      <c r="I190" s="85">
        <v>639576.18000000005</v>
      </c>
      <c r="J190" s="85">
        <v>633285.39999999991</v>
      </c>
      <c r="K190" s="86">
        <v>687104.47999999975</v>
      </c>
      <c r="L190" s="86">
        <v>613935.21000000008</v>
      </c>
      <c r="M190" s="85">
        <v>653175.30000000005</v>
      </c>
      <c r="N190" s="85">
        <v>605091.37</v>
      </c>
      <c r="O190" s="85">
        <v>602030.55999999971</v>
      </c>
      <c r="P190" s="85">
        <v>961724.2</v>
      </c>
      <c r="Q190" s="753"/>
      <c r="R190" s="85">
        <f t="shared" si="55"/>
        <v>7725180.0699999994</v>
      </c>
      <c r="S190" s="850"/>
      <c r="T190" s="850"/>
      <c r="U190" s="850"/>
      <c r="V190" s="850"/>
      <c r="W190" s="171"/>
    </row>
    <row r="191" spans="1:23" s="27" customFormat="1" ht="48.75" customHeight="1">
      <c r="A191" s="829" t="s">
        <v>165</v>
      </c>
      <c r="B191" s="829"/>
      <c r="C191" s="829"/>
      <c r="D191" s="145" t="s">
        <v>90</v>
      </c>
      <c r="E191" s="40">
        <v>127</v>
      </c>
      <c r="F191" s="40">
        <v>109</v>
      </c>
      <c r="G191" s="40">
        <v>159</v>
      </c>
      <c r="H191" s="40">
        <v>151</v>
      </c>
      <c r="I191" s="40">
        <v>118</v>
      </c>
      <c r="J191" s="40">
        <v>120</v>
      </c>
      <c r="K191" s="40">
        <v>158</v>
      </c>
      <c r="L191" s="40">
        <v>157</v>
      </c>
      <c r="M191" s="40">
        <v>120</v>
      </c>
      <c r="N191" s="40">
        <v>199</v>
      </c>
      <c r="O191" s="40">
        <v>114</v>
      </c>
      <c r="P191" s="40">
        <v>146</v>
      </c>
      <c r="Q191" s="831" t="s">
        <v>44</v>
      </c>
      <c r="R191" s="34">
        <f t="shared" si="55"/>
        <v>1678</v>
      </c>
      <c r="S191" s="850">
        <f t="shared" ref="S191" si="58">R193/R191</f>
        <v>0.99821215733015489</v>
      </c>
      <c r="T191" s="850"/>
      <c r="U191" s="850">
        <f t="shared" ref="U191" si="59">R194/R192</f>
        <v>1.1054536837576607</v>
      </c>
      <c r="V191" s="850"/>
      <c r="W191" s="171"/>
    </row>
    <row r="192" spans="1:23" s="27" customFormat="1" ht="48.75" customHeight="1">
      <c r="A192" s="829"/>
      <c r="B192" s="829"/>
      <c r="C192" s="829"/>
      <c r="D192" s="145" t="s">
        <v>89</v>
      </c>
      <c r="E192" s="43">
        <v>201050.91</v>
      </c>
      <c r="F192" s="43">
        <v>196020.19</v>
      </c>
      <c r="G192" s="43">
        <v>196020.19</v>
      </c>
      <c r="H192" s="221">
        <v>201050.91</v>
      </c>
      <c r="I192" s="221">
        <v>234820.19</v>
      </c>
      <c r="J192" s="221">
        <v>200420.19</v>
      </c>
      <c r="K192" s="43">
        <v>204050.91</v>
      </c>
      <c r="L192" s="43">
        <v>227820.19</v>
      </c>
      <c r="M192" s="43">
        <v>200220.19</v>
      </c>
      <c r="N192" s="43">
        <v>204050.91</v>
      </c>
      <c r="O192" s="429">
        <v>199020.18</v>
      </c>
      <c r="P192" s="43">
        <v>269820.18</v>
      </c>
      <c r="Q192" s="831"/>
      <c r="R192" s="43">
        <f t="shared" si="55"/>
        <v>2534365.14</v>
      </c>
      <c r="S192" s="850"/>
      <c r="T192" s="850"/>
      <c r="U192" s="850"/>
      <c r="V192" s="850"/>
      <c r="W192" s="171"/>
    </row>
    <row r="193" spans="1:23" s="27" customFormat="1" ht="48.75" customHeight="1">
      <c r="A193" s="829"/>
      <c r="B193" s="829"/>
      <c r="C193" s="829"/>
      <c r="D193" s="71" t="s">
        <v>87</v>
      </c>
      <c r="E193" s="189">
        <v>179</v>
      </c>
      <c r="F193" s="190">
        <v>133</v>
      </c>
      <c r="G193" s="190">
        <v>135</v>
      </c>
      <c r="H193" s="232">
        <v>112</v>
      </c>
      <c r="I193" s="232">
        <v>139</v>
      </c>
      <c r="J193" s="232">
        <v>115</v>
      </c>
      <c r="K193" s="92">
        <v>153</v>
      </c>
      <c r="L193" s="92">
        <v>144</v>
      </c>
      <c r="M193" s="92">
        <v>131</v>
      </c>
      <c r="N193" s="92">
        <v>175</v>
      </c>
      <c r="O193" s="92">
        <v>116</v>
      </c>
      <c r="P193" s="92">
        <v>143</v>
      </c>
      <c r="Q193" s="753" t="s">
        <v>44</v>
      </c>
      <c r="R193" s="91">
        <f t="shared" si="55"/>
        <v>1675</v>
      </c>
      <c r="S193" s="850"/>
      <c r="T193" s="850"/>
      <c r="U193" s="850"/>
      <c r="V193" s="850"/>
      <c r="W193" s="171"/>
    </row>
    <row r="194" spans="1:23" s="27" customFormat="1" ht="48.75" customHeight="1">
      <c r="A194" s="829"/>
      <c r="B194" s="829"/>
      <c r="C194" s="829"/>
      <c r="D194" s="71" t="s">
        <v>93</v>
      </c>
      <c r="E194" s="85">
        <v>264965.90999999997</v>
      </c>
      <c r="F194" s="85">
        <v>271327.86</v>
      </c>
      <c r="G194" s="85">
        <v>266905.41999999993</v>
      </c>
      <c r="H194" s="85">
        <v>238149.21000000002</v>
      </c>
      <c r="I194" s="85">
        <v>257236.83000000005</v>
      </c>
      <c r="J194" s="85">
        <v>198329.39999999997</v>
      </c>
      <c r="K194" s="86">
        <v>194576.83</v>
      </c>
      <c r="L194" s="86">
        <v>174372.06</v>
      </c>
      <c r="M194" s="85">
        <v>217983.09999999995</v>
      </c>
      <c r="N194" s="85">
        <v>183834.37</v>
      </c>
      <c r="O194" s="85">
        <v>231713.36</v>
      </c>
      <c r="P194" s="85">
        <v>302228.93000000011</v>
      </c>
      <c r="Q194" s="753"/>
      <c r="R194" s="85">
        <f t="shared" si="55"/>
        <v>2801623.28</v>
      </c>
      <c r="S194" s="850"/>
      <c r="T194" s="850"/>
      <c r="U194" s="850"/>
      <c r="V194" s="850"/>
      <c r="W194" s="171"/>
    </row>
    <row r="195" spans="1:23" s="27" customFormat="1" ht="48.75" customHeight="1">
      <c r="A195" s="829" t="s">
        <v>166</v>
      </c>
      <c r="B195" s="829"/>
      <c r="C195" s="829"/>
      <c r="D195" s="145" t="s">
        <v>90</v>
      </c>
      <c r="E195" s="40">
        <v>34</v>
      </c>
      <c r="F195" s="40">
        <v>34</v>
      </c>
      <c r="G195" s="40">
        <v>35</v>
      </c>
      <c r="H195" s="40">
        <v>36</v>
      </c>
      <c r="I195" s="40">
        <v>34</v>
      </c>
      <c r="J195" s="40">
        <v>34</v>
      </c>
      <c r="K195" s="40">
        <v>34</v>
      </c>
      <c r="L195" s="40">
        <v>34</v>
      </c>
      <c r="M195" s="40">
        <v>35</v>
      </c>
      <c r="N195" s="40">
        <v>35</v>
      </c>
      <c r="O195" s="40">
        <v>34</v>
      </c>
      <c r="P195" s="40">
        <v>35</v>
      </c>
      <c r="Q195" s="831" t="s">
        <v>281</v>
      </c>
      <c r="R195" s="34">
        <f t="shared" si="55"/>
        <v>414</v>
      </c>
      <c r="S195" s="850">
        <f t="shared" ref="S195" si="60">R197/R195</f>
        <v>0.83574879227053145</v>
      </c>
      <c r="T195" s="850"/>
      <c r="U195" s="850">
        <f t="shared" ref="U195" si="61">R198/R196</f>
        <v>0.58506644901944926</v>
      </c>
      <c r="V195" s="850"/>
      <c r="W195" s="171"/>
    </row>
    <row r="196" spans="1:23" s="27" customFormat="1" ht="48.75" customHeight="1">
      <c r="A196" s="829"/>
      <c r="B196" s="829"/>
      <c r="C196" s="829"/>
      <c r="D196" s="145" t="s">
        <v>89</v>
      </c>
      <c r="E196" s="43">
        <v>1282324.81</v>
      </c>
      <c r="F196" s="43">
        <v>1167772.02</v>
      </c>
      <c r="G196" s="43">
        <v>1273483.23</v>
      </c>
      <c r="H196" s="221">
        <v>1189213.6000000001</v>
      </c>
      <c r="I196" s="221">
        <v>1311883.23</v>
      </c>
      <c r="J196" s="221">
        <v>1184283.23</v>
      </c>
      <c r="K196" s="43">
        <v>1278613.6000000001</v>
      </c>
      <c r="L196" s="43">
        <v>1232083.23</v>
      </c>
      <c r="M196" s="43">
        <v>1275483.23</v>
      </c>
      <c r="N196" s="43">
        <v>1176613.6000000001</v>
      </c>
      <c r="O196" s="429">
        <v>1273483.23</v>
      </c>
      <c r="P196" s="43">
        <v>1356483.23</v>
      </c>
      <c r="Q196" s="831"/>
      <c r="R196" s="43">
        <f t="shared" si="55"/>
        <v>15001720.240000002</v>
      </c>
      <c r="S196" s="850"/>
      <c r="T196" s="850"/>
      <c r="U196" s="850"/>
      <c r="V196" s="850"/>
      <c r="W196" s="171"/>
    </row>
    <row r="197" spans="1:23" s="27" customFormat="1" ht="48.75" customHeight="1">
      <c r="A197" s="829"/>
      <c r="B197" s="829"/>
      <c r="C197" s="829"/>
      <c r="D197" s="71" t="s">
        <v>87</v>
      </c>
      <c r="E197" s="187">
        <v>34</v>
      </c>
      <c r="F197" s="188">
        <v>34</v>
      </c>
      <c r="G197" s="188">
        <v>38</v>
      </c>
      <c r="H197" s="227">
        <v>36</v>
      </c>
      <c r="I197" s="227">
        <v>34</v>
      </c>
      <c r="J197" s="227">
        <v>34</v>
      </c>
      <c r="K197" s="92">
        <v>34</v>
      </c>
      <c r="L197" s="92">
        <v>34</v>
      </c>
      <c r="M197" s="92">
        <v>34</v>
      </c>
      <c r="N197" s="93" t="s">
        <v>455</v>
      </c>
      <c r="O197" s="93">
        <v>34</v>
      </c>
      <c r="P197" s="93" t="s">
        <v>456</v>
      </c>
      <c r="Q197" s="752" t="s">
        <v>282</v>
      </c>
      <c r="R197" s="91">
        <f t="shared" si="55"/>
        <v>346</v>
      </c>
      <c r="S197" s="850"/>
      <c r="T197" s="850"/>
      <c r="U197" s="850"/>
      <c r="V197" s="850"/>
      <c r="W197" s="171"/>
    </row>
    <row r="198" spans="1:23" s="27" customFormat="1" ht="48.75" customHeight="1">
      <c r="A198" s="829"/>
      <c r="B198" s="829"/>
      <c r="C198" s="829"/>
      <c r="D198" s="71" t="s">
        <v>93</v>
      </c>
      <c r="E198" s="85">
        <v>680622.71</v>
      </c>
      <c r="F198" s="85">
        <v>676221.82</v>
      </c>
      <c r="G198" s="85">
        <v>882577.16</v>
      </c>
      <c r="H198" s="85">
        <v>708799.04999999993</v>
      </c>
      <c r="I198" s="85">
        <v>784969.78999999992</v>
      </c>
      <c r="J198" s="85">
        <v>677389.99999999988</v>
      </c>
      <c r="K198" s="86">
        <v>668293.14000000025</v>
      </c>
      <c r="L198" s="86">
        <v>643846.13000000024</v>
      </c>
      <c r="M198" s="85">
        <v>899378.27000000025</v>
      </c>
      <c r="N198" s="85">
        <v>629649.39000000013</v>
      </c>
      <c r="O198" s="85">
        <v>651961.12000000011</v>
      </c>
      <c r="P198" s="85">
        <v>873294.60999999975</v>
      </c>
      <c r="Q198" s="752"/>
      <c r="R198" s="85">
        <f t="shared" si="55"/>
        <v>8777003.1900000013</v>
      </c>
      <c r="S198" s="850"/>
      <c r="T198" s="850"/>
      <c r="U198" s="850"/>
      <c r="V198" s="850"/>
      <c r="W198" s="171"/>
    </row>
    <row r="199" spans="1:23" s="27" customFormat="1" ht="48.75" customHeight="1">
      <c r="A199" s="829" t="s">
        <v>167</v>
      </c>
      <c r="B199" s="829"/>
      <c r="C199" s="829"/>
      <c r="D199" s="145" t="s">
        <v>90</v>
      </c>
      <c r="E199" s="40">
        <v>430</v>
      </c>
      <c r="F199" s="40">
        <v>430</v>
      </c>
      <c r="G199" s="40">
        <v>430</v>
      </c>
      <c r="H199" s="40">
        <v>430</v>
      </c>
      <c r="I199" s="40">
        <v>430</v>
      </c>
      <c r="J199" s="40">
        <v>430</v>
      </c>
      <c r="K199" s="40">
        <v>430</v>
      </c>
      <c r="L199" s="40">
        <v>430</v>
      </c>
      <c r="M199" s="40">
        <v>430</v>
      </c>
      <c r="N199" s="40">
        <v>680</v>
      </c>
      <c r="O199" s="40">
        <v>430</v>
      </c>
      <c r="P199" s="40">
        <v>370</v>
      </c>
      <c r="Q199" s="831" t="s">
        <v>283</v>
      </c>
      <c r="R199" s="34">
        <f t="shared" si="55"/>
        <v>5350</v>
      </c>
      <c r="S199" s="850">
        <f t="shared" ref="S199" si="62">R201/R199</f>
        <v>1.2514018691588784</v>
      </c>
      <c r="T199" s="850"/>
      <c r="U199" s="850">
        <f t="shared" ref="U199" si="63">R202/R200</f>
        <v>1.1470555175092727</v>
      </c>
      <c r="V199" s="850"/>
      <c r="W199" s="171"/>
    </row>
    <row r="200" spans="1:23" s="27" customFormat="1" ht="48.75" customHeight="1">
      <c r="A200" s="829"/>
      <c r="B200" s="829"/>
      <c r="C200" s="829"/>
      <c r="D200" s="145" t="s">
        <v>89</v>
      </c>
      <c r="E200" s="43">
        <v>424463.61</v>
      </c>
      <c r="F200" s="43">
        <v>375940.31</v>
      </c>
      <c r="G200" s="43">
        <v>375940.31</v>
      </c>
      <c r="H200" s="221">
        <v>404963.61</v>
      </c>
      <c r="I200" s="221">
        <v>455040.31</v>
      </c>
      <c r="J200" s="221">
        <v>378140.31</v>
      </c>
      <c r="K200" s="43">
        <v>395363.61</v>
      </c>
      <c r="L200" s="43">
        <v>420740.31</v>
      </c>
      <c r="M200" s="43">
        <v>377140.31</v>
      </c>
      <c r="N200" s="43">
        <v>395363.61</v>
      </c>
      <c r="O200" s="429">
        <v>386140.31</v>
      </c>
      <c r="P200" s="43">
        <v>527640.31000000006</v>
      </c>
      <c r="Q200" s="831"/>
      <c r="R200" s="43">
        <f t="shared" si="55"/>
        <v>4916876.92</v>
      </c>
      <c r="S200" s="850"/>
      <c r="T200" s="850"/>
      <c r="U200" s="850"/>
      <c r="V200" s="850"/>
      <c r="W200" s="171"/>
    </row>
    <row r="201" spans="1:23" s="27" customFormat="1" ht="48.75" customHeight="1">
      <c r="A201" s="829"/>
      <c r="B201" s="829"/>
      <c r="C201" s="829"/>
      <c r="D201" s="71" t="s">
        <v>87</v>
      </c>
      <c r="E201" s="187">
        <v>599</v>
      </c>
      <c r="F201" s="187">
        <v>749</v>
      </c>
      <c r="G201" s="187">
        <v>528</v>
      </c>
      <c r="H201" s="233">
        <v>560</v>
      </c>
      <c r="I201" s="233">
        <v>516</v>
      </c>
      <c r="J201" s="233">
        <v>470</v>
      </c>
      <c r="K201" s="92">
        <v>498</v>
      </c>
      <c r="L201" s="92">
        <v>505</v>
      </c>
      <c r="M201" s="92">
        <v>507</v>
      </c>
      <c r="N201" s="94">
        <v>810</v>
      </c>
      <c r="O201" s="94">
        <v>516</v>
      </c>
      <c r="P201" s="94">
        <v>437</v>
      </c>
      <c r="Q201" s="752" t="s">
        <v>284</v>
      </c>
      <c r="R201" s="91">
        <f>SUM(E201:P201)</f>
        <v>6695</v>
      </c>
      <c r="S201" s="850"/>
      <c r="T201" s="850"/>
      <c r="U201" s="850"/>
      <c r="V201" s="850"/>
      <c r="W201" s="171"/>
    </row>
    <row r="202" spans="1:23" s="27" customFormat="1" ht="48.75" customHeight="1">
      <c r="A202" s="829"/>
      <c r="B202" s="829"/>
      <c r="C202" s="829"/>
      <c r="D202" s="71" t="s">
        <v>93</v>
      </c>
      <c r="E202" s="85">
        <v>421754.56</v>
      </c>
      <c r="F202" s="85">
        <v>421798.55999999988</v>
      </c>
      <c r="G202" s="85">
        <v>423031.99999999988</v>
      </c>
      <c r="H202" s="85">
        <v>440100.03999999986</v>
      </c>
      <c r="I202" s="85">
        <v>490582.66999999993</v>
      </c>
      <c r="J202" s="85">
        <v>447251.61999999982</v>
      </c>
      <c r="K202" s="86">
        <v>501093.04999999987</v>
      </c>
      <c r="L202" s="86">
        <v>445492.29000000004</v>
      </c>
      <c r="M202" s="85">
        <v>509933.08999999979</v>
      </c>
      <c r="N202" s="85">
        <v>442944.46999999986</v>
      </c>
      <c r="O202" s="85">
        <v>446738.82000000007</v>
      </c>
      <c r="P202" s="85">
        <v>649209.63</v>
      </c>
      <c r="Q202" s="752"/>
      <c r="R202" s="85">
        <f t="shared" ref="R202" si="64">SUM(E202:P202)</f>
        <v>5639930.7999999989</v>
      </c>
      <c r="S202" s="850"/>
      <c r="T202" s="850"/>
      <c r="U202" s="850"/>
      <c r="V202" s="850"/>
      <c r="W202" s="171"/>
    </row>
    <row r="203" spans="1:23" s="27" customFormat="1" ht="48.75" customHeight="1">
      <c r="A203" s="829" t="s">
        <v>168</v>
      </c>
      <c r="B203" s="829"/>
      <c r="C203" s="829"/>
      <c r="D203" s="145" t="s">
        <v>90</v>
      </c>
      <c r="E203" s="95">
        <v>187</v>
      </c>
      <c r="F203" s="40">
        <v>187</v>
      </c>
      <c r="G203" s="40">
        <v>187</v>
      </c>
      <c r="H203" s="40">
        <v>188</v>
      </c>
      <c r="I203" s="40">
        <v>187</v>
      </c>
      <c r="J203" s="40">
        <v>187</v>
      </c>
      <c r="K203" s="40">
        <v>265</v>
      </c>
      <c r="L203" s="40">
        <v>265</v>
      </c>
      <c r="M203" s="40">
        <v>265</v>
      </c>
      <c r="N203" s="40">
        <v>265</v>
      </c>
      <c r="O203" s="40">
        <v>265</v>
      </c>
      <c r="P203" s="40">
        <v>265</v>
      </c>
      <c r="Q203" s="831" t="s">
        <v>44</v>
      </c>
      <c r="R203" s="34">
        <f>SUM(E203:P203)</f>
        <v>2713</v>
      </c>
      <c r="S203" s="850">
        <f t="shared" ref="S203" si="65">R205/R203</f>
        <v>1.0722447475119794</v>
      </c>
      <c r="T203" s="850"/>
      <c r="U203" s="850">
        <f t="shared" ref="U203" si="66">R206/R204</f>
        <v>1.0160719922300741</v>
      </c>
      <c r="V203" s="850"/>
      <c r="W203" s="171"/>
    </row>
    <row r="204" spans="1:23" s="27" customFormat="1" ht="48.75" customHeight="1">
      <c r="A204" s="829"/>
      <c r="B204" s="829"/>
      <c r="C204" s="829"/>
      <c r="D204" s="145" t="s">
        <v>89</v>
      </c>
      <c r="E204" s="20">
        <v>2236559.08</v>
      </c>
      <c r="F204" s="20">
        <v>1646357.2999999998</v>
      </c>
      <c r="G204" s="20">
        <v>1689616.2399999998</v>
      </c>
      <c r="H204" s="226">
        <v>2082298.7700000003</v>
      </c>
      <c r="I204" s="226">
        <v>2110216.2399999998</v>
      </c>
      <c r="J204" s="226">
        <v>1760161.2399999998</v>
      </c>
      <c r="K204" s="20">
        <v>2082298.7700000003</v>
      </c>
      <c r="L204" s="20">
        <v>1897761.2399999998</v>
      </c>
      <c r="M204" s="20">
        <v>1692016.2399999998</v>
      </c>
      <c r="N204" s="20">
        <v>2082298.7700000003</v>
      </c>
      <c r="O204" s="226">
        <v>1701616.2399999998</v>
      </c>
      <c r="P204" s="20">
        <v>2161732.9099999997</v>
      </c>
      <c r="Q204" s="831"/>
      <c r="R204" s="43">
        <f>SUM(E204:P204)</f>
        <v>23142933.039999995</v>
      </c>
      <c r="S204" s="850"/>
      <c r="T204" s="850"/>
      <c r="U204" s="850"/>
      <c r="V204" s="850"/>
      <c r="W204" s="171"/>
    </row>
    <row r="205" spans="1:23" s="27" customFormat="1" ht="48.75" customHeight="1">
      <c r="A205" s="829"/>
      <c r="B205" s="829"/>
      <c r="C205" s="829"/>
      <c r="D205" s="71" t="s">
        <v>87</v>
      </c>
      <c r="E205" s="186">
        <v>287</v>
      </c>
      <c r="F205" s="191">
        <v>302</v>
      </c>
      <c r="G205" s="191">
        <v>190</v>
      </c>
      <c r="H205" s="191">
        <v>196</v>
      </c>
      <c r="I205" s="191">
        <v>278</v>
      </c>
      <c r="J205" s="191">
        <v>245</v>
      </c>
      <c r="K205" s="191">
        <v>256</v>
      </c>
      <c r="L205" s="191">
        <v>287</v>
      </c>
      <c r="M205" s="191">
        <v>246</v>
      </c>
      <c r="N205" s="191">
        <v>253</v>
      </c>
      <c r="O205" s="430">
        <v>227</v>
      </c>
      <c r="P205" s="191">
        <v>142</v>
      </c>
      <c r="Q205" s="753" t="s">
        <v>44</v>
      </c>
      <c r="R205" s="91">
        <f>SUM(E205:P205)</f>
        <v>2909</v>
      </c>
      <c r="S205" s="850"/>
      <c r="T205" s="850"/>
      <c r="U205" s="850"/>
      <c r="V205" s="850"/>
      <c r="W205" s="171"/>
    </row>
    <row r="206" spans="1:23" s="27" customFormat="1" ht="48.75" customHeight="1">
      <c r="A206" s="829"/>
      <c r="B206" s="829"/>
      <c r="C206" s="829"/>
      <c r="D206" s="71" t="s">
        <v>93</v>
      </c>
      <c r="E206" s="104">
        <v>1633891.62</v>
      </c>
      <c r="F206" s="85">
        <v>1944686.2599999998</v>
      </c>
      <c r="G206" s="85">
        <v>2011082.7600000005</v>
      </c>
      <c r="H206" s="85">
        <v>1691812.2500000005</v>
      </c>
      <c r="I206" s="85">
        <v>1707468.1199999996</v>
      </c>
      <c r="J206" s="85">
        <v>1879785.1899999997</v>
      </c>
      <c r="K206" s="85">
        <v>2113128.04</v>
      </c>
      <c r="L206" s="85">
        <v>2316085.4900000002</v>
      </c>
      <c r="M206" s="85">
        <v>1907114.26</v>
      </c>
      <c r="N206" s="85">
        <v>1765488.3899999997</v>
      </c>
      <c r="O206" s="85">
        <v>1844932.9500000002</v>
      </c>
      <c r="P206" s="85">
        <v>2699410.7499999991</v>
      </c>
      <c r="Q206" s="753"/>
      <c r="R206" s="85">
        <f>SUM(E206:P206)</f>
        <v>23514886.079999998</v>
      </c>
      <c r="S206" s="850"/>
      <c r="T206" s="850"/>
      <c r="U206" s="850"/>
      <c r="V206" s="850"/>
      <c r="W206" s="171"/>
    </row>
    <row r="207" spans="1:23" s="27" customFormat="1" ht="48.75" customHeight="1">
      <c r="A207" s="829" t="s">
        <v>169</v>
      </c>
      <c r="B207" s="829"/>
      <c r="C207" s="829"/>
      <c r="D207" s="145" t="s">
        <v>90</v>
      </c>
      <c r="E207" s="95">
        <v>72</v>
      </c>
      <c r="F207" s="51">
        <v>142</v>
      </c>
      <c r="G207" s="51">
        <v>142</v>
      </c>
      <c r="H207" s="51">
        <v>143</v>
      </c>
      <c r="I207" s="51">
        <v>142</v>
      </c>
      <c r="J207" s="51">
        <v>142</v>
      </c>
      <c r="K207" s="96">
        <v>142</v>
      </c>
      <c r="L207" s="96">
        <v>142</v>
      </c>
      <c r="M207" s="96">
        <v>142</v>
      </c>
      <c r="N207" s="50">
        <v>142</v>
      </c>
      <c r="O207" s="50">
        <v>142</v>
      </c>
      <c r="P207" s="50">
        <v>143</v>
      </c>
      <c r="Q207" s="831" t="s">
        <v>44</v>
      </c>
      <c r="R207" s="34">
        <f>SUM(E207:P207)</f>
        <v>1636</v>
      </c>
      <c r="S207" s="850">
        <f t="shared" ref="S207" si="67">R209/R207</f>
        <v>1.0207823960880196</v>
      </c>
      <c r="T207" s="850"/>
      <c r="U207" s="850">
        <f t="shared" ref="U207" si="68">R210/R208</f>
        <v>1.283195375784308</v>
      </c>
      <c r="V207" s="850"/>
      <c r="W207" s="171"/>
    </row>
    <row r="208" spans="1:23" s="27" customFormat="1" ht="48.75" customHeight="1">
      <c r="A208" s="829"/>
      <c r="B208" s="829"/>
      <c r="C208" s="829"/>
      <c r="D208" s="145" t="s">
        <v>89</v>
      </c>
      <c r="E208" s="150">
        <v>178218.46</v>
      </c>
      <c r="F208" s="20">
        <v>166856.80000000002</v>
      </c>
      <c r="G208" s="20">
        <v>166856.80000000002</v>
      </c>
      <c r="H208" s="226">
        <v>176518.46</v>
      </c>
      <c r="I208" s="226">
        <v>187881.80000000002</v>
      </c>
      <c r="J208" s="226">
        <v>166856.80000000002</v>
      </c>
      <c r="K208" s="20">
        <v>173218.15</v>
      </c>
      <c r="L208" s="20">
        <v>189316.80000000002</v>
      </c>
      <c r="M208" s="20">
        <v>166856.80000000002</v>
      </c>
      <c r="N208" s="20">
        <v>173218.46</v>
      </c>
      <c r="O208" s="226">
        <v>166856.80000000002</v>
      </c>
      <c r="P208" s="20">
        <v>221856.76</v>
      </c>
      <c r="Q208" s="831"/>
      <c r="R208" s="43">
        <f t="shared" ref="R208" si="69">SUM(E208:P208)</f>
        <v>2134512.89</v>
      </c>
      <c r="S208" s="850"/>
      <c r="T208" s="850"/>
      <c r="U208" s="850"/>
      <c r="V208" s="850"/>
      <c r="W208" s="171"/>
    </row>
    <row r="209" spans="1:23" s="27" customFormat="1" ht="48.75" customHeight="1">
      <c r="A209" s="829"/>
      <c r="B209" s="829"/>
      <c r="C209" s="829"/>
      <c r="D209" s="71" t="s">
        <v>87</v>
      </c>
      <c r="E209" s="186">
        <v>125</v>
      </c>
      <c r="F209" s="186">
        <v>180</v>
      </c>
      <c r="G209" s="186">
        <v>133</v>
      </c>
      <c r="H209" s="186">
        <v>129</v>
      </c>
      <c r="I209" s="186">
        <v>124</v>
      </c>
      <c r="J209" s="186">
        <v>140</v>
      </c>
      <c r="K209" s="186">
        <v>133</v>
      </c>
      <c r="L209" s="186">
        <v>143</v>
      </c>
      <c r="M209" s="186">
        <v>146</v>
      </c>
      <c r="N209" s="186">
        <v>141</v>
      </c>
      <c r="O209" s="411">
        <v>134</v>
      </c>
      <c r="P209" s="186">
        <v>142</v>
      </c>
      <c r="Q209" s="753" t="s">
        <v>44</v>
      </c>
      <c r="R209" s="97">
        <f>SUM(E209:P209)</f>
        <v>1670</v>
      </c>
      <c r="S209" s="850"/>
      <c r="T209" s="850"/>
      <c r="U209" s="850"/>
      <c r="V209" s="850"/>
      <c r="W209" s="171"/>
    </row>
    <row r="210" spans="1:23" s="27" customFormat="1" ht="48.75" customHeight="1">
      <c r="A210" s="829"/>
      <c r="B210" s="829"/>
      <c r="C210" s="829"/>
      <c r="D210" s="71" t="s">
        <v>93</v>
      </c>
      <c r="E210" s="104">
        <v>184378.69</v>
      </c>
      <c r="F210" s="85">
        <v>188443.11</v>
      </c>
      <c r="G210" s="85">
        <v>184134.23999999996</v>
      </c>
      <c r="H210" s="85">
        <v>191354.67999999993</v>
      </c>
      <c r="I210" s="85">
        <v>214124.65999999992</v>
      </c>
      <c r="J210" s="85">
        <v>181491.43999999997</v>
      </c>
      <c r="K210" s="85">
        <v>188009.48999999996</v>
      </c>
      <c r="L210" s="85">
        <v>211315.42999999991</v>
      </c>
      <c r="M210" s="85">
        <v>232044.09999999995</v>
      </c>
      <c r="N210" s="85">
        <v>212626.35999999996</v>
      </c>
      <c r="O210" s="85">
        <v>250833.02999999997</v>
      </c>
      <c r="P210" s="85">
        <v>500241.84</v>
      </c>
      <c r="Q210" s="753"/>
      <c r="R210" s="85">
        <f>SUM(E210:P210)</f>
        <v>2738997.0699999994</v>
      </c>
      <c r="S210" s="850"/>
      <c r="T210" s="850"/>
      <c r="U210" s="850"/>
      <c r="V210" s="850"/>
      <c r="W210" s="171"/>
    </row>
    <row r="211" spans="1:23" s="27" customFormat="1" ht="48.75" customHeight="1">
      <c r="A211" s="829" t="s">
        <v>216</v>
      </c>
      <c r="B211" s="829"/>
      <c r="C211" s="829"/>
      <c r="D211" s="145" t="s">
        <v>90</v>
      </c>
      <c r="E211" s="95">
        <v>972</v>
      </c>
      <c r="F211" s="51">
        <v>972</v>
      </c>
      <c r="G211" s="51">
        <v>972</v>
      </c>
      <c r="H211" s="51">
        <v>973</v>
      </c>
      <c r="I211" s="51">
        <v>972</v>
      </c>
      <c r="J211" s="51">
        <v>600</v>
      </c>
      <c r="K211" s="96">
        <v>972</v>
      </c>
      <c r="L211" s="96">
        <v>972</v>
      </c>
      <c r="M211" s="96">
        <v>972</v>
      </c>
      <c r="N211" s="50">
        <v>972</v>
      </c>
      <c r="O211" s="50">
        <v>972</v>
      </c>
      <c r="P211" s="50">
        <v>974</v>
      </c>
      <c r="Q211" s="831" t="s">
        <v>44</v>
      </c>
      <c r="R211" s="34">
        <f>SUM(E211:P211)</f>
        <v>11295</v>
      </c>
      <c r="S211" s="850">
        <f t="shared" ref="S211" si="70">R213/R211</f>
        <v>1.1387339530765825</v>
      </c>
      <c r="T211" s="850"/>
      <c r="U211" s="850">
        <f t="shared" ref="U211" si="71">R214/R212</f>
        <v>0.87905617269220482</v>
      </c>
      <c r="V211" s="850"/>
      <c r="W211" s="171"/>
    </row>
    <row r="212" spans="1:23" s="27" customFormat="1" ht="48.75" customHeight="1">
      <c r="A212" s="829"/>
      <c r="B212" s="829"/>
      <c r="C212" s="829"/>
      <c r="D212" s="145" t="s">
        <v>89</v>
      </c>
      <c r="E212" s="197">
        <v>381536.74</v>
      </c>
      <c r="F212" s="43">
        <v>363577.97</v>
      </c>
      <c r="G212" s="43">
        <v>367392.93999999994</v>
      </c>
      <c r="H212" s="221">
        <v>382695.67999999993</v>
      </c>
      <c r="I212" s="221">
        <v>393392.93999999994</v>
      </c>
      <c r="J212" s="221">
        <v>378842.93999999994</v>
      </c>
      <c r="K212" s="42">
        <v>368794.67999999993</v>
      </c>
      <c r="L212" s="42">
        <v>406241.93999999994</v>
      </c>
      <c r="M212" s="43">
        <v>367391.92999999993</v>
      </c>
      <c r="N212" s="43">
        <v>368794.66999999993</v>
      </c>
      <c r="O212" s="429">
        <v>367391.92999999993</v>
      </c>
      <c r="P212" s="43">
        <v>460145.91</v>
      </c>
      <c r="Q212" s="831"/>
      <c r="R212" s="43">
        <f t="shared" ref="R212" si="72">SUM(E212:P212)</f>
        <v>4606200.2699999996</v>
      </c>
      <c r="S212" s="850"/>
      <c r="T212" s="850"/>
      <c r="U212" s="850"/>
      <c r="V212" s="850"/>
      <c r="W212" s="171"/>
    </row>
    <row r="213" spans="1:23" s="27" customFormat="1" ht="48.75" customHeight="1">
      <c r="A213" s="829"/>
      <c r="B213" s="829"/>
      <c r="C213" s="829"/>
      <c r="D213" s="71" t="s">
        <v>87</v>
      </c>
      <c r="E213" s="186">
        <v>831</v>
      </c>
      <c r="F213" s="191">
        <v>1479</v>
      </c>
      <c r="G213" s="191">
        <v>934</v>
      </c>
      <c r="H213" s="191">
        <v>817</v>
      </c>
      <c r="I213" s="191">
        <v>1089</v>
      </c>
      <c r="J213" s="191">
        <v>488</v>
      </c>
      <c r="K213" s="191">
        <v>876</v>
      </c>
      <c r="L213" s="191">
        <v>931</v>
      </c>
      <c r="M213" s="191">
        <v>1240</v>
      </c>
      <c r="N213" s="191">
        <v>1072</v>
      </c>
      <c r="O213" s="411">
        <v>1390</v>
      </c>
      <c r="P213" s="191">
        <v>1715</v>
      </c>
      <c r="Q213" s="753" t="s">
        <v>44</v>
      </c>
      <c r="R213" s="97">
        <f>SUM(E213:P213)</f>
        <v>12862</v>
      </c>
      <c r="S213" s="850"/>
      <c r="T213" s="850"/>
      <c r="U213" s="850"/>
      <c r="V213" s="850"/>
      <c r="W213" s="171"/>
    </row>
    <row r="214" spans="1:23" s="27" customFormat="1" ht="48.75" customHeight="1">
      <c r="A214" s="829"/>
      <c r="B214" s="829"/>
      <c r="C214" s="829"/>
      <c r="D214" s="71" t="s">
        <v>93</v>
      </c>
      <c r="E214" s="104">
        <v>305204.93</v>
      </c>
      <c r="F214" s="198">
        <v>313860.84999999998</v>
      </c>
      <c r="G214" s="198">
        <v>323378.28000000003</v>
      </c>
      <c r="H214" s="85">
        <v>333998.50000000006</v>
      </c>
      <c r="I214" s="85">
        <v>362360.12</v>
      </c>
      <c r="J214" s="85">
        <v>340432.09</v>
      </c>
      <c r="K214" s="85">
        <v>371015.20000000007</v>
      </c>
      <c r="L214" s="85">
        <v>330498.27999999997</v>
      </c>
      <c r="M214" s="85">
        <v>350617.99000000011</v>
      </c>
      <c r="N214" s="85">
        <v>306229.80999999994</v>
      </c>
      <c r="O214" s="85">
        <v>302327.53000000003</v>
      </c>
      <c r="P214" s="85">
        <v>409185.20000000007</v>
      </c>
      <c r="Q214" s="753"/>
      <c r="R214" s="85">
        <f>SUM(E214:P214)</f>
        <v>4049108.7800000003</v>
      </c>
      <c r="S214" s="850"/>
      <c r="T214" s="850"/>
      <c r="U214" s="850"/>
      <c r="V214" s="850"/>
      <c r="W214" s="171"/>
    </row>
    <row r="215" spans="1:23" s="27" customFormat="1" ht="48.75" customHeight="1">
      <c r="A215" s="735" t="s">
        <v>106</v>
      </c>
      <c r="B215" s="735"/>
      <c r="C215" s="735"/>
      <c r="D215" s="71" t="s">
        <v>90</v>
      </c>
      <c r="E215" s="98">
        <f t="shared" ref="E215:G218" si="73">SUM(E163,E167,E171,E175,E179,E183,E187,E191,E195,E199,E203,E207,E211)</f>
        <v>5893</v>
      </c>
      <c r="F215" s="98">
        <f t="shared" si="73"/>
        <v>6094</v>
      </c>
      <c r="G215" s="98">
        <f t="shared" si="73"/>
        <v>6238</v>
      </c>
      <c r="H215" s="98">
        <f>SUM(H163,H167,H171,H175,H179,H183,H187,H191,H195,H199,H203,H207,H211)</f>
        <v>5971</v>
      </c>
      <c r="I215" s="98">
        <f>SUM(I163,I167,I171,I175,I179,I183,I187,I191,I195,I199,I203,I207,I211)</f>
        <v>5774</v>
      </c>
      <c r="J215" s="98">
        <f t="shared" ref="J215:P215" si="74">SUM(J163,J167,J171,J175,J179,J183,J187,J191,J195,J199,J203,J207,J211)</f>
        <v>5391</v>
      </c>
      <c r="K215" s="98">
        <f t="shared" si="74"/>
        <v>6170</v>
      </c>
      <c r="L215" s="98">
        <f t="shared" si="74"/>
        <v>6354</v>
      </c>
      <c r="M215" s="98">
        <f t="shared" si="74"/>
        <v>5634</v>
      </c>
      <c r="N215" s="98">
        <f t="shared" si="74"/>
        <v>5990</v>
      </c>
      <c r="O215" s="98">
        <f t="shared" si="74"/>
        <v>5596</v>
      </c>
      <c r="P215" s="98">
        <f t="shared" si="74"/>
        <v>6147</v>
      </c>
      <c r="Q215" s="852">
        <f>SUM(E215:P215)</f>
        <v>71252</v>
      </c>
      <c r="R215" s="852"/>
      <c r="S215" s="850">
        <f>Q217/Q215</f>
        <v>1.0296272385336551</v>
      </c>
      <c r="T215" s="850"/>
      <c r="U215" s="850">
        <f>Q218/Q216</f>
        <v>0.87709313608068351</v>
      </c>
      <c r="V215" s="850"/>
      <c r="W215" s="171"/>
    </row>
    <row r="216" spans="1:23" s="27" customFormat="1" ht="48.75" customHeight="1">
      <c r="A216" s="735"/>
      <c r="B216" s="735"/>
      <c r="C216" s="735"/>
      <c r="D216" s="71" t="s">
        <v>89</v>
      </c>
      <c r="E216" s="99">
        <f t="shared" si="73"/>
        <v>10078301.650000004</v>
      </c>
      <c r="F216" s="99">
        <f t="shared" si="73"/>
        <v>5869181.0499999989</v>
      </c>
      <c r="G216" s="99">
        <f t="shared" si="73"/>
        <v>6051604.7899999991</v>
      </c>
      <c r="H216" s="99">
        <f t="shared" ref="H216:P216" si="75">SUM(H164,H168,H172,H176,H180,H184,H188,H192,H196,H200,H204,H208,H212)</f>
        <v>9887164.0900000017</v>
      </c>
      <c r="I216" s="99">
        <f t="shared" si="75"/>
        <v>9887409.9100000001</v>
      </c>
      <c r="J216" s="99">
        <f t="shared" si="75"/>
        <v>6073089.4299999997</v>
      </c>
      <c r="K216" s="99">
        <f t="shared" si="75"/>
        <v>8007229.4000000013</v>
      </c>
      <c r="L216" s="99">
        <f t="shared" si="75"/>
        <v>6727782.379999999</v>
      </c>
      <c r="M216" s="99">
        <f t="shared" si="75"/>
        <v>6491068.9699999997</v>
      </c>
      <c r="N216" s="99">
        <f t="shared" si="75"/>
        <v>9628924.1300000027</v>
      </c>
      <c r="O216" s="99">
        <f t="shared" si="75"/>
        <v>6455141.8099999996</v>
      </c>
      <c r="P216" s="99">
        <f t="shared" si="75"/>
        <v>11227200.09</v>
      </c>
      <c r="Q216" s="853">
        <f>SUM(E216:P216)</f>
        <v>96384097.700000018</v>
      </c>
      <c r="R216" s="853"/>
      <c r="S216" s="850"/>
      <c r="T216" s="850"/>
      <c r="U216" s="850"/>
      <c r="V216" s="850"/>
      <c r="W216" s="171"/>
    </row>
    <row r="217" spans="1:23" s="27" customFormat="1" ht="48.75" customHeight="1">
      <c r="A217" s="735"/>
      <c r="B217" s="735"/>
      <c r="C217" s="735"/>
      <c r="D217" s="71" t="s">
        <v>87</v>
      </c>
      <c r="E217" s="98">
        <f t="shared" si="73"/>
        <v>5971</v>
      </c>
      <c r="F217" s="98">
        <f t="shared" si="73"/>
        <v>6981</v>
      </c>
      <c r="G217" s="98">
        <f t="shared" si="73"/>
        <v>6345</v>
      </c>
      <c r="H217" s="98">
        <f t="shared" ref="H217:M217" si="76">SUM(H165,H169,H173,H177,H181,H185,H189,H193,H197,H201,H205,H209,H213)</f>
        <v>5729</v>
      </c>
      <c r="I217" s="98">
        <f t="shared" si="76"/>
        <v>5999</v>
      </c>
      <c r="J217" s="98">
        <f t="shared" si="76"/>
        <v>5035</v>
      </c>
      <c r="K217" s="98">
        <f t="shared" si="76"/>
        <v>6032</v>
      </c>
      <c r="L217" s="98">
        <f t="shared" si="76"/>
        <v>6307</v>
      </c>
      <c r="M217" s="428">
        <f t="shared" si="76"/>
        <v>6244</v>
      </c>
      <c r="N217" s="428">
        <f>+N165+N169+N173+N177+N181+N185+N189+N193+N197+N201+N205+N209+N213</f>
        <v>6617</v>
      </c>
      <c r="O217" s="428">
        <f t="shared" ref="O217:P217" si="77">+O165+O169+O173+O177+O181+O185+O189+O193+O197+O201+O205+O209+O213</f>
        <v>5809</v>
      </c>
      <c r="P217" s="428">
        <f t="shared" si="77"/>
        <v>6294</v>
      </c>
      <c r="Q217" s="852">
        <f>E217+F217+G217+H217+I217+J217+K217+L217+M217+N217+O217+P217</f>
        <v>73363</v>
      </c>
      <c r="R217" s="852"/>
      <c r="S217" s="850"/>
      <c r="T217" s="850"/>
      <c r="U217" s="850"/>
      <c r="V217" s="850"/>
      <c r="W217" s="171"/>
    </row>
    <row r="218" spans="1:23" s="27" customFormat="1" ht="48.75" customHeight="1">
      <c r="A218" s="735"/>
      <c r="B218" s="735"/>
      <c r="C218" s="735"/>
      <c r="D218" s="71" t="s">
        <v>93</v>
      </c>
      <c r="E218" s="99">
        <f t="shared" si="73"/>
        <v>7291111.0100000007</v>
      </c>
      <c r="F218" s="99">
        <f>SUM(F166,F170,F174,F178,F182,F186,F190,F194,F198,F202,F206,F210,F214)</f>
        <v>6604000.8499999996</v>
      </c>
      <c r="G218" s="99">
        <f t="shared" si="73"/>
        <v>6647772.4400000013</v>
      </c>
      <c r="H218" s="99">
        <f t="shared" ref="H218:P218" si="78">SUM(H166,H170,H174,H178,H182,H186,H190,H194,H198,H202,H206,H210,H214)</f>
        <v>6909912.4100000001</v>
      </c>
      <c r="I218" s="99">
        <f t="shared" si="78"/>
        <v>6948842.6100000003</v>
      </c>
      <c r="J218" s="99">
        <f t="shared" si="78"/>
        <v>6697993.459999999</v>
      </c>
      <c r="K218" s="99">
        <f t="shared" si="78"/>
        <v>7400282.0500000007</v>
      </c>
      <c r="L218" s="99">
        <f t="shared" si="78"/>
        <v>6932102.6600000011</v>
      </c>
      <c r="M218" s="99">
        <f t="shared" si="78"/>
        <v>7261836.3599999994</v>
      </c>
      <c r="N218" s="99">
        <f t="shared" si="78"/>
        <v>6216680.5799999991</v>
      </c>
      <c r="O218" s="99">
        <f t="shared" si="78"/>
        <v>6468730.3700000001</v>
      </c>
      <c r="P218" s="99">
        <f t="shared" si="78"/>
        <v>9158565.7199999988</v>
      </c>
      <c r="Q218" s="849">
        <f>SUM(E218:P218)</f>
        <v>84537830.520000011</v>
      </c>
      <c r="R218" s="849"/>
      <c r="S218" s="850"/>
      <c r="T218" s="850"/>
      <c r="U218" s="850"/>
      <c r="V218" s="850"/>
      <c r="W218" s="171"/>
    </row>
    <row r="219" spans="1:23" s="27" customFormat="1" ht="48.75" customHeight="1">
      <c r="A219" s="851" t="s">
        <v>109</v>
      </c>
      <c r="B219" s="851"/>
      <c r="C219" s="851"/>
      <c r="D219" s="851"/>
      <c r="E219" s="851"/>
      <c r="F219" s="851"/>
      <c r="G219" s="851"/>
      <c r="H219" s="851"/>
      <c r="I219" s="851"/>
      <c r="J219" s="851"/>
      <c r="K219" s="851"/>
      <c r="L219" s="851"/>
      <c r="M219" s="851"/>
      <c r="N219" s="851"/>
      <c r="O219" s="851"/>
      <c r="P219" s="851"/>
      <c r="Q219" s="851"/>
      <c r="R219" s="851"/>
      <c r="S219" s="851"/>
      <c r="T219" s="851"/>
      <c r="U219" s="851"/>
      <c r="V219" s="55"/>
      <c r="W219" s="171"/>
    </row>
    <row r="220" spans="1:23" s="27" customFormat="1" ht="48.75" customHeight="1">
      <c r="A220" s="840" t="s">
        <v>0</v>
      </c>
      <c r="B220" s="840"/>
      <c r="C220" s="840"/>
      <c r="D220" s="840"/>
      <c r="E220" s="840"/>
      <c r="F220" s="840"/>
      <c r="G220" s="840"/>
      <c r="H220" s="840"/>
      <c r="I220" s="840"/>
      <c r="J220" s="840"/>
      <c r="K220" s="840"/>
      <c r="L220" s="840"/>
      <c r="M220" s="199" t="s">
        <v>30</v>
      </c>
      <c r="N220" s="199"/>
      <c r="O220" s="199"/>
      <c r="P220" s="199"/>
      <c r="Q220" s="199"/>
      <c r="R220" s="199"/>
      <c r="S220" s="199"/>
      <c r="T220" s="199"/>
      <c r="U220" s="199"/>
      <c r="V220" s="199"/>
      <c r="W220" s="171"/>
    </row>
    <row r="221" spans="1:23" s="27" customFormat="1" ht="48.75" customHeight="1">
      <c r="A221" s="841" t="s">
        <v>29</v>
      </c>
      <c r="B221" s="841"/>
      <c r="C221" s="841"/>
      <c r="D221" s="841"/>
      <c r="E221" s="841"/>
      <c r="F221" s="841"/>
      <c r="G221" s="841"/>
      <c r="H221" s="841"/>
      <c r="I221" s="841"/>
      <c r="J221" s="841"/>
      <c r="K221" s="841"/>
      <c r="L221" s="841"/>
      <c r="M221" s="842" t="s">
        <v>96</v>
      </c>
      <c r="N221" s="842"/>
      <c r="O221" s="842"/>
      <c r="P221" s="842"/>
      <c r="Q221" s="842"/>
      <c r="R221" s="842"/>
      <c r="S221" s="842"/>
      <c r="T221" s="842"/>
      <c r="U221" s="842"/>
      <c r="V221" s="111"/>
      <c r="W221" s="171"/>
    </row>
    <row r="222" spans="1:23" s="27" customFormat="1" ht="48.75" customHeight="1">
      <c r="A222" s="738" t="s">
        <v>88</v>
      </c>
      <c r="B222" s="738"/>
      <c r="C222" s="738"/>
      <c r="D222" s="832" t="s">
        <v>280</v>
      </c>
      <c r="E222" s="832" t="s">
        <v>225</v>
      </c>
      <c r="F222" s="832"/>
      <c r="G222" s="832"/>
      <c r="H222" s="832"/>
      <c r="I222" s="832"/>
      <c r="J222" s="832"/>
      <c r="K222" s="832"/>
      <c r="L222" s="832"/>
      <c r="M222" s="832"/>
      <c r="N222" s="832"/>
      <c r="O222" s="832"/>
      <c r="P222" s="832"/>
      <c r="Q222" s="832"/>
      <c r="R222" s="832"/>
      <c r="S222" s="738" t="s">
        <v>91</v>
      </c>
      <c r="T222" s="738"/>
      <c r="U222" s="738"/>
      <c r="V222" s="738"/>
      <c r="W222" s="171"/>
    </row>
    <row r="223" spans="1:23" s="27" customFormat="1" ht="48.75" customHeight="1">
      <c r="A223" s="738"/>
      <c r="B223" s="738"/>
      <c r="C223" s="738"/>
      <c r="D223" s="832"/>
      <c r="E223" s="112" t="s">
        <v>11</v>
      </c>
      <c r="F223" s="112" t="s">
        <v>12</v>
      </c>
      <c r="G223" s="112" t="s">
        <v>13</v>
      </c>
      <c r="H223" s="112" t="s">
        <v>14</v>
      </c>
      <c r="I223" s="112" t="s">
        <v>15</v>
      </c>
      <c r="J223" s="112" t="s">
        <v>16</v>
      </c>
      <c r="K223" s="112" t="s">
        <v>17</v>
      </c>
      <c r="L223" s="112" t="s">
        <v>18</v>
      </c>
      <c r="M223" s="112" t="s">
        <v>19</v>
      </c>
      <c r="N223" s="112" t="s">
        <v>20</v>
      </c>
      <c r="O223" s="112" t="s">
        <v>21</v>
      </c>
      <c r="P223" s="112" t="s">
        <v>22</v>
      </c>
      <c r="Q223" s="112" t="s">
        <v>101</v>
      </c>
      <c r="R223" s="112" t="s">
        <v>31</v>
      </c>
      <c r="S223" s="738" t="s">
        <v>103</v>
      </c>
      <c r="T223" s="738"/>
      <c r="U223" s="738" t="s">
        <v>104</v>
      </c>
      <c r="V223" s="738"/>
      <c r="W223" s="171"/>
    </row>
    <row r="224" spans="1:23" s="27" customFormat="1" ht="48.75" customHeight="1">
      <c r="A224" s="829" t="s">
        <v>170</v>
      </c>
      <c r="B224" s="829"/>
      <c r="C224" s="829"/>
      <c r="D224" s="145" t="s">
        <v>90</v>
      </c>
      <c r="E224" s="35">
        <v>21</v>
      </c>
      <c r="F224" s="35">
        <v>20</v>
      </c>
      <c r="G224" s="35">
        <v>20</v>
      </c>
      <c r="H224" s="210">
        <v>21</v>
      </c>
      <c r="I224" s="210">
        <v>20</v>
      </c>
      <c r="J224" s="210">
        <v>20</v>
      </c>
      <c r="K224" s="35">
        <v>21</v>
      </c>
      <c r="L224" s="35">
        <v>20</v>
      </c>
      <c r="M224" s="35">
        <v>20</v>
      </c>
      <c r="N224" s="35">
        <v>21</v>
      </c>
      <c r="O224" s="35">
        <v>20</v>
      </c>
      <c r="P224" s="35">
        <v>20</v>
      </c>
      <c r="Q224" s="854" t="s">
        <v>110</v>
      </c>
      <c r="R224" s="40">
        <f t="shared" ref="R224:R239" si="79">SUM(E224:P224)</f>
        <v>244</v>
      </c>
      <c r="S224" s="850">
        <f>R226/R224</f>
        <v>1</v>
      </c>
      <c r="T224" s="850"/>
      <c r="U224" s="850">
        <f>R227/R225</f>
        <v>0.67366152660815437</v>
      </c>
      <c r="V224" s="850"/>
      <c r="W224" s="171"/>
    </row>
    <row r="225" spans="1:23" s="27" customFormat="1" ht="33.75">
      <c r="A225" s="829"/>
      <c r="B225" s="829"/>
      <c r="C225" s="829"/>
      <c r="D225" s="145" t="s">
        <v>89</v>
      </c>
      <c r="E225" s="204">
        <v>395112.62</v>
      </c>
      <c r="F225" s="204">
        <v>313561.90000000002</v>
      </c>
      <c r="G225" s="204">
        <v>319573.75</v>
      </c>
      <c r="H225" s="207">
        <v>385172.67999999993</v>
      </c>
      <c r="I225" s="207">
        <v>368629.38</v>
      </c>
      <c r="J225" s="207">
        <v>329098.75</v>
      </c>
      <c r="K225" s="204">
        <v>385172.67999999993</v>
      </c>
      <c r="L225" s="204">
        <v>352342.75</v>
      </c>
      <c r="M225" s="204">
        <v>323501.84000000003</v>
      </c>
      <c r="N225" s="204">
        <v>385172.67999999993</v>
      </c>
      <c r="O225" s="429">
        <v>323601.84000000003</v>
      </c>
      <c r="P225" s="204">
        <v>405429.92</v>
      </c>
      <c r="Q225" s="855"/>
      <c r="R225" s="204">
        <f>SUM(E225:P225)</f>
        <v>4286370.7899999991</v>
      </c>
      <c r="S225" s="850"/>
      <c r="T225" s="850"/>
      <c r="U225" s="850"/>
      <c r="V225" s="850"/>
      <c r="W225" s="171"/>
    </row>
    <row r="226" spans="1:23" s="27" customFormat="1" ht="33.75" customHeight="1">
      <c r="A226" s="829"/>
      <c r="B226" s="829"/>
      <c r="C226" s="829"/>
      <c r="D226" s="71" t="s">
        <v>87</v>
      </c>
      <c r="E226" s="211">
        <v>24</v>
      </c>
      <c r="F226" s="211">
        <v>22</v>
      </c>
      <c r="G226" s="211">
        <v>21</v>
      </c>
      <c r="H226" s="101">
        <v>17</v>
      </c>
      <c r="I226" s="101">
        <v>16</v>
      </c>
      <c r="J226" s="101">
        <v>18</v>
      </c>
      <c r="K226" s="101">
        <v>21</v>
      </c>
      <c r="L226" s="101">
        <v>20</v>
      </c>
      <c r="M226" s="101">
        <v>20</v>
      </c>
      <c r="N226" s="100">
        <v>25</v>
      </c>
      <c r="O226" s="100">
        <v>20</v>
      </c>
      <c r="P226" s="100">
        <v>20</v>
      </c>
      <c r="Q226" s="856" t="s">
        <v>111</v>
      </c>
      <c r="R226" s="81">
        <f t="shared" si="79"/>
        <v>244</v>
      </c>
      <c r="S226" s="850"/>
      <c r="T226" s="850"/>
      <c r="U226" s="850"/>
      <c r="V226" s="850"/>
      <c r="W226" s="171"/>
    </row>
    <row r="227" spans="1:23" s="27" customFormat="1" ht="42.75" customHeight="1">
      <c r="A227" s="829"/>
      <c r="B227" s="829"/>
      <c r="C227" s="829"/>
      <c r="D227" s="71" t="s">
        <v>93</v>
      </c>
      <c r="E227" s="212">
        <v>213831.48</v>
      </c>
      <c r="F227" s="212">
        <v>367574.39000000013</v>
      </c>
      <c r="G227" s="212">
        <v>206560.16999999995</v>
      </c>
      <c r="H227" s="234">
        <v>252008.26999999996</v>
      </c>
      <c r="I227" s="234">
        <v>236182.23999999996</v>
      </c>
      <c r="J227" s="234">
        <v>207224.41000000003</v>
      </c>
      <c r="K227" s="234">
        <v>182301.81000000008</v>
      </c>
      <c r="L227" s="86">
        <v>222168.41999999995</v>
      </c>
      <c r="M227" s="85">
        <v>235656.18000000005</v>
      </c>
      <c r="N227" s="85">
        <v>220893.45000000007</v>
      </c>
      <c r="O227" s="85">
        <v>227226.34000000005</v>
      </c>
      <c r="P227" s="85">
        <v>315935.92999999993</v>
      </c>
      <c r="Q227" s="857"/>
      <c r="R227" s="85">
        <f t="shared" si="79"/>
        <v>2887563.09</v>
      </c>
      <c r="S227" s="850"/>
      <c r="T227" s="850"/>
      <c r="U227" s="850"/>
      <c r="V227" s="850"/>
      <c r="W227" s="171"/>
    </row>
    <row r="228" spans="1:23" s="27" customFormat="1" ht="33.75" customHeight="1">
      <c r="A228" s="829" t="s">
        <v>171</v>
      </c>
      <c r="B228" s="829"/>
      <c r="C228" s="829"/>
      <c r="D228" s="145" t="s">
        <v>90</v>
      </c>
      <c r="E228" s="35">
        <v>21</v>
      </c>
      <c r="F228" s="35">
        <v>25</v>
      </c>
      <c r="G228" s="35">
        <v>31</v>
      </c>
      <c r="H228" s="35">
        <v>23</v>
      </c>
      <c r="I228" s="35">
        <v>25</v>
      </c>
      <c r="J228" s="35">
        <v>21</v>
      </c>
      <c r="K228" s="35">
        <v>14</v>
      </c>
      <c r="L228" s="35">
        <v>14</v>
      </c>
      <c r="M228" s="35">
        <v>23</v>
      </c>
      <c r="N228" s="35">
        <v>19</v>
      </c>
      <c r="O228" s="35">
        <v>22</v>
      </c>
      <c r="P228" s="35">
        <v>16</v>
      </c>
      <c r="Q228" s="854" t="s">
        <v>112</v>
      </c>
      <c r="R228" s="40">
        <f t="shared" si="79"/>
        <v>254</v>
      </c>
      <c r="S228" s="850">
        <f>R230/R228</f>
        <v>1.1338582677165354</v>
      </c>
      <c r="T228" s="850"/>
      <c r="U228" s="850">
        <f>R231/R229</f>
        <v>2.1418640287559092</v>
      </c>
      <c r="V228" s="850"/>
      <c r="W228" s="171"/>
    </row>
    <row r="229" spans="1:23" ht="51.75" customHeight="1">
      <c r="A229" s="829"/>
      <c r="B229" s="829"/>
      <c r="C229" s="829"/>
      <c r="D229" s="145" t="s">
        <v>89</v>
      </c>
      <c r="E229" s="204">
        <v>126358.92</v>
      </c>
      <c r="F229" s="204">
        <v>99888.02</v>
      </c>
      <c r="G229" s="204">
        <v>99888.02</v>
      </c>
      <c r="H229" s="221">
        <v>126358.93000000001</v>
      </c>
      <c r="I229" s="221">
        <v>105233.02</v>
      </c>
      <c r="J229" s="221">
        <v>106503.02</v>
      </c>
      <c r="K229" s="204">
        <v>126358.93000000001</v>
      </c>
      <c r="L229" s="204">
        <v>113413.02</v>
      </c>
      <c r="M229" s="204">
        <v>99888.02</v>
      </c>
      <c r="N229" s="204">
        <v>126858.93000000001</v>
      </c>
      <c r="O229" s="429">
        <v>100388.02</v>
      </c>
      <c r="P229" s="204">
        <v>140488.02000000002</v>
      </c>
      <c r="Q229" s="855"/>
      <c r="R229" s="204">
        <f>SUM(E229:P229)</f>
        <v>1371624.87</v>
      </c>
      <c r="S229" s="850"/>
      <c r="T229" s="850"/>
      <c r="U229" s="850"/>
      <c r="V229" s="850"/>
      <c r="W229" s="174"/>
    </row>
    <row r="230" spans="1:23" ht="33.75" customHeight="1">
      <c r="A230" s="829"/>
      <c r="B230" s="829"/>
      <c r="C230" s="829"/>
      <c r="D230" s="71" t="s">
        <v>87</v>
      </c>
      <c r="E230" s="213">
        <v>39</v>
      </c>
      <c r="F230" s="213">
        <v>26</v>
      </c>
      <c r="G230" s="213">
        <v>35</v>
      </c>
      <c r="H230" s="102">
        <v>26</v>
      </c>
      <c r="I230" s="102">
        <v>21</v>
      </c>
      <c r="J230" s="102">
        <v>24</v>
      </c>
      <c r="K230" s="102">
        <v>16</v>
      </c>
      <c r="L230" s="102">
        <v>23</v>
      </c>
      <c r="M230" s="102">
        <v>17</v>
      </c>
      <c r="N230" s="81">
        <v>31</v>
      </c>
      <c r="O230" s="81">
        <v>21</v>
      </c>
      <c r="P230" s="81">
        <v>9</v>
      </c>
      <c r="Q230" s="856" t="s">
        <v>113</v>
      </c>
      <c r="R230" s="81">
        <f t="shared" si="79"/>
        <v>288</v>
      </c>
      <c r="S230" s="850"/>
      <c r="T230" s="850"/>
      <c r="U230" s="850"/>
      <c r="V230" s="850"/>
      <c r="W230" s="174"/>
    </row>
    <row r="231" spans="1:23" ht="33.75">
      <c r="A231" s="829"/>
      <c r="B231" s="829"/>
      <c r="C231" s="829"/>
      <c r="D231" s="71" t="s">
        <v>93</v>
      </c>
      <c r="E231" s="214">
        <v>170224.36</v>
      </c>
      <c r="F231" s="214">
        <v>255570.85</v>
      </c>
      <c r="G231" s="214">
        <v>230043.70999999996</v>
      </c>
      <c r="H231" s="74">
        <v>216795.45999999996</v>
      </c>
      <c r="I231" s="74">
        <v>248941.08</v>
      </c>
      <c r="J231" s="74">
        <v>220317.84999999995</v>
      </c>
      <c r="K231" s="74">
        <v>249282.28</v>
      </c>
      <c r="L231" s="85">
        <v>238507.34000000003</v>
      </c>
      <c r="M231" s="85">
        <v>272531.40000000002</v>
      </c>
      <c r="N231" s="85">
        <v>240072.15000000002</v>
      </c>
      <c r="O231" s="85">
        <v>238340.62</v>
      </c>
      <c r="P231" s="85">
        <v>357206.87</v>
      </c>
      <c r="Q231" s="857"/>
      <c r="R231" s="85">
        <f t="shared" si="79"/>
        <v>2937833.97</v>
      </c>
      <c r="S231" s="850"/>
      <c r="T231" s="850"/>
      <c r="U231" s="850"/>
      <c r="V231" s="850"/>
      <c r="W231" s="174"/>
    </row>
    <row r="232" spans="1:23" s="27" customFormat="1" ht="69" customHeight="1">
      <c r="A232" s="829" t="s">
        <v>172</v>
      </c>
      <c r="B232" s="829"/>
      <c r="C232" s="829"/>
      <c r="D232" s="145" t="s">
        <v>90</v>
      </c>
      <c r="E232" s="35">
        <v>3545</v>
      </c>
      <c r="F232" s="35">
        <v>3545</v>
      </c>
      <c r="G232" s="35">
        <v>3545</v>
      </c>
      <c r="H232" s="35">
        <v>3545</v>
      </c>
      <c r="I232" s="35">
        <v>3545</v>
      </c>
      <c r="J232" s="35">
        <v>3545</v>
      </c>
      <c r="K232" s="35">
        <v>3545</v>
      </c>
      <c r="L232" s="35">
        <v>3545</v>
      </c>
      <c r="M232" s="35">
        <v>3545</v>
      </c>
      <c r="N232" s="35">
        <v>3259</v>
      </c>
      <c r="O232" s="35">
        <v>3545</v>
      </c>
      <c r="P232" s="35">
        <v>3545</v>
      </c>
      <c r="Q232" s="854" t="s">
        <v>114</v>
      </c>
      <c r="R232" s="40">
        <f t="shared" si="79"/>
        <v>42254</v>
      </c>
      <c r="S232" s="850">
        <f t="shared" ref="S232" si="80">R234/R232</f>
        <v>1.3025512377526387</v>
      </c>
      <c r="T232" s="850"/>
      <c r="U232" s="850">
        <f t="shared" ref="U232" si="81">R235/R233</f>
        <v>0.97496931162967759</v>
      </c>
      <c r="V232" s="850"/>
      <c r="W232" s="171"/>
    </row>
    <row r="233" spans="1:23" s="27" customFormat="1" ht="69" customHeight="1">
      <c r="A233" s="829"/>
      <c r="B233" s="829"/>
      <c r="C233" s="829"/>
      <c r="D233" s="145" t="s">
        <v>89</v>
      </c>
      <c r="E233" s="204">
        <v>318113.02</v>
      </c>
      <c r="F233" s="204">
        <v>311456.83</v>
      </c>
      <c r="G233" s="204">
        <v>311456.83</v>
      </c>
      <c r="H233" s="221">
        <v>318113.02</v>
      </c>
      <c r="I233" s="221">
        <v>380506.83</v>
      </c>
      <c r="J233" s="221">
        <v>311456.83</v>
      </c>
      <c r="K233" s="204">
        <v>318113.02</v>
      </c>
      <c r="L233" s="204">
        <v>354506.83</v>
      </c>
      <c r="M233" s="204">
        <v>313856.83</v>
      </c>
      <c r="N233" s="204">
        <v>318113.02</v>
      </c>
      <c r="O233" s="429">
        <v>311456.82</v>
      </c>
      <c r="P233" s="204">
        <v>390456.82</v>
      </c>
      <c r="Q233" s="855"/>
      <c r="R233" s="204">
        <f t="shared" si="79"/>
        <v>3957606.7</v>
      </c>
      <c r="S233" s="850"/>
      <c r="T233" s="850"/>
      <c r="U233" s="850"/>
      <c r="V233" s="850"/>
      <c r="W233" s="171"/>
    </row>
    <row r="234" spans="1:23" s="27" customFormat="1" ht="43.5" customHeight="1">
      <c r="A234" s="829"/>
      <c r="B234" s="829"/>
      <c r="C234" s="829"/>
      <c r="D234" s="71" t="s">
        <v>87</v>
      </c>
      <c r="E234" s="213">
        <v>4370</v>
      </c>
      <c r="F234" s="213">
        <v>3435</v>
      </c>
      <c r="G234" s="213">
        <v>4387</v>
      </c>
      <c r="H234" s="102">
        <v>4801</v>
      </c>
      <c r="I234" s="102">
        <v>4858</v>
      </c>
      <c r="J234" s="102">
        <v>4128</v>
      </c>
      <c r="K234" s="102">
        <v>5565</v>
      </c>
      <c r="L234" s="102">
        <v>4615</v>
      </c>
      <c r="M234" s="102">
        <v>5327</v>
      </c>
      <c r="N234" s="81">
        <v>5291</v>
      </c>
      <c r="O234" s="213">
        <v>4445</v>
      </c>
      <c r="P234" s="81">
        <v>3816</v>
      </c>
      <c r="Q234" s="856" t="s">
        <v>115</v>
      </c>
      <c r="R234" s="81">
        <f t="shared" si="79"/>
        <v>55038</v>
      </c>
      <c r="S234" s="850"/>
      <c r="T234" s="850"/>
      <c r="U234" s="850"/>
      <c r="V234" s="850"/>
      <c r="W234" s="171"/>
    </row>
    <row r="235" spans="1:23" s="27" customFormat="1" ht="43.5" customHeight="1">
      <c r="A235" s="829"/>
      <c r="B235" s="829"/>
      <c r="C235" s="829"/>
      <c r="D235" s="71" t="s">
        <v>93</v>
      </c>
      <c r="E235" s="214">
        <v>333439.39</v>
      </c>
      <c r="F235" s="214">
        <v>290456.61000000004</v>
      </c>
      <c r="G235" s="214">
        <v>276674.70000000007</v>
      </c>
      <c r="H235" s="74">
        <v>296741.47000000003</v>
      </c>
      <c r="I235" s="74">
        <v>361041.7900000001</v>
      </c>
      <c r="J235" s="74">
        <v>296380.43999999994</v>
      </c>
      <c r="K235" s="74">
        <v>328373.12</v>
      </c>
      <c r="L235" s="85">
        <v>292668.33000000007</v>
      </c>
      <c r="M235" s="104">
        <v>362222.80999999994</v>
      </c>
      <c r="N235" s="85">
        <v>313964.87000000005</v>
      </c>
      <c r="O235" s="85">
        <v>309830.38</v>
      </c>
      <c r="P235" s="85">
        <v>396751.17000000004</v>
      </c>
      <c r="Q235" s="857"/>
      <c r="R235" s="85">
        <f t="shared" si="79"/>
        <v>3858545.08</v>
      </c>
      <c r="S235" s="850"/>
      <c r="T235" s="850"/>
      <c r="U235" s="850"/>
      <c r="V235" s="850"/>
      <c r="W235" s="171"/>
    </row>
    <row r="236" spans="1:23" s="27" customFormat="1" ht="43.5" customHeight="1">
      <c r="A236" s="858" t="s">
        <v>173</v>
      </c>
      <c r="B236" s="858"/>
      <c r="C236" s="858"/>
      <c r="D236" s="145" t="s">
        <v>90</v>
      </c>
      <c r="E236" s="103">
        <v>11521</v>
      </c>
      <c r="F236" s="103">
        <v>10321</v>
      </c>
      <c r="G236" s="103">
        <v>10731</v>
      </c>
      <c r="H236" s="103">
        <v>11351</v>
      </c>
      <c r="I236" s="103">
        <v>11751</v>
      </c>
      <c r="J236" s="103">
        <v>11241</v>
      </c>
      <c r="K236" s="103">
        <v>11241</v>
      </c>
      <c r="L236" s="103">
        <v>10731</v>
      </c>
      <c r="M236" s="103">
        <v>11241</v>
      </c>
      <c r="N236" s="103">
        <v>11521</v>
      </c>
      <c r="O236" s="103">
        <v>10221</v>
      </c>
      <c r="P236" s="103">
        <v>11521</v>
      </c>
      <c r="Q236" s="854" t="s">
        <v>112</v>
      </c>
      <c r="R236" s="40">
        <f t="shared" si="79"/>
        <v>133392</v>
      </c>
      <c r="S236" s="850">
        <f t="shared" ref="S236" si="82">R238/R236</f>
        <v>1.1084622765982968</v>
      </c>
      <c r="T236" s="850"/>
      <c r="U236" s="850">
        <f t="shared" ref="U236" si="83">R239/R237</f>
        <v>1.1701273827437557</v>
      </c>
      <c r="V236" s="850"/>
      <c r="W236" s="171"/>
    </row>
    <row r="237" spans="1:23" s="27" customFormat="1" ht="43.5" customHeight="1">
      <c r="A237" s="858"/>
      <c r="B237" s="858"/>
      <c r="C237" s="858"/>
      <c r="D237" s="145" t="s">
        <v>89</v>
      </c>
      <c r="E237" s="204">
        <v>345801.20999999985</v>
      </c>
      <c r="F237" s="204">
        <v>190617.43</v>
      </c>
      <c r="G237" s="204">
        <v>190617.43</v>
      </c>
      <c r="H237" s="221">
        <v>336067.87999999989</v>
      </c>
      <c r="I237" s="221">
        <v>200317.43</v>
      </c>
      <c r="J237" s="221">
        <v>202417.43</v>
      </c>
      <c r="K237" s="204">
        <v>336067.87999999989</v>
      </c>
      <c r="L237" s="204">
        <v>217417.44</v>
      </c>
      <c r="M237" s="204">
        <v>191417.44</v>
      </c>
      <c r="N237" s="204">
        <v>336067.8899999999</v>
      </c>
      <c r="O237" s="429">
        <v>191417.44</v>
      </c>
      <c r="P237" s="204">
        <v>514084.11</v>
      </c>
      <c r="Q237" s="855"/>
      <c r="R237" s="204">
        <f>SUM(E237:P237)</f>
        <v>3252311.0099999988</v>
      </c>
      <c r="S237" s="850"/>
      <c r="T237" s="850"/>
      <c r="U237" s="850"/>
      <c r="V237" s="850"/>
      <c r="W237" s="171"/>
    </row>
    <row r="238" spans="1:23" s="27" customFormat="1" ht="43.5" customHeight="1">
      <c r="A238" s="858"/>
      <c r="B238" s="858"/>
      <c r="C238" s="858"/>
      <c r="D238" s="71" t="s">
        <v>87</v>
      </c>
      <c r="E238" s="213">
        <v>17340</v>
      </c>
      <c r="F238" s="213">
        <v>12060</v>
      </c>
      <c r="G238" s="213">
        <v>11600</v>
      </c>
      <c r="H238" s="102">
        <v>12720</v>
      </c>
      <c r="I238" s="102">
        <v>12660</v>
      </c>
      <c r="J238" s="102">
        <v>11680</v>
      </c>
      <c r="K238" s="102">
        <v>11950</v>
      </c>
      <c r="L238" s="102">
        <v>11600</v>
      </c>
      <c r="M238" s="102">
        <v>11952</v>
      </c>
      <c r="N238" s="81">
        <v>11758</v>
      </c>
      <c r="O238" s="213">
        <v>10690</v>
      </c>
      <c r="P238" s="81">
        <v>11850</v>
      </c>
      <c r="Q238" s="856" t="s">
        <v>113</v>
      </c>
      <c r="R238" s="81">
        <f t="shared" si="79"/>
        <v>147860</v>
      </c>
      <c r="S238" s="850"/>
      <c r="T238" s="850"/>
      <c r="U238" s="850"/>
      <c r="V238" s="850"/>
      <c r="W238" s="171"/>
    </row>
    <row r="239" spans="1:23" s="27" customFormat="1" ht="43.5" customHeight="1">
      <c r="A239" s="858"/>
      <c r="B239" s="858"/>
      <c r="C239" s="858"/>
      <c r="D239" s="71" t="s">
        <v>93</v>
      </c>
      <c r="E239" s="214">
        <v>272804.94</v>
      </c>
      <c r="F239" s="214">
        <v>256027.98</v>
      </c>
      <c r="G239" s="214">
        <v>460705.69000000006</v>
      </c>
      <c r="H239" s="74">
        <v>277056.28000000009</v>
      </c>
      <c r="I239" s="74">
        <v>267815.53999999998</v>
      </c>
      <c r="J239" s="74">
        <v>262963.31</v>
      </c>
      <c r="K239" s="74">
        <v>292999.55</v>
      </c>
      <c r="L239" s="85">
        <v>278811.29000000004</v>
      </c>
      <c r="M239" s="104">
        <v>428967.37999999995</v>
      </c>
      <c r="N239" s="85">
        <v>281816.21999999997</v>
      </c>
      <c r="O239" s="85">
        <v>309508.84000000003</v>
      </c>
      <c r="P239" s="85">
        <v>416141.15</v>
      </c>
      <c r="Q239" s="857"/>
      <c r="R239" s="81">
        <f t="shared" si="79"/>
        <v>3805618.1699999995</v>
      </c>
      <c r="S239" s="850"/>
      <c r="T239" s="850"/>
      <c r="U239" s="850"/>
      <c r="V239" s="850"/>
      <c r="W239" s="171"/>
    </row>
    <row r="240" spans="1:23" s="27" customFormat="1" ht="43.5" customHeight="1">
      <c r="A240" s="858" t="s">
        <v>174</v>
      </c>
      <c r="B240" s="858"/>
      <c r="C240" s="858"/>
      <c r="D240" s="145" t="s">
        <v>90</v>
      </c>
      <c r="E240" s="35">
        <v>17</v>
      </c>
      <c r="F240" s="35">
        <v>19</v>
      </c>
      <c r="G240" s="35">
        <v>19</v>
      </c>
      <c r="H240" s="35">
        <v>22</v>
      </c>
      <c r="I240" s="35">
        <v>17</v>
      </c>
      <c r="J240" s="35">
        <v>23</v>
      </c>
      <c r="K240" s="35">
        <v>20</v>
      </c>
      <c r="L240" s="35">
        <v>18</v>
      </c>
      <c r="M240" s="35">
        <v>20</v>
      </c>
      <c r="N240" s="35">
        <v>20</v>
      </c>
      <c r="O240" s="35">
        <v>22</v>
      </c>
      <c r="P240" s="35">
        <v>16</v>
      </c>
      <c r="Q240" s="854" t="s">
        <v>110</v>
      </c>
      <c r="R240" s="40">
        <f>SUM(E240:P240)</f>
        <v>233</v>
      </c>
      <c r="S240" s="850">
        <f t="shared" ref="S240" si="84">R242/R240</f>
        <v>1.1716738197424892</v>
      </c>
      <c r="T240" s="850"/>
      <c r="U240" s="850">
        <f t="shared" ref="U240" si="85">R243/R241</f>
        <v>2.260521182160383</v>
      </c>
      <c r="V240" s="850"/>
      <c r="W240" s="171"/>
    </row>
    <row r="241" spans="1:23" s="27" customFormat="1" ht="43.5" customHeight="1">
      <c r="A241" s="858"/>
      <c r="B241" s="858"/>
      <c r="C241" s="858"/>
      <c r="D241" s="145" t="s">
        <v>89</v>
      </c>
      <c r="E241" s="204">
        <v>68692.989999999991</v>
      </c>
      <c r="F241" s="204">
        <v>68182.899999999994</v>
      </c>
      <c r="G241" s="204">
        <v>68182.899999999994</v>
      </c>
      <c r="H241" s="221">
        <v>68692.989999999991</v>
      </c>
      <c r="I241" s="221">
        <v>73442.899999999994</v>
      </c>
      <c r="J241" s="221">
        <v>70442.899999999994</v>
      </c>
      <c r="K241" s="204">
        <v>68692.989999999991</v>
      </c>
      <c r="L241" s="204">
        <v>77842.899999999994</v>
      </c>
      <c r="M241" s="57">
        <v>68182.899999999994</v>
      </c>
      <c r="N241" s="204">
        <v>68692.989999999991</v>
      </c>
      <c r="O241" s="429">
        <v>68182.899999999994</v>
      </c>
      <c r="P241" s="204">
        <v>104182.9</v>
      </c>
      <c r="Q241" s="855"/>
      <c r="R241" s="204">
        <f>SUM(E241:P241)</f>
        <v>873415.16</v>
      </c>
      <c r="S241" s="850"/>
      <c r="T241" s="850"/>
      <c r="U241" s="850"/>
      <c r="V241" s="850"/>
      <c r="W241" s="171"/>
    </row>
    <row r="242" spans="1:23" s="27" customFormat="1" ht="43.5" customHeight="1">
      <c r="A242" s="858"/>
      <c r="B242" s="858"/>
      <c r="C242" s="858"/>
      <c r="D242" s="71" t="s">
        <v>87</v>
      </c>
      <c r="E242" s="215">
        <v>23</v>
      </c>
      <c r="F242" s="215">
        <v>20</v>
      </c>
      <c r="G242" s="215">
        <v>22</v>
      </c>
      <c r="H242" s="235">
        <v>26</v>
      </c>
      <c r="I242" s="235">
        <v>27</v>
      </c>
      <c r="J242" s="235">
        <v>27</v>
      </c>
      <c r="K242" s="411">
        <v>23</v>
      </c>
      <c r="L242" s="235">
        <v>31</v>
      </c>
      <c r="M242" s="235">
        <v>19</v>
      </c>
      <c r="N242" s="235">
        <v>20</v>
      </c>
      <c r="O242" s="235">
        <v>21</v>
      </c>
      <c r="P242" s="235">
        <v>14</v>
      </c>
      <c r="Q242" s="856" t="s">
        <v>111</v>
      </c>
      <c r="R242" s="81">
        <f t="shared" ref="R242:R247" si="86">SUM(E242:P242)</f>
        <v>273</v>
      </c>
      <c r="S242" s="850"/>
      <c r="T242" s="850"/>
      <c r="U242" s="850"/>
      <c r="V242" s="850"/>
      <c r="W242" s="171"/>
    </row>
    <row r="243" spans="1:23" s="27" customFormat="1" ht="43.5" customHeight="1">
      <c r="A243" s="858"/>
      <c r="B243" s="858"/>
      <c r="C243" s="858"/>
      <c r="D243" s="71" t="s">
        <v>93</v>
      </c>
      <c r="E243" s="214">
        <v>152196.75</v>
      </c>
      <c r="F243" s="214">
        <v>152196.74999999994</v>
      </c>
      <c r="G243" s="214">
        <v>151506.71</v>
      </c>
      <c r="H243" s="74">
        <v>150918.50000000003</v>
      </c>
      <c r="I243" s="74">
        <v>179507.43000000005</v>
      </c>
      <c r="J243" s="74">
        <v>158852.96000000005</v>
      </c>
      <c r="K243" s="74">
        <v>179511.83000000005</v>
      </c>
      <c r="L243" s="85">
        <v>158852.96000000005</v>
      </c>
      <c r="M243" s="104">
        <v>175592.89000000004</v>
      </c>
      <c r="N243" s="85">
        <v>159682.84</v>
      </c>
      <c r="O243" s="74">
        <v>141233.99</v>
      </c>
      <c r="P243" s="85">
        <v>214319.86</v>
      </c>
      <c r="Q243" s="857"/>
      <c r="R243" s="85">
        <f t="shared" si="86"/>
        <v>1974373.4700000002</v>
      </c>
      <c r="S243" s="850"/>
      <c r="T243" s="850"/>
      <c r="U243" s="850"/>
      <c r="V243" s="850"/>
      <c r="W243" s="171"/>
    </row>
    <row r="244" spans="1:23" s="27" customFormat="1" ht="43.5" customHeight="1">
      <c r="A244" s="858" t="s">
        <v>175</v>
      </c>
      <c r="B244" s="858"/>
      <c r="C244" s="858"/>
      <c r="D244" s="145" t="s">
        <v>90</v>
      </c>
      <c r="E244" s="35">
        <v>18</v>
      </c>
      <c r="F244" s="35">
        <v>18</v>
      </c>
      <c r="G244" s="35">
        <v>18</v>
      </c>
      <c r="H244" s="35">
        <v>18</v>
      </c>
      <c r="I244" s="35">
        <v>20</v>
      </c>
      <c r="J244" s="35">
        <v>18</v>
      </c>
      <c r="K244" s="35">
        <v>18</v>
      </c>
      <c r="L244" s="35">
        <v>18</v>
      </c>
      <c r="M244" s="35">
        <v>20</v>
      </c>
      <c r="N244" s="35">
        <v>18</v>
      </c>
      <c r="O244" s="35">
        <v>18</v>
      </c>
      <c r="P244" s="35">
        <v>18</v>
      </c>
      <c r="Q244" s="854" t="s">
        <v>110</v>
      </c>
      <c r="R244" s="40">
        <f t="shared" si="86"/>
        <v>220</v>
      </c>
      <c r="S244" s="850">
        <f t="shared" ref="S244" si="87">R246/R244</f>
        <v>0.88181818181818183</v>
      </c>
      <c r="T244" s="850"/>
      <c r="U244" s="850">
        <f t="shared" ref="U244" si="88">R247/R245</f>
        <v>1.0019865700673605</v>
      </c>
      <c r="V244" s="850"/>
      <c r="W244" s="171"/>
    </row>
    <row r="245" spans="1:23" s="27" customFormat="1" ht="43.5" customHeight="1">
      <c r="A245" s="858"/>
      <c r="B245" s="858"/>
      <c r="C245" s="858"/>
      <c r="D245" s="145" t="s">
        <v>89</v>
      </c>
      <c r="E245" s="204">
        <v>67995.960000000006</v>
      </c>
      <c r="F245" s="204">
        <v>64949.51</v>
      </c>
      <c r="G245" s="204">
        <v>64949.51</v>
      </c>
      <c r="H245" s="221">
        <v>67995.960000000006</v>
      </c>
      <c r="I245" s="221">
        <v>64949.51</v>
      </c>
      <c r="J245" s="221">
        <v>67149.510000000009</v>
      </c>
      <c r="K245" s="204">
        <v>67995.960000000006</v>
      </c>
      <c r="L245" s="204">
        <v>71349.510000000009</v>
      </c>
      <c r="M245" s="57">
        <v>64949.51</v>
      </c>
      <c r="N245" s="204">
        <v>67995.960000000006</v>
      </c>
      <c r="O245" s="429">
        <v>64949.51</v>
      </c>
      <c r="P245" s="204">
        <v>100949.51000000001</v>
      </c>
      <c r="Q245" s="855"/>
      <c r="R245" s="204">
        <f t="shared" si="86"/>
        <v>836179.92</v>
      </c>
      <c r="S245" s="850"/>
      <c r="T245" s="850"/>
      <c r="U245" s="850"/>
      <c r="V245" s="850"/>
      <c r="W245" s="171"/>
    </row>
    <row r="246" spans="1:23" s="27" customFormat="1" ht="43.5" customHeight="1">
      <c r="A246" s="858"/>
      <c r="B246" s="858"/>
      <c r="C246" s="858"/>
      <c r="D246" s="71" t="s">
        <v>87</v>
      </c>
      <c r="E246" s="215">
        <v>22</v>
      </c>
      <c r="F246" s="215">
        <v>19</v>
      </c>
      <c r="G246" s="215">
        <v>16</v>
      </c>
      <c r="H246" s="235">
        <v>17</v>
      </c>
      <c r="I246" s="235">
        <v>16</v>
      </c>
      <c r="J246" s="235">
        <v>16</v>
      </c>
      <c r="K246" s="411">
        <v>15</v>
      </c>
      <c r="L246" s="235">
        <v>12</v>
      </c>
      <c r="M246" s="235">
        <v>13</v>
      </c>
      <c r="N246" s="235">
        <v>13</v>
      </c>
      <c r="O246" s="235">
        <v>18</v>
      </c>
      <c r="P246" s="235">
        <v>17</v>
      </c>
      <c r="Q246" s="856" t="s">
        <v>111</v>
      </c>
      <c r="R246" s="81">
        <f t="shared" si="86"/>
        <v>194</v>
      </c>
      <c r="S246" s="850"/>
      <c r="T246" s="850"/>
      <c r="U246" s="850"/>
      <c r="V246" s="850"/>
      <c r="W246" s="171"/>
    </row>
    <row r="247" spans="1:23" s="27" customFormat="1" ht="43.5" customHeight="1">
      <c r="A247" s="858"/>
      <c r="B247" s="858"/>
      <c r="C247" s="858"/>
      <c r="D247" s="71" t="s">
        <v>93</v>
      </c>
      <c r="E247" s="214">
        <v>44936.75</v>
      </c>
      <c r="F247" s="214">
        <v>44936.750000000007</v>
      </c>
      <c r="G247" s="214">
        <v>44936.750000000007</v>
      </c>
      <c r="H247" s="74">
        <v>45579.990000000005</v>
      </c>
      <c r="I247" s="74">
        <v>46124.069999999992</v>
      </c>
      <c r="J247" s="74">
        <v>58905.53</v>
      </c>
      <c r="K247" s="74">
        <v>70037.070000000007</v>
      </c>
      <c r="L247" s="85">
        <v>75737.45</v>
      </c>
      <c r="M247" s="104">
        <v>94811.31</v>
      </c>
      <c r="N247" s="85">
        <v>88468.25</v>
      </c>
      <c r="O247" s="85">
        <v>88962.089999999982</v>
      </c>
      <c r="P247" s="85">
        <v>134405.04</v>
      </c>
      <c r="Q247" s="857"/>
      <c r="R247" s="85">
        <f t="shared" si="86"/>
        <v>837841.04999999993</v>
      </c>
      <c r="S247" s="850"/>
      <c r="T247" s="850"/>
      <c r="U247" s="850"/>
      <c r="V247" s="850"/>
      <c r="W247" s="171"/>
    </row>
    <row r="248" spans="1:23" s="27" customFormat="1" ht="43.5" customHeight="1">
      <c r="A248" s="735" t="s">
        <v>106</v>
      </c>
      <c r="B248" s="735"/>
      <c r="C248" s="735"/>
      <c r="D248" s="71" t="s">
        <v>90</v>
      </c>
      <c r="E248" s="88">
        <f>E224+E228+E232+E236+E240+E244</f>
        <v>15143</v>
      </c>
      <c r="F248" s="88">
        <f>F224+F228+F232+F236+F240+F244</f>
        <v>13948</v>
      </c>
      <c r="G248" s="88">
        <f t="shared" ref="G248:P248" si="89">G224+G228+G232+G236+G240+G244</f>
        <v>14364</v>
      </c>
      <c r="H248" s="208">
        <f t="shared" si="89"/>
        <v>14980</v>
      </c>
      <c r="I248" s="208">
        <f t="shared" si="89"/>
        <v>15378</v>
      </c>
      <c r="J248" s="208">
        <f t="shared" si="89"/>
        <v>14868</v>
      </c>
      <c r="K248" s="88">
        <f t="shared" si="89"/>
        <v>14859</v>
      </c>
      <c r="L248" s="88">
        <f t="shared" si="89"/>
        <v>14346</v>
      </c>
      <c r="M248" s="88">
        <f t="shared" si="89"/>
        <v>14869</v>
      </c>
      <c r="N248" s="88">
        <f t="shared" si="89"/>
        <v>14858</v>
      </c>
      <c r="O248" s="88">
        <f t="shared" si="89"/>
        <v>13848</v>
      </c>
      <c r="P248" s="88">
        <f t="shared" si="89"/>
        <v>15136</v>
      </c>
      <c r="Q248" s="847">
        <f>SUM(E248:P248)</f>
        <v>176597</v>
      </c>
      <c r="R248" s="847"/>
      <c r="S248" s="749">
        <f>Q250/Q248</f>
        <v>1.1545892625582541</v>
      </c>
      <c r="T248" s="749"/>
      <c r="U248" s="749">
        <f>Q251/Q249</f>
        <v>1.1182826534393129</v>
      </c>
      <c r="V248" s="749"/>
      <c r="W248" s="171"/>
    </row>
    <row r="249" spans="1:23" s="27" customFormat="1" ht="43.5" customHeight="1">
      <c r="A249" s="735"/>
      <c r="B249" s="735"/>
      <c r="C249" s="735"/>
      <c r="D249" s="71" t="s">
        <v>89</v>
      </c>
      <c r="E249" s="205">
        <f>SUM(E245,E241,E237,E233,E229,E225)</f>
        <v>1322074.72</v>
      </c>
      <c r="F249" s="205">
        <f t="shared" ref="F249:P249" si="90">SUM(F245,F241,F237,F233,F229,F225)</f>
        <v>1048656.5899999999</v>
      </c>
      <c r="G249" s="205">
        <f t="shared" si="90"/>
        <v>1054668.44</v>
      </c>
      <c r="H249" s="209">
        <f t="shared" si="90"/>
        <v>1302401.46</v>
      </c>
      <c r="I249" s="209">
        <f t="shared" si="90"/>
        <v>1193079.0699999998</v>
      </c>
      <c r="J249" s="209">
        <f t="shared" si="90"/>
        <v>1087068.44</v>
      </c>
      <c r="K249" s="205">
        <f t="shared" si="90"/>
        <v>1302401.46</v>
      </c>
      <c r="L249" s="205">
        <f t="shared" si="90"/>
        <v>1186872.45</v>
      </c>
      <c r="M249" s="205">
        <f t="shared" si="90"/>
        <v>1061796.54</v>
      </c>
      <c r="N249" s="205">
        <f t="shared" si="90"/>
        <v>1302901.4699999997</v>
      </c>
      <c r="O249" s="205">
        <f t="shared" si="90"/>
        <v>1059996.53</v>
      </c>
      <c r="P249" s="205">
        <f t="shared" si="90"/>
        <v>1655591.28</v>
      </c>
      <c r="Q249" s="849">
        <f>SUM(E249:P249)</f>
        <v>14577508.449999996</v>
      </c>
      <c r="R249" s="849"/>
      <c r="S249" s="749"/>
      <c r="T249" s="749"/>
      <c r="U249" s="749"/>
      <c r="V249" s="749"/>
      <c r="W249" s="171"/>
    </row>
    <row r="250" spans="1:23" s="27" customFormat="1" ht="43.5" customHeight="1">
      <c r="A250" s="735"/>
      <c r="B250" s="735"/>
      <c r="C250" s="735"/>
      <c r="D250" s="71" t="s">
        <v>87</v>
      </c>
      <c r="E250" s="88">
        <f>E226+E230+E234+E238+E242+E246</f>
        <v>21818</v>
      </c>
      <c r="F250" s="88">
        <f t="shared" ref="F250:G250" si="91">F226+F230+F234+F238+F242+F246</f>
        <v>15582</v>
      </c>
      <c r="G250" s="88">
        <f t="shared" si="91"/>
        <v>16081</v>
      </c>
      <c r="H250" s="208">
        <f>H226+H230+H234+H238+H242+H246</f>
        <v>17607</v>
      </c>
      <c r="I250" s="208">
        <f t="shared" ref="I250:J250" si="92">I226+I230+I234+I238+I242+I246</f>
        <v>17598</v>
      </c>
      <c r="J250" s="208">
        <f t="shared" si="92"/>
        <v>15893</v>
      </c>
      <c r="K250" s="88">
        <f>K226+K230+K234+K238+K242+K246</f>
        <v>17590</v>
      </c>
      <c r="L250" s="88">
        <f t="shared" ref="L250:P250" si="93">L226+L230+L234+L238+L242+L246</f>
        <v>16301</v>
      </c>
      <c r="M250" s="88">
        <f t="shared" si="93"/>
        <v>17348</v>
      </c>
      <c r="N250" s="88">
        <f t="shared" si="93"/>
        <v>17138</v>
      </c>
      <c r="O250" s="88">
        <f t="shared" si="93"/>
        <v>15215</v>
      </c>
      <c r="P250" s="88">
        <f t="shared" si="93"/>
        <v>15726</v>
      </c>
      <c r="Q250" s="847">
        <f>SUM(E250:P250)</f>
        <v>203897</v>
      </c>
      <c r="R250" s="847"/>
      <c r="S250" s="749"/>
      <c r="T250" s="749"/>
      <c r="U250" s="749"/>
      <c r="V250" s="749"/>
      <c r="W250" s="171"/>
    </row>
    <row r="251" spans="1:23" s="27" customFormat="1" ht="43.5" customHeight="1">
      <c r="A251" s="735"/>
      <c r="B251" s="735"/>
      <c r="C251" s="735"/>
      <c r="D251" s="71" t="s">
        <v>93</v>
      </c>
      <c r="E251" s="205">
        <f>E227+E231+E235+E239+E243+E247</f>
        <v>1187433.67</v>
      </c>
      <c r="F251" s="205">
        <f>F227+F231+F235+F239+F243+F247</f>
        <v>1366763.33</v>
      </c>
      <c r="G251" s="205">
        <f>G227+G231+G235+G239+G243+G247</f>
        <v>1370427.73</v>
      </c>
      <c r="H251" s="237">
        <f>H227+H231+H235+H239+H243+H247</f>
        <v>1239099.97</v>
      </c>
      <c r="I251" s="236">
        <f>I227+I231+I235+I239+I243+I247</f>
        <v>1339612.1500000001</v>
      </c>
      <c r="J251" s="238">
        <f>J227+J231+J235+J239+J243+J247</f>
        <v>1204644.5</v>
      </c>
      <c r="K251" s="205">
        <f>K227+K231+K235+K239+K243+K247</f>
        <v>1302505.6600000001</v>
      </c>
      <c r="L251" s="205">
        <f>L227+L231+L235+L239+L243+L247</f>
        <v>1266745.79</v>
      </c>
      <c r="M251" s="414">
        <f t="shared" ref="M251:P251" si="94">M227+M231+M235+M239+M243+M247</f>
        <v>1569781.9700000002</v>
      </c>
      <c r="N251" s="426">
        <f t="shared" si="94"/>
        <v>1304897.7800000003</v>
      </c>
      <c r="O251" s="414">
        <f t="shared" si="94"/>
        <v>1315102.2600000002</v>
      </c>
      <c r="P251" s="414">
        <f t="shared" si="94"/>
        <v>1834760.02</v>
      </c>
      <c r="Q251" s="849">
        <f>SUM(E251:P251)</f>
        <v>16301774.83</v>
      </c>
      <c r="R251" s="849"/>
      <c r="S251" s="749"/>
      <c r="T251" s="749"/>
      <c r="U251" s="749"/>
      <c r="V251" s="749"/>
      <c r="W251" s="171"/>
    </row>
    <row r="252" spans="1:23" s="27" customFormat="1" ht="43.5" customHeight="1">
      <c r="A252" s="839" t="s">
        <v>116</v>
      </c>
      <c r="B252" s="839"/>
      <c r="C252" s="839"/>
      <c r="D252" s="839"/>
      <c r="E252" s="839"/>
      <c r="F252" s="839"/>
      <c r="G252" s="839"/>
      <c r="H252" s="839"/>
      <c r="I252" s="839"/>
      <c r="J252" s="839"/>
      <c r="K252" s="839"/>
      <c r="L252" s="839"/>
      <c r="M252" s="839"/>
      <c r="N252" s="839"/>
      <c r="O252" s="839"/>
      <c r="P252" s="839"/>
      <c r="Q252" s="839"/>
      <c r="R252" s="839"/>
      <c r="S252" s="839"/>
      <c r="T252" s="839"/>
      <c r="U252" s="839"/>
      <c r="V252" s="110"/>
      <c r="W252" s="171"/>
    </row>
    <row r="253" spans="1:23" s="27" customFormat="1" ht="43.5" customHeight="1">
      <c r="A253" s="840" t="s">
        <v>0</v>
      </c>
      <c r="B253" s="840"/>
      <c r="C253" s="840"/>
      <c r="D253" s="840"/>
      <c r="E253" s="840"/>
      <c r="F253" s="840"/>
      <c r="G253" s="840"/>
      <c r="H253" s="840"/>
      <c r="I253" s="840"/>
      <c r="J253" s="840"/>
      <c r="K253" s="840"/>
      <c r="L253" s="840"/>
      <c r="M253" s="199" t="s">
        <v>30</v>
      </c>
      <c r="N253" s="199"/>
      <c r="O253" s="199"/>
      <c r="P253" s="199"/>
      <c r="Q253" s="199"/>
      <c r="R253" s="199"/>
      <c r="S253" s="199"/>
      <c r="T253" s="199"/>
      <c r="U253" s="199"/>
      <c r="V253" s="199"/>
      <c r="W253" s="171"/>
    </row>
    <row r="254" spans="1:23" s="27" customFormat="1" ht="43.5" customHeight="1">
      <c r="A254" s="846" t="s">
        <v>26</v>
      </c>
      <c r="B254" s="846"/>
      <c r="C254" s="846"/>
      <c r="D254" s="846"/>
      <c r="E254" s="846"/>
      <c r="F254" s="846"/>
      <c r="G254" s="846"/>
      <c r="H254" s="846"/>
      <c r="I254" s="846"/>
      <c r="J254" s="846"/>
      <c r="K254" s="846"/>
      <c r="L254" s="846"/>
      <c r="M254" s="842" t="s">
        <v>96</v>
      </c>
      <c r="N254" s="842"/>
      <c r="O254" s="842"/>
      <c r="P254" s="842"/>
      <c r="Q254" s="842"/>
      <c r="R254" s="842"/>
      <c r="S254" s="842"/>
      <c r="T254" s="842"/>
      <c r="U254" s="842"/>
      <c r="V254" s="111"/>
      <c r="W254" s="171"/>
    </row>
    <row r="255" spans="1:23" s="27" customFormat="1" ht="43.5" customHeight="1">
      <c r="A255" s="738" t="s">
        <v>88</v>
      </c>
      <c r="B255" s="738"/>
      <c r="C255" s="738"/>
      <c r="D255" s="832" t="s">
        <v>280</v>
      </c>
      <c r="E255" s="832" t="s">
        <v>225</v>
      </c>
      <c r="F255" s="832"/>
      <c r="G255" s="832"/>
      <c r="H255" s="832"/>
      <c r="I255" s="832"/>
      <c r="J255" s="832"/>
      <c r="K255" s="832"/>
      <c r="L255" s="832"/>
      <c r="M255" s="832"/>
      <c r="N255" s="832"/>
      <c r="O255" s="832"/>
      <c r="P255" s="832"/>
      <c r="Q255" s="832"/>
      <c r="R255" s="832"/>
      <c r="S255" s="738" t="s">
        <v>91</v>
      </c>
      <c r="T255" s="738"/>
      <c r="U255" s="738"/>
      <c r="V255" s="738"/>
      <c r="W255" s="171"/>
    </row>
    <row r="256" spans="1:23" s="27" customFormat="1" ht="43.5" customHeight="1">
      <c r="A256" s="738"/>
      <c r="B256" s="738"/>
      <c r="C256" s="738"/>
      <c r="D256" s="832"/>
      <c r="E256" s="112" t="s">
        <v>11</v>
      </c>
      <c r="F256" s="112" t="s">
        <v>12</v>
      </c>
      <c r="G256" s="112" t="s">
        <v>13</v>
      </c>
      <c r="H256" s="112" t="s">
        <v>14</v>
      </c>
      <c r="I256" s="112" t="s">
        <v>15</v>
      </c>
      <c r="J256" s="112" t="s">
        <v>16</v>
      </c>
      <c r="K256" s="112" t="s">
        <v>17</v>
      </c>
      <c r="L256" s="112" t="s">
        <v>18</v>
      </c>
      <c r="M256" s="112" t="s">
        <v>19</v>
      </c>
      <c r="N256" s="112" t="s">
        <v>20</v>
      </c>
      <c r="O256" s="112" t="s">
        <v>21</v>
      </c>
      <c r="P256" s="112" t="s">
        <v>22</v>
      </c>
      <c r="Q256" s="112" t="s">
        <v>101</v>
      </c>
      <c r="R256" s="112" t="s">
        <v>31</v>
      </c>
      <c r="S256" s="738" t="s">
        <v>103</v>
      </c>
      <c r="T256" s="738"/>
      <c r="U256" s="738" t="s">
        <v>104</v>
      </c>
      <c r="V256" s="738"/>
      <c r="W256" s="171"/>
    </row>
    <row r="257" spans="1:23" s="27" customFormat="1" ht="43.5" customHeight="1">
      <c r="A257" s="859" t="s">
        <v>180</v>
      </c>
      <c r="B257" s="859"/>
      <c r="C257" s="859"/>
      <c r="D257" s="145" t="s">
        <v>90</v>
      </c>
      <c r="E257" s="49">
        <v>300</v>
      </c>
      <c r="F257" s="49">
        <v>310</v>
      </c>
      <c r="G257" s="49">
        <v>300</v>
      </c>
      <c r="H257" s="49">
        <v>300</v>
      </c>
      <c r="I257" s="49">
        <v>300</v>
      </c>
      <c r="J257" s="49">
        <v>300</v>
      </c>
      <c r="K257" s="49">
        <v>300</v>
      </c>
      <c r="L257" s="49">
        <v>300</v>
      </c>
      <c r="M257" s="49">
        <v>300</v>
      </c>
      <c r="N257" s="49">
        <v>300</v>
      </c>
      <c r="O257" s="49">
        <v>300</v>
      </c>
      <c r="P257" s="49">
        <v>300</v>
      </c>
      <c r="Q257" s="863" t="s">
        <v>117</v>
      </c>
      <c r="R257" s="40">
        <f t="shared" ref="R257:R320" si="95">SUM(E257:P257)</f>
        <v>3610</v>
      </c>
      <c r="S257" s="850">
        <f>R259/R257</f>
        <v>1.6745152354570638</v>
      </c>
      <c r="T257" s="850"/>
      <c r="U257" s="850">
        <f>R260/R258</f>
        <v>1.1526849579264968</v>
      </c>
      <c r="V257" s="850"/>
      <c r="W257" s="171"/>
    </row>
    <row r="258" spans="1:23" s="27" customFormat="1" ht="33.75" customHeight="1">
      <c r="A258" s="859"/>
      <c r="B258" s="859"/>
      <c r="C258" s="859"/>
      <c r="D258" s="145" t="s">
        <v>89</v>
      </c>
      <c r="E258" s="42">
        <v>449373.51000000013</v>
      </c>
      <c r="F258" s="42">
        <v>398817.16000000003</v>
      </c>
      <c r="G258" s="42">
        <v>398817.16000000003</v>
      </c>
      <c r="H258" s="42">
        <v>454673.51000000013</v>
      </c>
      <c r="I258" s="42">
        <v>468191.36000000004</v>
      </c>
      <c r="J258" s="42">
        <v>407617.16000000003</v>
      </c>
      <c r="K258" s="42">
        <v>473466.72000000009</v>
      </c>
      <c r="L258" s="42">
        <v>460725.37</v>
      </c>
      <c r="M258" s="42">
        <v>401510.39</v>
      </c>
      <c r="N258" s="60">
        <v>452066.74000000011</v>
      </c>
      <c r="O258" s="60">
        <v>401510.39</v>
      </c>
      <c r="P258" s="60">
        <v>579210.3899999999</v>
      </c>
      <c r="Q258" s="863"/>
      <c r="R258" s="43">
        <f t="shared" si="95"/>
        <v>5345979.8600000003</v>
      </c>
      <c r="S258" s="850"/>
      <c r="T258" s="850"/>
      <c r="U258" s="850"/>
      <c r="V258" s="850"/>
      <c r="W258" s="171"/>
    </row>
    <row r="259" spans="1:23" s="27" customFormat="1" ht="33.75">
      <c r="A259" s="859"/>
      <c r="B259" s="859"/>
      <c r="C259" s="859"/>
      <c r="D259" s="71" t="s">
        <v>87</v>
      </c>
      <c r="E259" s="162">
        <v>416</v>
      </c>
      <c r="F259" s="162">
        <v>358</v>
      </c>
      <c r="G259" s="162">
        <v>318</v>
      </c>
      <c r="H259" s="241">
        <v>299</v>
      </c>
      <c r="I259" s="241">
        <v>318</v>
      </c>
      <c r="J259" s="241">
        <v>331</v>
      </c>
      <c r="K259" s="241">
        <f>'[2]Direccion Com.'!$K$23</f>
        <v>353</v>
      </c>
      <c r="L259" s="90">
        <f>'[2]Direccion Com.'!$L$23</f>
        <v>803</v>
      </c>
      <c r="M259" s="90">
        <v>397</v>
      </c>
      <c r="N259" s="82">
        <v>943</v>
      </c>
      <c r="O259" s="82">
        <v>965</v>
      </c>
      <c r="P259" s="82">
        <v>544</v>
      </c>
      <c r="Q259" s="864" t="s">
        <v>118</v>
      </c>
      <c r="R259" s="81">
        <f t="shared" si="95"/>
        <v>6045</v>
      </c>
      <c r="S259" s="850"/>
      <c r="T259" s="850"/>
      <c r="U259" s="850"/>
      <c r="V259" s="850"/>
      <c r="W259" s="171"/>
    </row>
    <row r="260" spans="1:23" s="27" customFormat="1" ht="33.75">
      <c r="A260" s="859"/>
      <c r="B260" s="859"/>
      <c r="C260" s="859"/>
      <c r="D260" s="71" t="s">
        <v>93</v>
      </c>
      <c r="E260" s="75">
        <v>612396.15</v>
      </c>
      <c r="F260" s="75">
        <v>434985.33</v>
      </c>
      <c r="G260" s="75">
        <v>582479.66</v>
      </c>
      <c r="H260" s="75">
        <v>486711.9</v>
      </c>
      <c r="I260" s="75">
        <v>525312.13</v>
      </c>
      <c r="J260" s="75">
        <v>498098.6</v>
      </c>
      <c r="K260" s="75">
        <v>626447.56999999995</v>
      </c>
      <c r="L260" s="86">
        <f>[3]Hoja1!$C$5</f>
        <v>442311.62</v>
      </c>
      <c r="M260" s="75">
        <v>521046.56</v>
      </c>
      <c r="N260" s="75">
        <v>448358.07</v>
      </c>
      <c r="O260" s="75">
        <v>404099.71</v>
      </c>
      <c r="P260" s="75">
        <v>579983.27</v>
      </c>
      <c r="Q260" s="864"/>
      <c r="R260" s="85">
        <f t="shared" si="95"/>
        <v>6162230.5700000003</v>
      </c>
      <c r="S260" s="850"/>
      <c r="T260" s="850"/>
      <c r="U260" s="850"/>
      <c r="V260" s="850"/>
      <c r="W260" s="171"/>
    </row>
    <row r="261" spans="1:23" s="27" customFormat="1" ht="66" customHeight="1">
      <c r="A261" s="859" t="s">
        <v>181</v>
      </c>
      <c r="B261" s="859"/>
      <c r="C261" s="859"/>
      <c r="D261" s="145" t="s">
        <v>90</v>
      </c>
      <c r="E261" s="35">
        <v>809</v>
      </c>
      <c r="F261" s="35">
        <v>809</v>
      </c>
      <c r="G261" s="35">
        <v>809</v>
      </c>
      <c r="H261" s="35">
        <v>809</v>
      </c>
      <c r="I261" s="35">
        <v>809</v>
      </c>
      <c r="J261" s="35">
        <v>809</v>
      </c>
      <c r="K261" s="35">
        <v>809</v>
      </c>
      <c r="L261" s="35">
        <v>809</v>
      </c>
      <c r="M261" s="35">
        <v>809</v>
      </c>
      <c r="N261" s="35">
        <v>809</v>
      </c>
      <c r="O261" s="35">
        <v>809</v>
      </c>
      <c r="P261" s="35">
        <v>809</v>
      </c>
      <c r="Q261" s="861" t="s">
        <v>119</v>
      </c>
      <c r="R261" s="40">
        <f t="shared" si="95"/>
        <v>9708</v>
      </c>
      <c r="S261" s="850">
        <f t="shared" ref="S261" si="96">R263/R261</f>
        <v>1.0002060156571899</v>
      </c>
      <c r="T261" s="850"/>
      <c r="U261" s="850">
        <f t="shared" ref="U261" si="97">R264/R262</f>
        <v>1.2338299183754988</v>
      </c>
      <c r="V261" s="850"/>
      <c r="W261" s="171"/>
    </row>
    <row r="262" spans="1:23" s="27" customFormat="1" ht="66" customHeight="1">
      <c r="A262" s="859"/>
      <c r="B262" s="859"/>
      <c r="C262" s="859"/>
      <c r="D262" s="145" t="s">
        <v>89</v>
      </c>
      <c r="E262" s="42">
        <v>155714.51</v>
      </c>
      <c r="F262" s="42">
        <v>154337.27000000002</v>
      </c>
      <c r="G262" s="42">
        <v>154337.27000000002</v>
      </c>
      <c r="H262" s="42">
        <v>155714.51</v>
      </c>
      <c r="I262" s="42">
        <v>179662.27000000002</v>
      </c>
      <c r="J262" s="42">
        <v>159172.27000000002</v>
      </c>
      <c r="K262" s="42">
        <v>157214.53</v>
      </c>
      <c r="L262" s="42">
        <v>176487.29</v>
      </c>
      <c r="M262" s="42">
        <v>155837.29</v>
      </c>
      <c r="N262" s="42">
        <v>157214.53</v>
      </c>
      <c r="O262" s="42">
        <v>155837.29</v>
      </c>
      <c r="P262" s="42">
        <v>218337.29</v>
      </c>
      <c r="Q262" s="861"/>
      <c r="R262" s="43">
        <f t="shared" si="95"/>
        <v>1979866.3200000003</v>
      </c>
      <c r="S262" s="850"/>
      <c r="T262" s="850"/>
      <c r="U262" s="850"/>
      <c r="V262" s="850"/>
      <c r="W262" s="171"/>
    </row>
    <row r="263" spans="1:23" s="27" customFormat="1" ht="66" customHeight="1">
      <c r="A263" s="859"/>
      <c r="B263" s="859"/>
      <c r="C263" s="859"/>
      <c r="D263" s="71" t="s">
        <v>87</v>
      </c>
      <c r="E263" s="162">
        <v>908</v>
      </c>
      <c r="F263" s="162">
        <v>793</v>
      </c>
      <c r="G263" s="162">
        <v>874</v>
      </c>
      <c r="H263" s="241">
        <v>832</v>
      </c>
      <c r="I263" s="241">
        <v>937</v>
      </c>
      <c r="J263" s="241">
        <v>827</v>
      </c>
      <c r="K263" s="90">
        <f>'[2]Subdir Oper Com'!$K$20</f>
        <v>743</v>
      </c>
      <c r="L263" s="90">
        <f>'[2]Subdir Oper Com'!$L$20</f>
        <v>689</v>
      </c>
      <c r="M263" s="90">
        <v>707</v>
      </c>
      <c r="N263" s="82">
        <v>876</v>
      </c>
      <c r="O263" s="82">
        <v>751</v>
      </c>
      <c r="P263" s="82">
        <v>773</v>
      </c>
      <c r="Q263" s="864" t="s">
        <v>120</v>
      </c>
      <c r="R263" s="81">
        <f t="shared" si="95"/>
        <v>9710</v>
      </c>
      <c r="S263" s="850"/>
      <c r="T263" s="850"/>
      <c r="U263" s="850"/>
      <c r="V263" s="850"/>
      <c r="W263" s="171"/>
    </row>
    <row r="264" spans="1:23" s="27" customFormat="1" ht="66" customHeight="1">
      <c r="A264" s="859"/>
      <c r="B264" s="859"/>
      <c r="C264" s="859"/>
      <c r="D264" s="71" t="s">
        <v>93</v>
      </c>
      <c r="E264" s="75">
        <v>177790.01</v>
      </c>
      <c r="F264" s="75">
        <v>178846.19</v>
      </c>
      <c r="G264" s="75">
        <v>175613.38</v>
      </c>
      <c r="H264" s="86">
        <v>185095.8</v>
      </c>
      <c r="I264" s="86">
        <v>222513.04</v>
      </c>
      <c r="J264" s="86">
        <v>204724.31</v>
      </c>
      <c r="K264" s="86">
        <v>226021.66</v>
      </c>
      <c r="L264" s="86">
        <f>[3]Hoja1!$C$16</f>
        <v>184717.34</v>
      </c>
      <c r="M264" s="86">
        <v>206736.59</v>
      </c>
      <c r="N264" s="86">
        <v>193156.22</v>
      </c>
      <c r="O264" s="86">
        <v>199458.06</v>
      </c>
      <c r="P264" s="86">
        <v>288145.69999999995</v>
      </c>
      <c r="Q264" s="864"/>
      <c r="R264" s="85">
        <f t="shared" si="95"/>
        <v>2442818.2999999998</v>
      </c>
      <c r="S264" s="850"/>
      <c r="T264" s="850"/>
      <c r="U264" s="850"/>
      <c r="V264" s="850"/>
      <c r="W264" s="171"/>
    </row>
    <row r="265" spans="1:23" s="27" customFormat="1" ht="33.75">
      <c r="A265" s="860" t="s">
        <v>182</v>
      </c>
      <c r="B265" s="860"/>
      <c r="C265" s="860"/>
      <c r="D265" s="145" t="s">
        <v>90</v>
      </c>
      <c r="E265" s="35">
        <v>1200</v>
      </c>
      <c r="F265" s="35">
        <v>1200</v>
      </c>
      <c r="G265" s="35">
        <v>1185</v>
      </c>
      <c r="H265" s="35">
        <v>1185</v>
      </c>
      <c r="I265" s="35">
        <v>1170</v>
      </c>
      <c r="J265" s="35">
        <v>1171</v>
      </c>
      <c r="K265" s="35">
        <v>1170</v>
      </c>
      <c r="L265" s="35">
        <v>1170</v>
      </c>
      <c r="M265" s="35">
        <v>1185</v>
      </c>
      <c r="N265" s="35">
        <v>1185</v>
      </c>
      <c r="O265" s="35">
        <v>1200</v>
      </c>
      <c r="P265" s="35">
        <v>1200</v>
      </c>
      <c r="Q265" s="861" t="s">
        <v>121</v>
      </c>
      <c r="R265" s="40">
        <f t="shared" si="95"/>
        <v>14221</v>
      </c>
      <c r="S265" s="850">
        <f t="shared" ref="S265" si="98">R267/R265</f>
        <v>1.056325152942831</v>
      </c>
      <c r="T265" s="850"/>
      <c r="U265" s="850">
        <f t="shared" ref="U265" si="99">R268/R266</f>
        <v>1.0566503093736288</v>
      </c>
      <c r="V265" s="850"/>
      <c r="W265" s="171"/>
    </row>
    <row r="266" spans="1:23" s="27" customFormat="1" ht="36" customHeight="1">
      <c r="A266" s="860"/>
      <c r="B266" s="860"/>
      <c r="C266" s="860"/>
      <c r="D266" s="145" t="s">
        <v>89</v>
      </c>
      <c r="E266" s="42">
        <v>578944.58000000019</v>
      </c>
      <c r="F266" s="42">
        <v>532750.39000000013</v>
      </c>
      <c r="G266" s="42">
        <v>532750.39000000013</v>
      </c>
      <c r="H266" s="42">
        <v>584244.58000000019</v>
      </c>
      <c r="I266" s="42">
        <v>574200.39000000013</v>
      </c>
      <c r="J266" s="42">
        <v>558400.39000000013</v>
      </c>
      <c r="K266" s="42">
        <v>578944.58000000019</v>
      </c>
      <c r="L266" s="42">
        <v>604600.39000000013</v>
      </c>
      <c r="M266" s="42">
        <v>536650.39000000013</v>
      </c>
      <c r="N266" s="42">
        <v>578944.58000000019</v>
      </c>
      <c r="O266" s="42">
        <v>532750.38000000012</v>
      </c>
      <c r="P266" s="42">
        <v>578750.38000000012</v>
      </c>
      <c r="Q266" s="861"/>
      <c r="R266" s="43">
        <f t="shared" si="95"/>
        <v>6771931.4200000018</v>
      </c>
      <c r="S266" s="850"/>
      <c r="T266" s="850"/>
      <c r="U266" s="850"/>
      <c r="V266" s="850"/>
      <c r="W266" s="171"/>
    </row>
    <row r="267" spans="1:23" s="27" customFormat="1" ht="61.5" customHeight="1">
      <c r="A267" s="860"/>
      <c r="B267" s="860"/>
      <c r="C267" s="860"/>
      <c r="D267" s="71" t="s">
        <v>87</v>
      </c>
      <c r="E267" s="162">
        <v>2359</v>
      </c>
      <c r="F267" s="162">
        <v>1064</v>
      </c>
      <c r="G267" s="162">
        <v>1061</v>
      </c>
      <c r="H267" s="241">
        <v>855</v>
      </c>
      <c r="I267" s="241">
        <v>1029</v>
      </c>
      <c r="J267" s="241">
        <v>998</v>
      </c>
      <c r="K267" s="90">
        <f>'[2]Cap Ctrol Op Com'!$K$27</f>
        <v>1203</v>
      </c>
      <c r="L267" s="90">
        <v>1240</v>
      </c>
      <c r="M267" s="90">
        <v>1271</v>
      </c>
      <c r="N267" s="105">
        <v>1007</v>
      </c>
      <c r="O267" s="105">
        <v>1494</v>
      </c>
      <c r="P267" s="105">
        <v>1441</v>
      </c>
      <c r="Q267" s="864" t="s">
        <v>122</v>
      </c>
      <c r="R267" s="81">
        <f t="shared" si="95"/>
        <v>15022</v>
      </c>
      <c r="S267" s="850"/>
      <c r="T267" s="850"/>
      <c r="U267" s="850"/>
      <c r="V267" s="850"/>
      <c r="W267" s="171"/>
    </row>
    <row r="268" spans="1:23" s="27" customFormat="1" ht="61.5" customHeight="1">
      <c r="A268" s="860"/>
      <c r="B268" s="860"/>
      <c r="C268" s="860"/>
      <c r="D268" s="71" t="s">
        <v>93</v>
      </c>
      <c r="E268" s="75">
        <v>560207.72</v>
      </c>
      <c r="F268" s="75">
        <v>586662.69999999995</v>
      </c>
      <c r="G268" s="75">
        <v>570349.28</v>
      </c>
      <c r="H268" s="86">
        <v>582117.37</v>
      </c>
      <c r="I268" s="86">
        <v>642461.96</v>
      </c>
      <c r="J268" s="86">
        <v>613022.26</v>
      </c>
      <c r="K268" s="86">
        <v>605136.15</v>
      </c>
      <c r="L268" s="86">
        <v>599516.26</v>
      </c>
      <c r="M268" s="86">
        <v>630106.12</v>
      </c>
      <c r="N268" s="86">
        <v>545396.02</v>
      </c>
      <c r="O268" s="86">
        <v>532650.53</v>
      </c>
      <c r="P268" s="86">
        <v>687937.06</v>
      </c>
      <c r="Q268" s="864"/>
      <c r="R268" s="85">
        <f t="shared" si="95"/>
        <v>7155563.4299999997</v>
      </c>
      <c r="S268" s="850"/>
      <c r="T268" s="850"/>
      <c r="U268" s="850"/>
      <c r="V268" s="850"/>
      <c r="W268" s="171"/>
    </row>
    <row r="269" spans="1:23" s="27" customFormat="1" ht="61.5" customHeight="1">
      <c r="A269" s="860" t="s">
        <v>183</v>
      </c>
      <c r="B269" s="860"/>
      <c r="C269" s="860"/>
      <c r="D269" s="145" t="s">
        <v>90</v>
      </c>
      <c r="E269" s="35">
        <v>475</v>
      </c>
      <c r="F269" s="35">
        <v>475</v>
      </c>
      <c r="G269" s="35">
        <v>475</v>
      </c>
      <c r="H269" s="35">
        <v>475</v>
      </c>
      <c r="I269" s="35">
        <v>475</v>
      </c>
      <c r="J269" s="35">
        <v>475</v>
      </c>
      <c r="K269" s="35">
        <v>475</v>
      </c>
      <c r="L269" s="35">
        <v>475</v>
      </c>
      <c r="M269" s="35">
        <v>475</v>
      </c>
      <c r="N269" s="35">
        <v>475</v>
      </c>
      <c r="O269" s="35">
        <v>475</v>
      </c>
      <c r="P269" s="35">
        <v>475</v>
      </c>
      <c r="Q269" s="861" t="s">
        <v>123</v>
      </c>
      <c r="R269" s="40">
        <f t="shared" si="95"/>
        <v>5700</v>
      </c>
      <c r="S269" s="850">
        <f t="shared" ref="S269" si="100">R271/R269</f>
        <v>0.98070175438596496</v>
      </c>
      <c r="T269" s="850"/>
      <c r="U269" s="850">
        <f t="shared" ref="U269" si="101">R272/R270</f>
        <v>1.1186196726323021</v>
      </c>
      <c r="V269" s="850"/>
      <c r="W269" s="171"/>
    </row>
    <row r="270" spans="1:23" s="27" customFormat="1" ht="61.5" customHeight="1">
      <c r="A270" s="860"/>
      <c r="B270" s="860"/>
      <c r="C270" s="860"/>
      <c r="D270" s="145" t="s">
        <v>89</v>
      </c>
      <c r="E270" s="42">
        <v>597884.09000000008</v>
      </c>
      <c r="F270" s="42">
        <v>392611.78000000009</v>
      </c>
      <c r="G270" s="42">
        <v>392611.78000000009</v>
      </c>
      <c r="H270" s="42">
        <v>586119.38000000012</v>
      </c>
      <c r="I270" s="42">
        <v>417411.74000000011</v>
      </c>
      <c r="J270" s="42">
        <v>415046.78000000009</v>
      </c>
      <c r="K270" s="42">
        <v>589386.04000000015</v>
      </c>
      <c r="L270" s="42">
        <v>442563.46</v>
      </c>
      <c r="M270" s="42">
        <v>395878.48000000004</v>
      </c>
      <c r="N270" s="42">
        <v>589386.08000000007</v>
      </c>
      <c r="O270" s="42">
        <v>395878.48000000004</v>
      </c>
      <c r="P270" s="42">
        <v>502178.76000000007</v>
      </c>
      <c r="Q270" s="861"/>
      <c r="R270" s="43">
        <f t="shared" si="95"/>
        <v>5716956.8500000015</v>
      </c>
      <c r="S270" s="850"/>
      <c r="T270" s="850"/>
      <c r="U270" s="850"/>
      <c r="V270" s="850"/>
      <c r="W270" s="171"/>
    </row>
    <row r="271" spans="1:23" s="27" customFormat="1" ht="61.5" customHeight="1">
      <c r="A271" s="860"/>
      <c r="B271" s="860"/>
      <c r="C271" s="860"/>
      <c r="D271" s="71" t="s">
        <v>87</v>
      </c>
      <c r="E271" s="162">
        <v>432</v>
      </c>
      <c r="F271" s="162">
        <v>368</v>
      </c>
      <c r="G271" s="162">
        <v>513</v>
      </c>
      <c r="H271" s="241">
        <v>475</v>
      </c>
      <c r="I271" s="241">
        <v>451</v>
      </c>
      <c r="J271" s="241">
        <v>457</v>
      </c>
      <c r="K271" s="90">
        <f>[2]Micromedicion!$K$16</f>
        <v>552</v>
      </c>
      <c r="L271" s="90">
        <v>527</v>
      </c>
      <c r="M271" s="90">
        <v>502</v>
      </c>
      <c r="N271" s="82">
        <v>447</v>
      </c>
      <c r="O271" s="82">
        <v>410</v>
      </c>
      <c r="P271" s="82">
        <v>456</v>
      </c>
      <c r="Q271" s="864" t="s">
        <v>124</v>
      </c>
      <c r="R271" s="81">
        <f t="shared" si="95"/>
        <v>5590</v>
      </c>
      <c r="S271" s="850"/>
      <c r="T271" s="850"/>
      <c r="U271" s="850"/>
      <c r="V271" s="850"/>
      <c r="W271" s="171"/>
    </row>
    <row r="272" spans="1:23" s="27" customFormat="1" ht="61.5" customHeight="1">
      <c r="A272" s="860"/>
      <c r="B272" s="860"/>
      <c r="C272" s="860"/>
      <c r="D272" s="71" t="s">
        <v>93</v>
      </c>
      <c r="E272" s="75">
        <v>347967.15</v>
      </c>
      <c r="F272" s="75">
        <v>353238.09</v>
      </c>
      <c r="G272" s="75">
        <v>349655.37</v>
      </c>
      <c r="H272" s="75">
        <v>1727483.4</v>
      </c>
      <c r="I272" s="86">
        <v>377253.05</v>
      </c>
      <c r="J272" s="86">
        <v>386107.44</v>
      </c>
      <c r="K272" s="86">
        <v>403091.06</v>
      </c>
      <c r="L272" s="86">
        <v>384855.12</v>
      </c>
      <c r="M272" s="86">
        <v>422192.13</v>
      </c>
      <c r="N272" s="86">
        <v>764894.98</v>
      </c>
      <c r="O272" s="86">
        <v>374802.39</v>
      </c>
      <c r="P272" s="86">
        <v>503560.21999999991</v>
      </c>
      <c r="Q272" s="864"/>
      <c r="R272" s="85">
        <f t="shared" si="95"/>
        <v>6395100.3999999985</v>
      </c>
      <c r="S272" s="850"/>
      <c r="T272" s="850"/>
      <c r="U272" s="850"/>
      <c r="V272" s="850"/>
      <c r="W272" s="171"/>
    </row>
    <row r="273" spans="1:23" s="27" customFormat="1" ht="61.5" customHeight="1">
      <c r="A273" s="859" t="s">
        <v>184</v>
      </c>
      <c r="B273" s="859"/>
      <c r="C273" s="859"/>
      <c r="D273" s="145" t="s">
        <v>90</v>
      </c>
      <c r="E273" s="35">
        <v>965</v>
      </c>
      <c r="F273" s="35">
        <v>965</v>
      </c>
      <c r="G273" s="35">
        <v>965</v>
      </c>
      <c r="H273" s="35">
        <v>965</v>
      </c>
      <c r="I273" s="35">
        <v>965</v>
      </c>
      <c r="J273" s="35">
        <v>965</v>
      </c>
      <c r="K273" s="35">
        <v>965</v>
      </c>
      <c r="L273" s="35">
        <v>965</v>
      </c>
      <c r="M273" s="35">
        <v>965</v>
      </c>
      <c r="N273" s="35">
        <v>965</v>
      </c>
      <c r="O273" s="35">
        <v>965</v>
      </c>
      <c r="P273" s="35">
        <v>965</v>
      </c>
      <c r="Q273" s="861" t="s">
        <v>125</v>
      </c>
      <c r="R273" s="40">
        <f t="shared" si="95"/>
        <v>11580</v>
      </c>
      <c r="S273" s="850">
        <f t="shared" ref="S273" si="102">R275/R273</f>
        <v>0.99542314335060444</v>
      </c>
      <c r="T273" s="850"/>
      <c r="U273" s="850">
        <f t="shared" ref="U273" si="103">R276/R274</f>
        <v>1.0479680525802892</v>
      </c>
      <c r="V273" s="850"/>
      <c r="W273" s="171"/>
    </row>
    <row r="274" spans="1:23" s="27" customFormat="1" ht="61.5" customHeight="1">
      <c r="A274" s="859"/>
      <c r="B274" s="859"/>
      <c r="C274" s="859"/>
      <c r="D274" s="145" t="s">
        <v>89</v>
      </c>
      <c r="E274" s="42">
        <v>167077.75</v>
      </c>
      <c r="F274" s="42">
        <v>160529.75</v>
      </c>
      <c r="G274" s="42">
        <v>160529.75</v>
      </c>
      <c r="H274" s="42">
        <v>167077.75</v>
      </c>
      <c r="I274" s="42">
        <v>165729.75</v>
      </c>
      <c r="J274" s="42">
        <v>167654.75</v>
      </c>
      <c r="K274" s="42">
        <v>167077.75</v>
      </c>
      <c r="L274" s="42">
        <v>183379.75</v>
      </c>
      <c r="M274" s="42">
        <v>160529.76</v>
      </c>
      <c r="N274" s="42">
        <v>167077.76000000001</v>
      </c>
      <c r="O274" s="42">
        <v>160529.76</v>
      </c>
      <c r="P274" s="42">
        <v>212529.76</v>
      </c>
      <c r="Q274" s="861"/>
      <c r="R274" s="43">
        <f t="shared" si="95"/>
        <v>2039724.04</v>
      </c>
      <c r="S274" s="850"/>
      <c r="T274" s="850"/>
      <c r="U274" s="850"/>
      <c r="V274" s="850"/>
      <c r="W274" s="171"/>
    </row>
    <row r="275" spans="1:23" s="27" customFormat="1" ht="46.5" customHeight="1">
      <c r="A275" s="859"/>
      <c r="B275" s="859"/>
      <c r="C275" s="859"/>
      <c r="D275" s="71" t="s">
        <v>87</v>
      </c>
      <c r="E275" s="162">
        <v>886</v>
      </c>
      <c r="F275" s="162">
        <v>960</v>
      </c>
      <c r="G275" s="162">
        <v>969</v>
      </c>
      <c r="H275" s="241">
        <v>969</v>
      </c>
      <c r="I275" s="241">
        <v>923</v>
      </c>
      <c r="J275" s="241">
        <v>941</v>
      </c>
      <c r="K275" s="90">
        <f>'[2]Mod. al Padron'!$K$20</f>
        <v>960</v>
      </c>
      <c r="L275" s="90">
        <v>949</v>
      </c>
      <c r="M275" s="90">
        <v>973</v>
      </c>
      <c r="N275" s="82">
        <v>965</v>
      </c>
      <c r="O275" s="82">
        <v>1021</v>
      </c>
      <c r="P275" s="82">
        <v>1011</v>
      </c>
      <c r="Q275" s="864" t="s">
        <v>126</v>
      </c>
      <c r="R275" s="81">
        <f t="shared" si="95"/>
        <v>11527</v>
      </c>
      <c r="S275" s="850"/>
      <c r="T275" s="850"/>
      <c r="U275" s="850"/>
      <c r="V275" s="850"/>
      <c r="W275" s="171"/>
    </row>
    <row r="276" spans="1:23" s="27" customFormat="1" ht="46.5" customHeight="1">
      <c r="A276" s="859"/>
      <c r="B276" s="859"/>
      <c r="C276" s="859"/>
      <c r="D276" s="71" t="s">
        <v>93</v>
      </c>
      <c r="E276" s="75">
        <v>162810.87</v>
      </c>
      <c r="F276" s="75">
        <v>162211.26999999999</v>
      </c>
      <c r="G276" s="75">
        <v>163698.35999999999</v>
      </c>
      <c r="H276" s="86">
        <v>169986.54</v>
      </c>
      <c r="I276" s="86">
        <v>176553.11</v>
      </c>
      <c r="J276" s="86">
        <v>177781.59</v>
      </c>
      <c r="K276" s="86">
        <v>190901.31</v>
      </c>
      <c r="L276" s="86">
        <v>172069.62</v>
      </c>
      <c r="M276" s="86">
        <v>194716.21</v>
      </c>
      <c r="N276" s="86">
        <v>169684.06</v>
      </c>
      <c r="O276" s="86">
        <v>168919.93</v>
      </c>
      <c r="P276" s="86">
        <v>228232.75999999995</v>
      </c>
      <c r="Q276" s="864"/>
      <c r="R276" s="85">
        <f t="shared" si="95"/>
        <v>2137565.63</v>
      </c>
      <c r="S276" s="850"/>
      <c r="T276" s="850"/>
      <c r="U276" s="850"/>
      <c r="V276" s="850"/>
      <c r="W276" s="171"/>
    </row>
    <row r="277" spans="1:23" s="27" customFormat="1" ht="48" customHeight="1">
      <c r="A277" s="859" t="s">
        <v>185</v>
      </c>
      <c r="B277" s="859"/>
      <c r="C277" s="859"/>
      <c r="D277" s="145" t="s">
        <v>90</v>
      </c>
      <c r="E277" s="35">
        <v>958</v>
      </c>
      <c r="F277" s="35">
        <v>958</v>
      </c>
      <c r="G277" s="35">
        <v>958</v>
      </c>
      <c r="H277" s="35">
        <v>958</v>
      </c>
      <c r="I277" s="35">
        <v>958</v>
      </c>
      <c r="J277" s="35">
        <v>958</v>
      </c>
      <c r="K277" s="35">
        <v>958</v>
      </c>
      <c r="L277" s="35">
        <v>958</v>
      </c>
      <c r="M277" s="35">
        <v>958</v>
      </c>
      <c r="N277" s="35">
        <v>958</v>
      </c>
      <c r="O277" s="35">
        <v>958</v>
      </c>
      <c r="P277" s="35">
        <v>958</v>
      </c>
      <c r="Q277" s="861" t="s">
        <v>127</v>
      </c>
      <c r="R277" s="40">
        <f t="shared" si="95"/>
        <v>11496</v>
      </c>
      <c r="S277" s="850">
        <f t="shared" ref="S277" si="104">R279/R277</f>
        <v>1.1522268615170494</v>
      </c>
      <c r="T277" s="850"/>
      <c r="U277" s="850">
        <f t="shared" ref="U277" si="105">R280/R278</f>
        <v>0.8412543213604371</v>
      </c>
      <c r="V277" s="850"/>
      <c r="W277" s="171"/>
    </row>
    <row r="278" spans="1:23" s="27" customFormat="1" ht="48" customHeight="1">
      <c r="A278" s="859"/>
      <c r="B278" s="859"/>
      <c r="C278" s="859"/>
      <c r="D278" s="145" t="s">
        <v>89</v>
      </c>
      <c r="E278" s="42">
        <v>475242.40999999992</v>
      </c>
      <c r="F278" s="42">
        <v>458524.16999999993</v>
      </c>
      <c r="G278" s="42">
        <v>458524.16999999993</v>
      </c>
      <c r="H278" s="42">
        <v>475242.40999999992</v>
      </c>
      <c r="I278" s="42">
        <v>505049.12999999995</v>
      </c>
      <c r="J278" s="42">
        <v>488284.16999999993</v>
      </c>
      <c r="K278" s="42">
        <v>479409.06999999989</v>
      </c>
      <c r="L278" s="42">
        <v>519265.79999999993</v>
      </c>
      <c r="M278" s="42">
        <v>462690.79999999993</v>
      </c>
      <c r="N278" s="42">
        <v>479409.03999999992</v>
      </c>
      <c r="O278" s="42">
        <v>462690.79999999993</v>
      </c>
      <c r="P278" s="42">
        <v>556690.79999999993</v>
      </c>
      <c r="Q278" s="861"/>
      <c r="R278" s="43">
        <f t="shared" si="95"/>
        <v>5821022.7699999986</v>
      </c>
      <c r="S278" s="850"/>
      <c r="T278" s="850"/>
      <c r="U278" s="850"/>
      <c r="V278" s="850"/>
      <c r="W278" s="171"/>
    </row>
    <row r="279" spans="1:23" s="27" customFormat="1" ht="48" customHeight="1">
      <c r="A279" s="859"/>
      <c r="B279" s="859"/>
      <c r="C279" s="859"/>
      <c r="D279" s="71" t="s">
        <v>87</v>
      </c>
      <c r="E279" s="182">
        <v>1105</v>
      </c>
      <c r="F279" s="182">
        <v>1182</v>
      </c>
      <c r="G279" s="182">
        <v>1134</v>
      </c>
      <c r="H279" s="242">
        <v>1029</v>
      </c>
      <c r="I279" s="242">
        <v>1049</v>
      </c>
      <c r="J279" s="242">
        <v>1037</v>
      </c>
      <c r="K279" s="92">
        <f>'[2]Ind Gestion'!$K$23</f>
        <v>1202</v>
      </c>
      <c r="L279" s="92">
        <f>'[2]Ind Gestion'!$L$23</f>
        <v>1081</v>
      </c>
      <c r="M279" s="92">
        <v>1084</v>
      </c>
      <c r="N279" s="106">
        <v>1102</v>
      </c>
      <c r="O279" s="106">
        <v>1116</v>
      </c>
      <c r="P279" s="106">
        <v>1125</v>
      </c>
      <c r="Q279" s="864" t="s">
        <v>128</v>
      </c>
      <c r="R279" s="81">
        <f t="shared" si="95"/>
        <v>13246</v>
      </c>
      <c r="S279" s="850"/>
      <c r="T279" s="850"/>
      <c r="U279" s="850"/>
      <c r="V279" s="850"/>
      <c r="W279" s="171"/>
    </row>
    <row r="280" spans="1:23" s="27" customFormat="1" ht="48" customHeight="1">
      <c r="A280" s="859"/>
      <c r="B280" s="859"/>
      <c r="C280" s="859"/>
      <c r="D280" s="71" t="s">
        <v>93</v>
      </c>
      <c r="E280" s="75">
        <v>393155.15</v>
      </c>
      <c r="F280" s="75">
        <v>397245.27</v>
      </c>
      <c r="G280" s="75">
        <v>392234.43</v>
      </c>
      <c r="H280" s="86">
        <v>415545.49</v>
      </c>
      <c r="I280" s="86">
        <v>445009.35</v>
      </c>
      <c r="J280" s="86">
        <v>428878.16</v>
      </c>
      <c r="K280" s="86">
        <v>454060.48</v>
      </c>
      <c r="L280" s="86">
        <f>[3]Hoja1!$C$15</f>
        <v>377341.82</v>
      </c>
      <c r="M280" s="86">
        <v>410061.89</v>
      </c>
      <c r="N280" s="86">
        <v>355869.12</v>
      </c>
      <c r="O280" s="86">
        <v>363967.29</v>
      </c>
      <c r="P280" s="86">
        <v>463592.10999999993</v>
      </c>
      <c r="Q280" s="864"/>
      <c r="R280" s="85">
        <f t="shared" si="95"/>
        <v>4896960.5600000005</v>
      </c>
      <c r="S280" s="850"/>
      <c r="T280" s="850"/>
      <c r="U280" s="850"/>
      <c r="V280" s="850"/>
      <c r="W280" s="171"/>
    </row>
    <row r="281" spans="1:23" s="27" customFormat="1" ht="61.5" customHeight="1">
      <c r="A281" s="860" t="s">
        <v>186</v>
      </c>
      <c r="B281" s="860"/>
      <c r="C281" s="860"/>
      <c r="D281" s="145" t="s">
        <v>90</v>
      </c>
      <c r="E281" s="35">
        <v>9456</v>
      </c>
      <c r="F281" s="35">
        <v>9456</v>
      </c>
      <c r="G281" s="35">
        <v>9456</v>
      </c>
      <c r="H281" s="35">
        <v>9456</v>
      </c>
      <c r="I281" s="35">
        <v>9456</v>
      </c>
      <c r="J281" s="35">
        <v>9456</v>
      </c>
      <c r="K281" s="35">
        <v>9456</v>
      </c>
      <c r="L281" s="35">
        <v>9456</v>
      </c>
      <c r="M281" s="35">
        <v>9456</v>
      </c>
      <c r="N281" s="35">
        <v>9456</v>
      </c>
      <c r="O281" s="35">
        <v>9456</v>
      </c>
      <c r="P281" s="35">
        <v>9456</v>
      </c>
      <c r="Q281" s="861" t="s">
        <v>129</v>
      </c>
      <c r="R281" s="40">
        <f t="shared" si="95"/>
        <v>113472</v>
      </c>
      <c r="S281" s="850">
        <f t="shared" ref="S281" si="106">R283/R281</f>
        <v>0.87685948956570781</v>
      </c>
      <c r="T281" s="850"/>
      <c r="U281" s="850">
        <f t="shared" ref="U281" si="107">R284/R282</f>
        <v>1.6132002088582298</v>
      </c>
      <c r="V281" s="850"/>
      <c r="W281" s="171"/>
    </row>
    <row r="282" spans="1:23" s="27" customFormat="1" ht="61.5" customHeight="1">
      <c r="A282" s="860"/>
      <c r="B282" s="860"/>
      <c r="C282" s="860"/>
      <c r="D282" s="145" t="s">
        <v>89</v>
      </c>
      <c r="E282" s="42">
        <v>212501.75000000006</v>
      </c>
      <c r="F282" s="42">
        <v>195134.17</v>
      </c>
      <c r="G282" s="42">
        <v>195134.17</v>
      </c>
      <c r="H282" s="42">
        <v>216801.75000000006</v>
      </c>
      <c r="I282" s="42">
        <v>205854.17</v>
      </c>
      <c r="J282" s="42">
        <v>206164.17</v>
      </c>
      <c r="K282" s="42">
        <v>212501.75000000006</v>
      </c>
      <c r="L282" s="42">
        <v>220914.17</v>
      </c>
      <c r="M282" s="42">
        <v>195134.17</v>
      </c>
      <c r="N282" s="42">
        <v>212501.75000000006</v>
      </c>
      <c r="O282" s="42">
        <v>195134.17</v>
      </c>
      <c r="P282" s="42">
        <v>238134.16</v>
      </c>
      <c r="Q282" s="861"/>
      <c r="R282" s="43">
        <f t="shared" si="95"/>
        <v>2505910.35</v>
      </c>
      <c r="S282" s="850"/>
      <c r="T282" s="850"/>
      <c r="U282" s="850"/>
      <c r="V282" s="850"/>
      <c r="W282" s="171"/>
    </row>
    <row r="283" spans="1:23" s="27" customFormat="1" ht="61.5" customHeight="1">
      <c r="A283" s="860"/>
      <c r="B283" s="860"/>
      <c r="C283" s="860"/>
      <c r="D283" s="71" t="s">
        <v>87</v>
      </c>
      <c r="E283" s="162">
        <v>7269</v>
      </c>
      <c r="F283" s="162">
        <v>8002</v>
      </c>
      <c r="G283" s="162">
        <v>8005</v>
      </c>
      <c r="H283" s="241">
        <v>9066</v>
      </c>
      <c r="I283" s="241">
        <v>9289</v>
      </c>
      <c r="J283" s="241">
        <v>8200</v>
      </c>
      <c r="K283" s="90">
        <v>8196</v>
      </c>
      <c r="L283" s="90">
        <v>8369</v>
      </c>
      <c r="M283" s="90">
        <v>8596</v>
      </c>
      <c r="N283" s="82">
        <v>8150</v>
      </c>
      <c r="O283" s="82">
        <v>8200</v>
      </c>
      <c r="P283" s="82">
        <v>8157</v>
      </c>
      <c r="Q283" s="864" t="s">
        <v>130</v>
      </c>
      <c r="R283" s="81">
        <f t="shared" si="95"/>
        <v>99499</v>
      </c>
      <c r="S283" s="850"/>
      <c r="T283" s="850"/>
      <c r="U283" s="850"/>
      <c r="V283" s="850"/>
      <c r="W283" s="171"/>
    </row>
    <row r="284" spans="1:23" s="27" customFormat="1" ht="61.5" customHeight="1">
      <c r="A284" s="860"/>
      <c r="B284" s="860"/>
      <c r="C284" s="860"/>
      <c r="D284" s="71" t="s">
        <v>93</v>
      </c>
      <c r="E284" s="75">
        <v>823978.02</v>
      </c>
      <c r="F284" s="75">
        <v>296438.84000000003</v>
      </c>
      <c r="G284" s="75">
        <v>279707.87</v>
      </c>
      <c r="H284" s="86">
        <v>240378.86</v>
      </c>
      <c r="I284" s="86">
        <v>262858.7</v>
      </c>
      <c r="J284" s="86">
        <v>266594.53000000003</v>
      </c>
      <c r="K284" s="86">
        <v>227886.95</v>
      </c>
      <c r="L284" s="86">
        <v>246298.33</v>
      </c>
      <c r="M284" s="86">
        <v>371104.14</v>
      </c>
      <c r="N284" s="86">
        <v>269762</v>
      </c>
      <c r="O284" s="86">
        <v>337152.67</v>
      </c>
      <c r="P284" s="86">
        <v>420374.19</v>
      </c>
      <c r="Q284" s="864"/>
      <c r="R284" s="85">
        <f t="shared" si="95"/>
        <v>4042535.1</v>
      </c>
      <c r="S284" s="850"/>
      <c r="T284" s="850"/>
      <c r="U284" s="850"/>
      <c r="V284" s="850"/>
      <c r="W284" s="171"/>
    </row>
    <row r="285" spans="1:23" s="27" customFormat="1" ht="61.5" customHeight="1">
      <c r="A285" s="862" t="s">
        <v>187</v>
      </c>
      <c r="B285" s="862"/>
      <c r="C285" s="862"/>
      <c r="D285" s="145" t="s">
        <v>90</v>
      </c>
      <c r="E285" s="35">
        <v>514</v>
      </c>
      <c r="F285" s="35">
        <v>514</v>
      </c>
      <c r="G285" s="35">
        <v>514</v>
      </c>
      <c r="H285" s="35">
        <v>514</v>
      </c>
      <c r="I285" s="35">
        <v>514</v>
      </c>
      <c r="J285" s="35">
        <v>514</v>
      </c>
      <c r="K285" s="35">
        <v>514</v>
      </c>
      <c r="L285" s="35">
        <v>514</v>
      </c>
      <c r="M285" s="35">
        <v>514</v>
      </c>
      <c r="N285" s="35">
        <v>514</v>
      </c>
      <c r="O285" s="35">
        <v>514</v>
      </c>
      <c r="P285" s="35">
        <v>514</v>
      </c>
      <c r="Q285" s="861" t="s">
        <v>131</v>
      </c>
      <c r="R285" s="40">
        <f t="shared" si="95"/>
        <v>6168</v>
      </c>
      <c r="S285" s="850">
        <f t="shared" ref="S285" si="108">R287/R285</f>
        <v>0.9680609597924773</v>
      </c>
      <c r="T285" s="850"/>
      <c r="U285" s="850">
        <f t="shared" ref="U285" si="109">R288/R286</f>
        <v>0.97295015206654634</v>
      </c>
      <c r="V285" s="850"/>
      <c r="W285" s="171"/>
    </row>
    <row r="286" spans="1:23" s="27" customFormat="1" ht="61.5" customHeight="1">
      <c r="A286" s="862"/>
      <c r="B286" s="862"/>
      <c r="C286" s="862"/>
      <c r="D286" s="145" t="s">
        <v>89</v>
      </c>
      <c r="E286" s="59">
        <v>1066379.8899999999</v>
      </c>
      <c r="F286" s="59">
        <v>1061756.3599999999</v>
      </c>
      <c r="G286" s="59">
        <v>1061756.3599999999</v>
      </c>
      <c r="H286" s="59">
        <v>1066379.8899999999</v>
      </c>
      <c r="I286" s="59">
        <v>1092956.3599999999</v>
      </c>
      <c r="J286" s="42">
        <v>1130606.3599999999</v>
      </c>
      <c r="K286" s="59">
        <v>1066379.8899999999</v>
      </c>
      <c r="L286" s="59">
        <v>1201956.3599999999</v>
      </c>
      <c r="M286" s="59">
        <v>1064156.3599999999</v>
      </c>
      <c r="N286" s="59">
        <v>1066379.8899999999</v>
      </c>
      <c r="O286" s="59">
        <v>1061756.3599999999</v>
      </c>
      <c r="P286" s="59">
        <v>1230756.3599999999</v>
      </c>
      <c r="Q286" s="861"/>
      <c r="R286" s="43">
        <f t="shared" si="95"/>
        <v>13171220.439999998</v>
      </c>
      <c r="S286" s="850"/>
      <c r="T286" s="850"/>
      <c r="U286" s="850"/>
      <c r="V286" s="850"/>
      <c r="W286" s="171"/>
    </row>
    <row r="287" spans="1:23" s="27" customFormat="1" ht="61.5" customHeight="1">
      <c r="A287" s="862"/>
      <c r="B287" s="862"/>
      <c r="C287" s="862"/>
      <c r="D287" s="71" t="s">
        <v>87</v>
      </c>
      <c r="E287" s="162">
        <v>514</v>
      </c>
      <c r="F287" s="162">
        <v>514</v>
      </c>
      <c r="G287" s="162">
        <v>514</v>
      </c>
      <c r="H287" s="241">
        <v>514</v>
      </c>
      <c r="I287" s="241">
        <v>514</v>
      </c>
      <c r="J287" s="241">
        <v>514</v>
      </c>
      <c r="K287" s="90">
        <v>514</v>
      </c>
      <c r="L287" s="90">
        <v>514</v>
      </c>
      <c r="M287" s="90">
        <v>514</v>
      </c>
      <c r="N287" s="106">
        <v>514</v>
      </c>
      <c r="O287" s="106">
        <v>514</v>
      </c>
      <c r="P287" s="106">
        <v>317</v>
      </c>
      <c r="Q287" s="864" t="s">
        <v>131</v>
      </c>
      <c r="R287" s="81">
        <f t="shared" si="95"/>
        <v>5971</v>
      </c>
      <c r="S287" s="850"/>
      <c r="T287" s="850"/>
      <c r="U287" s="850"/>
      <c r="V287" s="850"/>
      <c r="W287" s="171"/>
    </row>
    <row r="288" spans="1:23" s="27" customFormat="1" ht="61.5" customHeight="1">
      <c r="A288" s="862"/>
      <c r="B288" s="862"/>
      <c r="C288" s="862"/>
      <c r="D288" s="71" t="s">
        <v>93</v>
      </c>
      <c r="E288" s="75">
        <v>964313.14</v>
      </c>
      <c r="F288" s="183">
        <v>961397.13</v>
      </c>
      <c r="G288" s="183">
        <v>968959.35</v>
      </c>
      <c r="H288" s="107">
        <v>1003092.24</v>
      </c>
      <c r="I288" s="107">
        <v>1068208.57</v>
      </c>
      <c r="J288" s="107">
        <v>1108292.02</v>
      </c>
      <c r="K288" s="107">
        <v>1151340.18</v>
      </c>
      <c r="L288" s="107">
        <v>1018431.41</v>
      </c>
      <c r="M288" s="107">
        <v>1162137.1200000001</v>
      </c>
      <c r="N288" s="107">
        <v>1019634.88</v>
      </c>
      <c r="O288" s="107">
        <v>1036702.83</v>
      </c>
      <c r="P288" s="107">
        <v>1352432.0600000003</v>
      </c>
      <c r="Q288" s="864"/>
      <c r="R288" s="85">
        <f t="shared" si="95"/>
        <v>12814940.930000002</v>
      </c>
      <c r="S288" s="850"/>
      <c r="T288" s="850"/>
      <c r="U288" s="850"/>
      <c r="V288" s="850"/>
      <c r="W288" s="171"/>
    </row>
    <row r="289" spans="1:23" s="27" customFormat="1" ht="61.5" customHeight="1">
      <c r="A289" s="860" t="s">
        <v>188</v>
      </c>
      <c r="B289" s="860"/>
      <c r="C289" s="860"/>
      <c r="D289" s="145" t="s">
        <v>90</v>
      </c>
      <c r="E289" s="35">
        <v>371</v>
      </c>
      <c r="F289" s="35">
        <v>371</v>
      </c>
      <c r="G289" s="35">
        <v>371</v>
      </c>
      <c r="H289" s="35">
        <v>371</v>
      </c>
      <c r="I289" s="35">
        <v>371</v>
      </c>
      <c r="J289" s="35">
        <v>371</v>
      </c>
      <c r="K289" s="35">
        <v>371</v>
      </c>
      <c r="L289" s="35">
        <v>371</v>
      </c>
      <c r="M289" s="35">
        <v>371</v>
      </c>
      <c r="N289" s="35">
        <v>371</v>
      </c>
      <c r="O289" s="35">
        <v>371</v>
      </c>
      <c r="P289" s="35">
        <v>371</v>
      </c>
      <c r="Q289" s="861" t="s">
        <v>131</v>
      </c>
      <c r="R289" s="40">
        <f t="shared" si="95"/>
        <v>4452</v>
      </c>
      <c r="S289" s="850">
        <f t="shared" ref="S289" si="110">R291/R289</f>
        <v>1</v>
      </c>
      <c r="T289" s="850"/>
      <c r="U289" s="850">
        <f t="shared" ref="U289" si="111">R292/R290</f>
        <v>1.2365908137616104</v>
      </c>
      <c r="V289" s="850"/>
      <c r="W289" s="171"/>
    </row>
    <row r="290" spans="1:23" s="27" customFormat="1" ht="61.5" customHeight="1">
      <c r="A290" s="860"/>
      <c r="B290" s="860"/>
      <c r="C290" s="860"/>
      <c r="D290" s="145" t="s">
        <v>89</v>
      </c>
      <c r="E290" s="42">
        <v>267525.32</v>
      </c>
      <c r="F290" s="42">
        <v>154743.37</v>
      </c>
      <c r="G290" s="42">
        <v>154743.37</v>
      </c>
      <c r="H290" s="42">
        <v>267525.32</v>
      </c>
      <c r="I290" s="42">
        <v>171358.37</v>
      </c>
      <c r="J290" s="42">
        <v>154743.35</v>
      </c>
      <c r="K290" s="42">
        <v>267525.3</v>
      </c>
      <c r="L290" s="42">
        <v>168993.35</v>
      </c>
      <c r="M290" s="42">
        <v>154743.35</v>
      </c>
      <c r="N290" s="42">
        <v>267525.3</v>
      </c>
      <c r="O290" s="42">
        <v>154743.35</v>
      </c>
      <c r="P290" s="42">
        <v>192043.35</v>
      </c>
      <c r="Q290" s="861"/>
      <c r="R290" s="43">
        <f t="shared" si="95"/>
        <v>2376213.1000000006</v>
      </c>
      <c r="S290" s="850"/>
      <c r="T290" s="850"/>
      <c r="U290" s="850"/>
      <c r="V290" s="850"/>
      <c r="W290" s="171"/>
    </row>
    <row r="291" spans="1:23" s="27" customFormat="1" ht="61.5" customHeight="1">
      <c r="A291" s="860"/>
      <c r="B291" s="860"/>
      <c r="C291" s="860"/>
      <c r="D291" s="71" t="s">
        <v>87</v>
      </c>
      <c r="E291" s="162">
        <v>371</v>
      </c>
      <c r="F291" s="162">
        <v>371</v>
      </c>
      <c r="G291" s="162">
        <v>371</v>
      </c>
      <c r="H291" s="241">
        <v>371</v>
      </c>
      <c r="I291" s="241">
        <v>371</v>
      </c>
      <c r="J291" s="241">
        <v>371</v>
      </c>
      <c r="K291" s="90">
        <v>371</v>
      </c>
      <c r="L291" s="90">
        <v>371</v>
      </c>
      <c r="M291" s="90">
        <v>371</v>
      </c>
      <c r="N291" s="82">
        <v>371</v>
      </c>
      <c r="O291" s="82">
        <v>371</v>
      </c>
      <c r="P291" s="82">
        <v>371</v>
      </c>
      <c r="Q291" s="864" t="s">
        <v>131</v>
      </c>
      <c r="R291" s="81">
        <f t="shared" si="95"/>
        <v>4452</v>
      </c>
      <c r="S291" s="850"/>
      <c r="T291" s="850"/>
      <c r="U291" s="850"/>
      <c r="V291" s="850"/>
      <c r="W291" s="171"/>
    </row>
    <row r="292" spans="1:23" s="27" customFormat="1" ht="61.5" customHeight="1">
      <c r="A292" s="860"/>
      <c r="B292" s="860"/>
      <c r="C292" s="860"/>
      <c r="D292" s="71" t="s">
        <v>93</v>
      </c>
      <c r="E292" s="75">
        <v>157932.54</v>
      </c>
      <c r="F292" s="75">
        <v>257929.65</v>
      </c>
      <c r="G292" s="75">
        <v>258719.53</v>
      </c>
      <c r="H292" s="86">
        <v>164164.81</v>
      </c>
      <c r="I292" s="86">
        <v>299935.94</v>
      </c>
      <c r="J292" s="86">
        <v>168596.18</v>
      </c>
      <c r="K292" s="86">
        <v>290212.7</v>
      </c>
      <c r="L292" s="86">
        <v>273141.73</v>
      </c>
      <c r="M292" s="86">
        <v>186223.08</v>
      </c>
      <c r="N292" s="86">
        <v>169190.79</v>
      </c>
      <c r="O292" s="86">
        <v>352285.92099999997</v>
      </c>
      <c r="P292" s="86">
        <v>360070.42</v>
      </c>
      <c r="Q292" s="864"/>
      <c r="R292" s="85">
        <f t="shared" si="95"/>
        <v>2938403.2909999997</v>
      </c>
      <c r="S292" s="850"/>
      <c r="T292" s="850"/>
      <c r="U292" s="850"/>
      <c r="V292" s="850"/>
      <c r="W292" s="171"/>
    </row>
    <row r="293" spans="1:23" s="27" customFormat="1" ht="61.5" customHeight="1">
      <c r="A293" s="859" t="s">
        <v>189</v>
      </c>
      <c r="B293" s="859"/>
      <c r="C293" s="859"/>
      <c r="D293" s="145" t="s">
        <v>90</v>
      </c>
      <c r="E293" s="196">
        <v>7000</v>
      </c>
      <c r="F293" s="196">
        <v>7000</v>
      </c>
      <c r="G293" s="196">
        <v>7000</v>
      </c>
      <c r="H293" s="35">
        <v>7000</v>
      </c>
      <c r="I293" s="35">
        <v>7000</v>
      </c>
      <c r="J293" s="35">
        <v>7000</v>
      </c>
      <c r="K293" s="35">
        <v>7000</v>
      </c>
      <c r="L293" s="35">
        <v>7000</v>
      </c>
      <c r="M293" s="35">
        <v>7000</v>
      </c>
      <c r="N293" s="35">
        <v>7000</v>
      </c>
      <c r="O293" s="35">
        <v>7000</v>
      </c>
      <c r="P293" s="35">
        <v>7000</v>
      </c>
      <c r="Q293" s="861" t="s">
        <v>132</v>
      </c>
      <c r="R293" s="40">
        <f t="shared" si="95"/>
        <v>84000</v>
      </c>
      <c r="S293" s="850">
        <f t="shared" ref="S293" si="112">R295/R293</f>
        <v>1.0646309523809523</v>
      </c>
      <c r="T293" s="850"/>
      <c r="U293" s="850">
        <f t="shared" ref="U293" si="113">R296/R294</f>
        <v>2.1360333997596759</v>
      </c>
      <c r="V293" s="850"/>
      <c r="W293" s="171"/>
    </row>
    <row r="294" spans="1:23" s="27" customFormat="1" ht="61.5" customHeight="1">
      <c r="A294" s="859"/>
      <c r="B294" s="859"/>
      <c r="C294" s="859"/>
      <c r="D294" s="145" t="s">
        <v>89</v>
      </c>
      <c r="E294" s="42">
        <v>77188.67</v>
      </c>
      <c r="F294" s="42">
        <v>57370.400000000001</v>
      </c>
      <c r="G294" s="42">
        <v>57370.400000000001</v>
      </c>
      <c r="H294" s="42">
        <v>87788.67</v>
      </c>
      <c r="I294" s="42">
        <v>107570.4</v>
      </c>
      <c r="J294" s="42">
        <v>59570.400000000001</v>
      </c>
      <c r="K294" s="42">
        <v>90938.67</v>
      </c>
      <c r="L294" s="42">
        <v>70020.399999999994</v>
      </c>
      <c r="M294" s="42">
        <v>63620.4</v>
      </c>
      <c r="N294" s="42">
        <v>83438.680000000008</v>
      </c>
      <c r="O294" s="42">
        <v>63620.41</v>
      </c>
      <c r="P294" s="42">
        <v>89420.41</v>
      </c>
      <c r="Q294" s="861"/>
      <c r="R294" s="43">
        <f t="shared" si="95"/>
        <v>907917.91000000027</v>
      </c>
      <c r="S294" s="850"/>
      <c r="T294" s="850"/>
      <c r="U294" s="850"/>
      <c r="V294" s="850"/>
      <c r="W294" s="171"/>
    </row>
    <row r="295" spans="1:23" s="27" customFormat="1" ht="61.5" customHeight="1">
      <c r="A295" s="859"/>
      <c r="B295" s="859"/>
      <c r="C295" s="859"/>
      <c r="D295" s="71" t="s">
        <v>87</v>
      </c>
      <c r="E295" s="162">
        <v>7182</v>
      </c>
      <c r="F295" s="162">
        <v>6898</v>
      </c>
      <c r="G295" s="162">
        <v>7561</v>
      </c>
      <c r="H295" s="241">
        <v>6354</v>
      </c>
      <c r="I295" s="241">
        <v>8963</v>
      </c>
      <c r="J295" s="241">
        <v>7203</v>
      </c>
      <c r="K295" s="90">
        <f>[2]Cobranza!$K$14</f>
        <v>8576</v>
      </c>
      <c r="L295" s="90">
        <v>7863</v>
      </c>
      <c r="M295" s="90">
        <v>8330</v>
      </c>
      <c r="N295" s="82">
        <v>7815</v>
      </c>
      <c r="O295" s="82">
        <v>5970</v>
      </c>
      <c r="P295" s="82">
        <v>6714</v>
      </c>
      <c r="Q295" s="864" t="s">
        <v>133</v>
      </c>
      <c r="R295" s="81">
        <f t="shared" si="95"/>
        <v>89429</v>
      </c>
      <c r="S295" s="850"/>
      <c r="T295" s="850"/>
      <c r="U295" s="850"/>
      <c r="V295" s="850"/>
      <c r="W295" s="171"/>
    </row>
    <row r="296" spans="1:23" s="27" customFormat="1" ht="61.5" customHeight="1">
      <c r="A296" s="859"/>
      <c r="B296" s="859"/>
      <c r="C296" s="859"/>
      <c r="D296" s="71" t="s">
        <v>93</v>
      </c>
      <c r="E296" s="75">
        <v>113105.19</v>
      </c>
      <c r="F296" s="75">
        <v>159595.35</v>
      </c>
      <c r="G296" s="75">
        <v>113862.21</v>
      </c>
      <c r="H296" s="86">
        <v>139686.35999999999</v>
      </c>
      <c r="I296" s="86">
        <v>131145.17000000001</v>
      </c>
      <c r="J296" s="86">
        <v>149300.6</v>
      </c>
      <c r="K296" s="86">
        <v>175142.71</v>
      </c>
      <c r="L296" s="86">
        <v>171721.07</v>
      </c>
      <c r="M296" s="86">
        <v>183183.91</v>
      </c>
      <c r="N296" s="86">
        <v>155983.15</v>
      </c>
      <c r="O296" s="86">
        <v>169036.03</v>
      </c>
      <c r="P296" s="86">
        <v>277581.23000000004</v>
      </c>
      <c r="Q296" s="864"/>
      <c r="R296" s="85">
        <f t="shared" si="95"/>
        <v>1939342.98</v>
      </c>
      <c r="S296" s="850"/>
      <c r="T296" s="850"/>
      <c r="U296" s="850"/>
      <c r="V296" s="850"/>
      <c r="W296" s="171"/>
    </row>
    <row r="297" spans="1:23" s="27" customFormat="1" ht="61.5" customHeight="1">
      <c r="A297" s="859" t="s">
        <v>190</v>
      </c>
      <c r="B297" s="859"/>
      <c r="C297" s="859"/>
      <c r="D297" s="145" t="s">
        <v>90</v>
      </c>
      <c r="E297" s="196">
        <v>3115</v>
      </c>
      <c r="F297" s="196">
        <v>3115</v>
      </c>
      <c r="G297" s="196">
        <v>3115</v>
      </c>
      <c r="H297" s="35">
        <v>3115</v>
      </c>
      <c r="I297" s="35">
        <v>3115</v>
      </c>
      <c r="J297" s="35">
        <v>3115</v>
      </c>
      <c r="K297" s="35">
        <v>3115</v>
      </c>
      <c r="L297" s="35">
        <v>3115</v>
      </c>
      <c r="M297" s="35">
        <v>3115</v>
      </c>
      <c r="N297" s="35">
        <v>3115</v>
      </c>
      <c r="O297" s="35">
        <v>3115</v>
      </c>
      <c r="P297" s="35">
        <v>3115</v>
      </c>
      <c r="Q297" s="861" t="s">
        <v>134</v>
      </c>
      <c r="R297" s="40">
        <f t="shared" si="95"/>
        <v>37380</v>
      </c>
      <c r="S297" s="850">
        <f t="shared" ref="S297" si="114">R299/R297</f>
        <v>1.078598180845372</v>
      </c>
      <c r="T297" s="850"/>
      <c r="U297" s="850">
        <f t="shared" ref="U297" si="115">R300/R298</f>
        <v>1.2231361795387239</v>
      </c>
      <c r="V297" s="850"/>
      <c r="W297" s="171"/>
    </row>
    <row r="298" spans="1:23" s="27" customFormat="1" ht="61.5" customHeight="1">
      <c r="A298" s="859"/>
      <c r="B298" s="859"/>
      <c r="C298" s="859"/>
      <c r="D298" s="145" t="s">
        <v>89</v>
      </c>
      <c r="E298" s="42">
        <v>159218.56</v>
      </c>
      <c r="F298" s="42">
        <v>156668.12</v>
      </c>
      <c r="G298" s="42">
        <v>156668.12</v>
      </c>
      <c r="H298" s="42">
        <v>167818.56</v>
      </c>
      <c r="I298" s="42">
        <v>183318.12</v>
      </c>
      <c r="J298" s="42">
        <v>156668.12</v>
      </c>
      <c r="K298" s="42">
        <v>159218.56</v>
      </c>
      <c r="L298" s="42">
        <v>176128.12</v>
      </c>
      <c r="M298" s="42">
        <v>156668.12</v>
      </c>
      <c r="N298" s="42">
        <v>159218.56</v>
      </c>
      <c r="O298" s="42">
        <v>156668.12</v>
      </c>
      <c r="P298" s="42">
        <v>249168.13</v>
      </c>
      <c r="Q298" s="861"/>
      <c r="R298" s="43">
        <f t="shared" si="95"/>
        <v>2037429.21</v>
      </c>
      <c r="S298" s="850"/>
      <c r="T298" s="850"/>
      <c r="U298" s="850"/>
      <c r="V298" s="850"/>
      <c r="W298" s="171"/>
    </row>
    <row r="299" spans="1:23" s="27" customFormat="1" ht="61.5" customHeight="1">
      <c r="A299" s="859"/>
      <c r="B299" s="859"/>
      <c r="C299" s="859"/>
      <c r="D299" s="71" t="s">
        <v>87</v>
      </c>
      <c r="E299" s="162">
        <v>5506</v>
      </c>
      <c r="F299" s="162">
        <v>2506</v>
      </c>
      <c r="G299" s="162">
        <v>2732</v>
      </c>
      <c r="H299" s="241">
        <v>2944</v>
      </c>
      <c r="I299" s="241">
        <v>2768</v>
      </c>
      <c r="J299" s="241">
        <v>2508</v>
      </c>
      <c r="K299" s="90">
        <f>'[2]Cap Ctrol Recaud.'!$K$25</f>
        <v>3288</v>
      </c>
      <c r="L299" s="90">
        <v>3330</v>
      </c>
      <c r="M299" s="90">
        <v>3473</v>
      </c>
      <c r="N299" s="108">
        <v>3288</v>
      </c>
      <c r="O299" s="108">
        <v>3429</v>
      </c>
      <c r="P299" s="108">
        <v>4546</v>
      </c>
      <c r="Q299" s="864" t="s">
        <v>135</v>
      </c>
      <c r="R299" s="81">
        <f t="shared" si="95"/>
        <v>40318</v>
      </c>
      <c r="S299" s="850"/>
      <c r="T299" s="850"/>
      <c r="U299" s="850"/>
      <c r="V299" s="850"/>
      <c r="W299" s="171"/>
    </row>
    <row r="300" spans="1:23" s="27" customFormat="1" ht="61.5" customHeight="1">
      <c r="A300" s="859"/>
      <c r="B300" s="859"/>
      <c r="C300" s="859"/>
      <c r="D300" s="71" t="s">
        <v>93</v>
      </c>
      <c r="E300" s="75">
        <v>182134.78</v>
      </c>
      <c r="F300" s="75">
        <v>186062.21</v>
      </c>
      <c r="G300" s="75">
        <v>186849.25</v>
      </c>
      <c r="H300" s="86">
        <v>191907.15</v>
      </c>
      <c r="I300" s="86">
        <v>215968.15</v>
      </c>
      <c r="J300" s="86">
        <v>189769.17</v>
      </c>
      <c r="K300" s="86">
        <v>216961.52</v>
      </c>
      <c r="L300" s="86">
        <v>189671.47</v>
      </c>
      <c r="M300" s="86">
        <v>219035.05</v>
      </c>
      <c r="N300" s="86">
        <v>195407.32</v>
      </c>
      <c r="O300" s="86">
        <v>215376.96</v>
      </c>
      <c r="P300" s="86">
        <v>302910.34999999992</v>
      </c>
      <c r="Q300" s="864"/>
      <c r="R300" s="85">
        <f t="shared" si="95"/>
        <v>2492053.3800000004</v>
      </c>
      <c r="S300" s="850"/>
      <c r="T300" s="850"/>
      <c r="U300" s="850"/>
      <c r="V300" s="850"/>
      <c r="W300" s="171"/>
    </row>
    <row r="301" spans="1:23" s="27" customFormat="1" ht="61.5" customHeight="1">
      <c r="A301" s="859" t="s">
        <v>191</v>
      </c>
      <c r="B301" s="859"/>
      <c r="C301" s="859"/>
      <c r="D301" s="145" t="s">
        <v>90</v>
      </c>
      <c r="E301" s="196">
        <v>700</v>
      </c>
      <c r="F301" s="196">
        <v>650</v>
      </c>
      <c r="G301" s="196">
        <v>650</v>
      </c>
      <c r="H301" s="35">
        <v>650</v>
      </c>
      <c r="I301" s="35">
        <v>650</v>
      </c>
      <c r="J301" s="35">
        <v>600</v>
      </c>
      <c r="K301" s="35">
        <v>600</v>
      </c>
      <c r="L301" s="35">
        <v>600</v>
      </c>
      <c r="M301" s="35">
        <v>500</v>
      </c>
      <c r="N301" s="35">
        <v>500</v>
      </c>
      <c r="O301" s="35">
        <v>600</v>
      </c>
      <c r="P301" s="35">
        <v>700</v>
      </c>
      <c r="Q301" s="861" t="s">
        <v>136</v>
      </c>
      <c r="R301" s="40">
        <f t="shared" si="95"/>
        <v>7400</v>
      </c>
      <c r="S301" s="850">
        <f t="shared" ref="S301" si="116">R303/R301</f>
        <v>1.8672972972972972</v>
      </c>
      <c r="T301" s="850"/>
      <c r="U301" s="850">
        <f t="shared" ref="U301" si="117">R304/R302</f>
        <v>1.0539364779319764</v>
      </c>
      <c r="V301" s="850"/>
      <c r="W301" s="171"/>
    </row>
    <row r="302" spans="1:23" s="27" customFormat="1" ht="61.5" customHeight="1">
      <c r="A302" s="859"/>
      <c r="B302" s="859"/>
      <c r="C302" s="859"/>
      <c r="D302" s="145" t="s">
        <v>89</v>
      </c>
      <c r="E302" s="42">
        <v>706852.12000000011</v>
      </c>
      <c r="F302" s="42">
        <v>700902.65</v>
      </c>
      <c r="G302" s="42">
        <v>700902.65</v>
      </c>
      <c r="H302" s="42">
        <v>728352.12000000011</v>
      </c>
      <c r="I302" s="42">
        <v>722427.65</v>
      </c>
      <c r="J302" s="42">
        <v>743427.65</v>
      </c>
      <c r="K302" s="42">
        <v>706852.1100000001</v>
      </c>
      <c r="L302" s="42">
        <v>788452.64</v>
      </c>
      <c r="M302" s="42">
        <v>700902.64</v>
      </c>
      <c r="N302" s="42">
        <v>706852.1100000001</v>
      </c>
      <c r="O302" s="42">
        <v>700902.64</v>
      </c>
      <c r="P302" s="42">
        <v>958902.64</v>
      </c>
      <c r="Q302" s="861"/>
      <c r="R302" s="43">
        <f t="shared" si="95"/>
        <v>8865729.6199999992</v>
      </c>
      <c r="S302" s="850"/>
      <c r="T302" s="850"/>
      <c r="U302" s="850"/>
      <c r="V302" s="850"/>
      <c r="W302" s="171"/>
    </row>
    <row r="303" spans="1:23" s="27" customFormat="1" ht="61.5" customHeight="1">
      <c r="A303" s="859"/>
      <c r="B303" s="859"/>
      <c r="C303" s="859"/>
      <c r="D303" s="71" t="s">
        <v>87</v>
      </c>
      <c r="E303" s="162">
        <v>2001</v>
      </c>
      <c r="F303" s="162">
        <v>1058</v>
      </c>
      <c r="G303" s="162">
        <v>766</v>
      </c>
      <c r="H303" s="241">
        <v>1138</v>
      </c>
      <c r="I303" s="241">
        <v>890</v>
      </c>
      <c r="J303" s="241">
        <v>782</v>
      </c>
      <c r="K303" s="90">
        <f>'[2]G. Centro'!$K$19</f>
        <v>809</v>
      </c>
      <c r="L303" s="90">
        <v>1277</v>
      </c>
      <c r="M303" s="90">
        <v>1128</v>
      </c>
      <c r="N303" s="108">
        <v>1329</v>
      </c>
      <c r="O303" s="108">
        <v>1064</v>
      </c>
      <c r="P303" s="108">
        <v>1576</v>
      </c>
      <c r="Q303" s="864" t="s">
        <v>137</v>
      </c>
      <c r="R303" s="81">
        <f t="shared" si="95"/>
        <v>13818</v>
      </c>
      <c r="S303" s="850"/>
      <c r="T303" s="850"/>
      <c r="U303" s="850"/>
      <c r="V303" s="850"/>
      <c r="W303" s="171"/>
    </row>
    <row r="304" spans="1:23" s="27" customFormat="1" ht="61.5" customHeight="1">
      <c r="A304" s="859"/>
      <c r="B304" s="859"/>
      <c r="C304" s="859"/>
      <c r="D304" s="71" t="s">
        <v>93</v>
      </c>
      <c r="E304" s="75">
        <v>718936.08</v>
      </c>
      <c r="F304" s="75">
        <v>697331.09</v>
      </c>
      <c r="G304" s="75">
        <v>697969.98</v>
      </c>
      <c r="H304" s="86">
        <v>735317.09</v>
      </c>
      <c r="I304" s="86">
        <v>975930.99</v>
      </c>
      <c r="J304" s="86">
        <v>756159.93</v>
      </c>
      <c r="K304" s="86">
        <v>800114.3</v>
      </c>
      <c r="L304" s="86">
        <v>707490.68</v>
      </c>
      <c r="M304" s="86">
        <v>791834.98</v>
      </c>
      <c r="N304" s="86">
        <v>710637.91</v>
      </c>
      <c r="O304" s="86">
        <v>725594.39</v>
      </c>
      <c r="P304" s="86">
        <v>1026598.4299999999</v>
      </c>
      <c r="Q304" s="864"/>
      <c r="R304" s="85">
        <f t="shared" si="95"/>
        <v>9343915.8499999996</v>
      </c>
      <c r="S304" s="850"/>
      <c r="T304" s="850"/>
      <c r="U304" s="850"/>
      <c r="V304" s="850"/>
      <c r="W304" s="171"/>
    </row>
    <row r="305" spans="1:23" s="27" customFormat="1" ht="61.5" customHeight="1">
      <c r="A305" s="860" t="s">
        <v>192</v>
      </c>
      <c r="B305" s="860"/>
      <c r="C305" s="860"/>
      <c r="D305" s="145" t="s">
        <v>90</v>
      </c>
      <c r="E305" s="196">
        <v>4143</v>
      </c>
      <c r="F305" s="196">
        <v>4143</v>
      </c>
      <c r="G305" s="196">
        <v>4143</v>
      </c>
      <c r="H305" s="35">
        <v>4143</v>
      </c>
      <c r="I305" s="35">
        <v>4143</v>
      </c>
      <c r="J305" s="35">
        <v>4143</v>
      </c>
      <c r="K305" s="35">
        <v>4143</v>
      </c>
      <c r="L305" s="35">
        <v>4143</v>
      </c>
      <c r="M305" s="35">
        <v>4143</v>
      </c>
      <c r="N305" s="35">
        <v>4143</v>
      </c>
      <c r="O305" s="35">
        <v>4143</v>
      </c>
      <c r="P305" s="35">
        <v>4143</v>
      </c>
      <c r="Q305" s="861" t="s">
        <v>138</v>
      </c>
      <c r="R305" s="40">
        <f t="shared" si="95"/>
        <v>49716</v>
      </c>
      <c r="S305" s="850">
        <f t="shared" ref="S305" si="118">R307/R305</f>
        <v>1.4484069514844315</v>
      </c>
      <c r="T305" s="850"/>
      <c r="U305" s="850">
        <f t="shared" ref="U305" si="119">R308/R306</f>
        <v>1.0207224205686922</v>
      </c>
      <c r="V305" s="850"/>
      <c r="W305" s="171"/>
    </row>
    <row r="306" spans="1:23" s="27" customFormat="1" ht="61.5" customHeight="1">
      <c r="A306" s="860"/>
      <c r="B306" s="860"/>
      <c r="C306" s="860"/>
      <c r="D306" s="145" t="s">
        <v>89</v>
      </c>
      <c r="E306" s="42">
        <v>556204.88</v>
      </c>
      <c r="F306" s="42">
        <v>510930.6</v>
      </c>
      <c r="G306" s="42">
        <v>519648.64999999997</v>
      </c>
      <c r="H306" s="42">
        <v>552061.83000000007</v>
      </c>
      <c r="I306" s="42">
        <v>607512.42000000016</v>
      </c>
      <c r="J306" s="42">
        <v>535773.64000000013</v>
      </c>
      <c r="K306" s="42">
        <v>554709.95000000019</v>
      </c>
      <c r="L306" s="42">
        <v>598121.77000000014</v>
      </c>
      <c r="M306" s="42">
        <v>526496.77</v>
      </c>
      <c r="N306" s="42">
        <v>554709.95000000019</v>
      </c>
      <c r="O306" s="42">
        <v>524096.77000000008</v>
      </c>
      <c r="P306" s="42">
        <v>622596.77000000014</v>
      </c>
      <c r="Q306" s="861"/>
      <c r="R306" s="43">
        <f t="shared" si="95"/>
        <v>6662864.0000000009</v>
      </c>
      <c r="S306" s="850"/>
      <c r="T306" s="850"/>
      <c r="U306" s="850"/>
      <c r="V306" s="850"/>
      <c r="W306" s="171"/>
    </row>
    <row r="307" spans="1:23" s="27" customFormat="1" ht="61.5" customHeight="1">
      <c r="A307" s="860"/>
      <c r="B307" s="860"/>
      <c r="C307" s="860"/>
      <c r="D307" s="71" t="s">
        <v>87</v>
      </c>
      <c r="E307" s="162">
        <v>6389</v>
      </c>
      <c r="F307" s="162">
        <v>4276</v>
      </c>
      <c r="G307" s="162">
        <v>4764</v>
      </c>
      <c r="H307" s="241">
        <v>7053</v>
      </c>
      <c r="I307" s="241">
        <v>4356</v>
      </c>
      <c r="J307" s="241">
        <v>3360</v>
      </c>
      <c r="K307" s="90">
        <f>'[2]G. Diamante'!$K$35</f>
        <v>6158</v>
      </c>
      <c r="L307" s="90">
        <v>8238</v>
      </c>
      <c r="M307" s="90">
        <v>5136</v>
      </c>
      <c r="N307" s="90">
        <v>5813</v>
      </c>
      <c r="O307" s="108">
        <v>7042</v>
      </c>
      <c r="P307" s="108">
        <v>9424</v>
      </c>
      <c r="Q307" s="864">
        <v>27316</v>
      </c>
      <c r="R307" s="81">
        <f t="shared" si="95"/>
        <v>72009</v>
      </c>
      <c r="S307" s="850"/>
      <c r="T307" s="850"/>
      <c r="U307" s="850"/>
      <c r="V307" s="850"/>
      <c r="W307" s="171"/>
    </row>
    <row r="308" spans="1:23" s="27" customFormat="1" ht="61.5" customHeight="1">
      <c r="A308" s="860"/>
      <c r="B308" s="860"/>
      <c r="C308" s="860"/>
      <c r="D308" s="71" t="s">
        <v>93</v>
      </c>
      <c r="E308" s="75">
        <v>501360.29</v>
      </c>
      <c r="F308" s="75">
        <v>498233.35</v>
      </c>
      <c r="G308" s="75">
        <v>496966.38</v>
      </c>
      <c r="H308" s="86">
        <v>514408.72</v>
      </c>
      <c r="I308" s="86">
        <v>592868.77</v>
      </c>
      <c r="J308" s="86">
        <v>529110.75</v>
      </c>
      <c r="K308" s="86">
        <v>592009.61</v>
      </c>
      <c r="L308" s="86">
        <v>535158.52</v>
      </c>
      <c r="M308" s="86">
        <v>635486.19999999995</v>
      </c>
      <c r="N308" s="86">
        <v>559199.28</v>
      </c>
      <c r="O308" s="86">
        <v>573045.04</v>
      </c>
      <c r="P308" s="86">
        <v>773087.75999999966</v>
      </c>
      <c r="Q308" s="864"/>
      <c r="R308" s="85">
        <f t="shared" si="95"/>
        <v>6800934.6699999999</v>
      </c>
      <c r="S308" s="850"/>
      <c r="T308" s="850"/>
      <c r="U308" s="850"/>
      <c r="V308" s="850"/>
      <c r="W308" s="171"/>
    </row>
    <row r="309" spans="1:23" s="27" customFormat="1" ht="61.5" customHeight="1">
      <c r="A309" s="868" t="s">
        <v>193</v>
      </c>
      <c r="B309" s="868"/>
      <c r="C309" s="868"/>
      <c r="D309" s="145" t="s">
        <v>90</v>
      </c>
      <c r="E309" s="196">
        <v>6147</v>
      </c>
      <c r="F309" s="196">
        <v>6147</v>
      </c>
      <c r="G309" s="196">
        <v>6147</v>
      </c>
      <c r="H309" s="35">
        <v>6147</v>
      </c>
      <c r="I309" s="35">
        <v>6147</v>
      </c>
      <c r="J309" s="35">
        <v>6147</v>
      </c>
      <c r="K309" s="35">
        <v>6147</v>
      </c>
      <c r="L309" s="35">
        <v>6147</v>
      </c>
      <c r="M309" s="35">
        <v>6147</v>
      </c>
      <c r="N309" s="35">
        <v>6147</v>
      </c>
      <c r="O309" s="35">
        <v>6147</v>
      </c>
      <c r="P309" s="35">
        <v>6147</v>
      </c>
      <c r="Q309" s="861" t="s">
        <v>139</v>
      </c>
      <c r="R309" s="40">
        <f t="shared" si="95"/>
        <v>73764</v>
      </c>
      <c r="S309" s="850">
        <f t="shared" ref="S309" si="120">R311/R309</f>
        <v>0.91792744428176343</v>
      </c>
      <c r="T309" s="850"/>
      <c r="U309" s="850">
        <f t="shared" ref="U309" si="121">R312/R310</f>
        <v>0.99645985748115695</v>
      </c>
      <c r="V309" s="850"/>
      <c r="W309" s="171"/>
    </row>
    <row r="310" spans="1:23" s="27" customFormat="1" ht="61.5" customHeight="1">
      <c r="A310" s="868"/>
      <c r="B310" s="868"/>
      <c r="C310" s="868"/>
      <c r="D310" s="145" t="s">
        <v>89</v>
      </c>
      <c r="E310" s="42">
        <v>1872086.6700000004</v>
      </c>
      <c r="F310" s="42">
        <v>1842149.5800000003</v>
      </c>
      <c r="G310" s="42">
        <v>1846347.0900000003</v>
      </c>
      <c r="H310" s="42">
        <v>1886939.1600000004</v>
      </c>
      <c r="I310" s="42">
        <v>1976974.6900000004</v>
      </c>
      <c r="J310" s="42">
        <v>1928447.0900000003</v>
      </c>
      <c r="K310" s="42">
        <v>1871018.7600000005</v>
      </c>
      <c r="L310" s="42">
        <v>2051626.6900000004</v>
      </c>
      <c r="M310" s="42">
        <v>1852126.6900000004</v>
      </c>
      <c r="N310" s="42">
        <v>1871018.7600000005</v>
      </c>
      <c r="O310" s="42">
        <v>1850926.6800000002</v>
      </c>
      <c r="P310" s="42">
        <v>2210926.6800000002</v>
      </c>
      <c r="Q310" s="861"/>
      <c r="R310" s="43">
        <f t="shared" si="95"/>
        <v>23060588.540000003</v>
      </c>
      <c r="S310" s="850"/>
      <c r="T310" s="850"/>
      <c r="U310" s="850"/>
      <c r="V310" s="850"/>
      <c r="W310" s="171"/>
    </row>
    <row r="311" spans="1:23" s="27" customFormat="1" ht="61.5" customHeight="1">
      <c r="A311" s="868"/>
      <c r="B311" s="868"/>
      <c r="C311" s="868"/>
      <c r="D311" s="71" t="s">
        <v>87</v>
      </c>
      <c r="E311" s="162">
        <v>6157</v>
      </c>
      <c r="F311" s="162">
        <v>6162</v>
      </c>
      <c r="G311" s="162">
        <v>5902</v>
      </c>
      <c r="H311" s="241">
        <v>6108</v>
      </c>
      <c r="I311" s="241">
        <v>4790</v>
      </c>
      <c r="J311" s="241">
        <v>4919</v>
      </c>
      <c r="K311" s="90">
        <f>'[2]G. Renacimiento'!$K$37</f>
        <v>5390</v>
      </c>
      <c r="L311" s="90">
        <v>5790</v>
      </c>
      <c r="M311" s="90">
        <v>6034</v>
      </c>
      <c r="N311" s="108">
        <v>5440</v>
      </c>
      <c r="O311" s="108">
        <v>5550</v>
      </c>
      <c r="P311" s="108">
        <v>5468</v>
      </c>
      <c r="Q311" s="864" t="s">
        <v>140</v>
      </c>
      <c r="R311" s="81">
        <f t="shared" si="95"/>
        <v>67710</v>
      </c>
      <c r="S311" s="850"/>
      <c r="T311" s="850"/>
      <c r="U311" s="850"/>
      <c r="V311" s="850"/>
      <c r="W311" s="171"/>
    </row>
    <row r="312" spans="1:23" s="27" customFormat="1" ht="61.5" customHeight="1">
      <c r="A312" s="868"/>
      <c r="B312" s="868"/>
      <c r="C312" s="868"/>
      <c r="D312" s="71" t="s">
        <v>93</v>
      </c>
      <c r="E312" s="75">
        <v>1715893.57</v>
      </c>
      <c r="F312" s="75">
        <v>1771080.19</v>
      </c>
      <c r="G312" s="75">
        <v>1729214.53</v>
      </c>
      <c r="H312" s="86">
        <v>1760406.15</v>
      </c>
      <c r="I312" s="86">
        <v>1961429.85</v>
      </c>
      <c r="J312" s="86">
        <v>1910926.3</v>
      </c>
      <c r="K312" s="86">
        <v>2089325.66</v>
      </c>
      <c r="L312" s="86">
        <v>1841714.71</v>
      </c>
      <c r="M312" s="86">
        <v>2034809.34</v>
      </c>
      <c r="N312" s="86">
        <v>1818386.23</v>
      </c>
      <c r="O312" s="86">
        <v>1839910.43</v>
      </c>
      <c r="P312" s="86">
        <v>2505853.8100000005</v>
      </c>
      <c r="Q312" s="864"/>
      <c r="R312" s="85">
        <f t="shared" si="95"/>
        <v>22978950.770000003</v>
      </c>
      <c r="S312" s="850"/>
      <c r="T312" s="850"/>
      <c r="U312" s="850"/>
      <c r="V312" s="850"/>
      <c r="W312" s="171"/>
    </row>
    <row r="313" spans="1:23" s="27" customFormat="1" ht="61.5" customHeight="1">
      <c r="A313" s="869" t="s">
        <v>194</v>
      </c>
      <c r="B313" s="869"/>
      <c r="C313" s="869"/>
      <c r="D313" s="145" t="s">
        <v>90</v>
      </c>
      <c r="E313" s="196">
        <v>3352</v>
      </c>
      <c r="F313" s="196">
        <v>3352</v>
      </c>
      <c r="G313" s="196">
        <v>3352</v>
      </c>
      <c r="H313" s="35">
        <v>3352</v>
      </c>
      <c r="I313" s="35">
        <v>3352</v>
      </c>
      <c r="J313" s="35">
        <v>3352</v>
      </c>
      <c r="K313" s="35">
        <v>3352</v>
      </c>
      <c r="L313" s="35">
        <v>3352</v>
      </c>
      <c r="M313" s="35">
        <v>3352</v>
      </c>
      <c r="N313" s="35">
        <v>3352</v>
      </c>
      <c r="O313" s="35">
        <v>3352</v>
      </c>
      <c r="P313" s="35">
        <v>3352</v>
      </c>
      <c r="Q313" s="861" t="s">
        <v>141</v>
      </c>
      <c r="R313" s="40">
        <f t="shared" si="95"/>
        <v>40224</v>
      </c>
      <c r="S313" s="850">
        <f t="shared" ref="S313" si="122">R315/R313</f>
        <v>1.0177257358790772</v>
      </c>
      <c r="T313" s="850"/>
      <c r="U313" s="850">
        <f t="shared" ref="U313" si="123">R316/R314</f>
        <v>0.91497768785725275</v>
      </c>
      <c r="V313" s="850"/>
      <c r="W313" s="171"/>
    </row>
    <row r="314" spans="1:23" s="27" customFormat="1" ht="61.5" customHeight="1">
      <c r="A314" s="869"/>
      <c r="B314" s="869"/>
      <c r="C314" s="869"/>
      <c r="D314" s="145" t="s">
        <v>89</v>
      </c>
      <c r="E314" s="42">
        <v>695713.03000000014</v>
      </c>
      <c r="F314" s="42">
        <v>662292.82999999996</v>
      </c>
      <c r="G314" s="42">
        <v>667135.64999999991</v>
      </c>
      <c r="H314" s="42">
        <v>709070.21000000008</v>
      </c>
      <c r="I314" s="42">
        <v>729640.45</v>
      </c>
      <c r="J314" s="42">
        <v>694985.64999999991</v>
      </c>
      <c r="K314" s="42">
        <v>694858.51000000013</v>
      </c>
      <c r="L314" s="42">
        <v>747623.96</v>
      </c>
      <c r="M314" s="42">
        <v>672323.96</v>
      </c>
      <c r="N314" s="42">
        <v>694858.52000000014</v>
      </c>
      <c r="O314" s="42">
        <v>671123.96</v>
      </c>
      <c r="P314" s="42">
        <v>827123.96</v>
      </c>
      <c r="Q314" s="861"/>
      <c r="R314" s="43">
        <f t="shared" si="95"/>
        <v>8466750.6900000013</v>
      </c>
      <c r="S314" s="850"/>
      <c r="T314" s="850"/>
      <c r="U314" s="850"/>
      <c r="V314" s="850"/>
      <c r="W314" s="171"/>
    </row>
    <row r="315" spans="1:23" s="27" customFormat="1" ht="61.5" customHeight="1">
      <c r="A315" s="869"/>
      <c r="B315" s="869"/>
      <c r="C315" s="869"/>
      <c r="D315" s="71" t="s">
        <v>87</v>
      </c>
      <c r="E315" s="184">
        <v>4207</v>
      </c>
      <c r="F315" s="184">
        <v>2773</v>
      </c>
      <c r="G315" s="184">
        <v>2940</v>
      </c>
      <c r="H315" s="243">
        <v>3004</v>
      </c>
      <c r="I315" s="243">
        <v>2773</v>
      </c>
      <c r="J315" s="243">
        <v>2778</v>
      </c>
      <c r="K315" s="108">
        <f>'[2]G. Coloso'!$K$37</f>
        <v>3719</v>
      </c>
      <c r="L315" s="108">
        <v>3740</v>
      </c>
      <c r="M315" s="108">
        <v>2367</v>
      </c>
      <c r="N315" s="108">
        <v>3490</v>
      </c>
      <c r="O315" s="108">
        <v>3524</v>
      </c>
      <c r="P315" s="108">
        <v>5622</v>
      </c>
      <c r="Q315" s="864" t="s">
        <v>142</v>
      </c>
      <c r="R315" s="81">
        <f t="shared" si="95"/>
        <v>40937</v>
      </c>
      <c r="S315" s="850"/>
      <c r="T315" s="850"/>
      <c r="U315" s="850"/>
      <c r="V315" s="850"/>
      <c r="W315" s="171"/>
    </row>
    <row r="316" spans="1:23" s="27" customFormat="1" ht="61.5" customHeight="1">
      <c r="A316" s="869"/>
      <c r="B316" s="869"/>
      <c r="C316" s="869"/>
      <c r="D316" s="71" t="s">
        <v>93</v>
      </c>
      <c r="E316" s="75">
        <v>571236.46</v>
      </c>
      <c r="F316" s="75">
        <v>578444.76</v>
      </c>
      <c r="G316" s="75">
        <v>578422.31999999995</v>
      </c>
      <c r="H316" s="86">
        <v>599542.67000000004</v>
      </c>
      <c r="I316" s="86">
        <v>642642.04</v>
      </c>
      <c r="J316" s="86">
        <v>655515.43999999994</v>
      </c>
      <c r="K316" s="86">
        <v>715102.07</v>
      </c>
      <c r="L316" s="86">
        <v>641659.81000000006</v>
      </c>
      <c r="M316" s="86">
        <v>715050.68</v>
      </c>
      <c r="N316" s="86">
        <v>613228.32999999996</v>
      </c>
      <c r="O316" s="86">
        <v>598777.53</v>
      </c>
      <c r="P316" s="86">
        <v>837265.8600000001</v>
      </c>
      <c r="Q316" s="864"/>
      <c r="R316" s="85">
        <f t="shared" si="95"/>
        <v>7746887.9700000007</v>
      </c>
      <c r="S316" s="850"/>
      <c r="T316" s="850"/>
      <c r="U316" s="850"/>
      <c r="V316" s="850"/>
      <c r="W316" s="171"/>
    </row>
    <row r="317" spans="1:23" s="27" customFormat="1" ht="61.5" customHeight="1">
      <c r="A317" s="869" t="s">
        <v>195</v>
      </c>
      <c r="B317" s="869"/>
      <c r="C317" s="869"/>
      <c r="D317" s="145" t="s">
        <v>90</v>
      </c>
      <c r="E317" s="196">
        <v>1960</v>
      </c>
      <c r="F317" s="196">
        <v>1960</v>
      </c>
      <c r="G317" s="196">
        <v>1960</v>
      </c>
      <c r="H317" s="35">
        <v>1960</v>
      </c>
      <c r="I317" s="35">
        <v>1960</v>
      </c>
      <c r="J317" s="35">
        <v>1960</v>
      </c>
      <c r="K317" s="35">
        <v>1960</v>
      </c>
      <c r="L317" s="35">
        <v>1960</v>
      </c>
      <c r="M317" s="35">
        <v>1960</v>
      </c>
      <c r="N317" s="35">
        <v>1960</v>
      </c>
      <c r="O317" s="35">
        <v>1960</v>
      </c>
      <c r="P317" s="35">
        <v>1960</v>
      </c>
      <c r="Q317" s="861" t="s">
        <v>143</v>
      </c>
      <c r="R317" s="40">
        <f t="shared" si="95"/>
        <v>23520</v>
      </c>
      <c r="S317" s="850">
        <f t="shared" ref="S317" si="124">R319/R317</f>
        <v>1.2451955782312925</v>
      </c>
      <c r="T317" s="850"/>
      <c r="U317" s="850">
        <f t="shared" ref="U317" si="125">R320/R318</f>
        <v>1.0467890496531802</v>
      </c>
      <c r="V317" s="850"/>
      <c r="W317" s="171"/>
    </row>
    <row r="318" spans="1:23" s="27" customFormat="1" ht="61.5" customHeight="1">
      <c r="A318" s="869"/>
      <c r="B318" s="869"/>
      <c r="C318" s="869"/>
      <c r="D318" s="145" t="s">
        <v>89</v>
      </c>
      <c r="E318" s="42">
        <v>688953.25000000012</v>
      </c>
      <c r="F318" s="42">
        <v>616695.52000000014</v>
      </c>
      <c r="G318" s="42">
        <v>617820.00000000012</v>
      </c>
      <c r="H318" s="42">
        <v>701728.77000000014</v>
      </c>
      <c r="I318" s="42">
        <v>686634.3</v>
      </c>
      <c r="J318" s="42">
        <v>639820.00000000012</v>
      </c>
      <c r="K318" s="42">
        <v>692122.82000000018</v>
      </c>
      <c r="L318" s="42">
        <v>693664.05000000016</v>
      </c>
      <c r="M318" s="42">
        <v>628864.05000000016</v>
      </c>
      <c r="N318" s="42">
        <v>696472.82000000018</v>
      </c>
      <c r="O318" s="42">
        <v>626464.05000000016</v>
      </c>
      <c r="P318" s="42">
        <v>786464.04000000015</v>
      </c>
      <c r="Q318" s="861"/>
      <c r="R318" s="43">
        <f t="shared" si="95"/>
        <v>8075703.6700000009</v>
      </c>
      <c r="S318" s="850"/>
      <c r="T318" s="850"/>
      <c r="U318" s="850"/>
      <c r="V318" s="850"/>
      <c r="W318" s="171"/>
    </row>
    <row r="319" spans="1:23" s="27" customFormat="1" ht="61.5" customHeight="1">
      <c r="A319" s="869"/>
      <c r="B319" s="869"/>
      <c r="C319" s="869"/>
      <c r="D319" s="71" t="s">
        <v>87</v>
      </c>
      <c r="E319" s="185">
        <v>3263</v>
      </c>
      <c r="F319" s="185">
        <v>2255</v>
      </c>
      <c r="G319" s="185">
        <v>2081</v>
      </c>
      <c r="H319" s="244">
        <v>1981</v>
      </c>
      <c r="I319" s="244">
        <v>1966</v>
      </c>
      <c r="J319" s="244">
        <v>1867</v>
      </c>
      <c r="K319" s="90">
        <f>'[2]G. Pie Cuesta'!$K$37</f>
        <v>2217</v>
      </c>
      <c r="L319" s="90">
        <v>2728</v>
      </c>
      <c r="M319" s="90">
        <v>2858</v>
      </c>
      <c r="N319" s="109">
        <v>2466</v>
      </c>
      <c r="O319" s="109">
        <v>2825</v>
      </c>
      <c r="P319" s="109">
        <v>2780</v>
      </c>
      <c r="Q319" s="864" t="s">
        <v>144</v>
      </c>
      <c r="R319" s="81">
        <f t="shared" si="95"/>
        <v>29287</v>
      </c>
      <c r="S319" s="850"/>
      <c r="T319" s="850"/>
      <c r="U319" s="850"/>
      <c r="V319" s="850"/>
      <c r="W319" s="171"/>
    </row>
    <row r="320" spans="1:23" s="27" customFormat="1" ht="61.5" customHeight="1">
      <c r="A320" s="869"/>
      <c r="B320" s="869"/>
      <c r="C320" s="869"/>
      <c r="D320" s="71" t="s">
        <v>93</v>
      </c>
      <c r="E320" s="75">
        <v>606430.02</v>
      </c>
      <c r="F320" s="75">
        <v>667744.56000000006</v>
      </c>
      <c r="G320" s="75">
        <v>628465.53</v>
      </c>
      <c r="H320" s="86">
        <v>655293.99</v>
      </c>
      <c r="I320" s="86">
        <v>720036.63</v>
      </c>
      <c r="J320" s="86">
        <v>668126.65</v>
      </c>
      <c r="K320" s="86">
        <v>786051.03</v>
      </c>
      <c r="L320" s="86">
        <v>689471.28</v>
      </c>
      <c r="M320" s="86">
        <v>748048.89</v>
      </c>
      <c r="N320" s="86">
        <v>676421.96</v>
      </c>
      <c r="O320" s="86">
        <v>678536.95</v>
      </c>
      <c r="P320" s="86">
        <v>928930.68</v>
      </c>
      <c r="Q320" s="864"/>
      <c r="R320" s="85">
        <f t="shared" si="95"/>
        <v>8453558.1699999999</v>
      </c>
      <c r="S320" s="850"/>
      <c r="T320" s="850"/>
      <c r="U320" s="850"/>
      <c r="V320" s="850"/>
      <c r="W320" s="171"/>
    </row>
    <row r="321" spans="1:23" s="27" customFormat="1" ht="61.5" customHeight="1">
      <c r="A321" s="735" t="s">
        <v>106</v>
      </c>
      <c r="B321" s="735"/>
      <c r="C321" s="735"/>
      <c r="D321" s="145" t="s">
        <v>90</v>
      </c>
      <c r="E321" s="193">
        <f>E317+E313+E309+E305+E301+E297+E293+E289+E285+E281+E277+E273+E269+E265+E261+E257</f>
        <v>41465</v>
      </c>
      <c r="F321" s="193">
        <f t="shared" ref="F321:P322" si="126">F317+F313+F309+F305+F301+F297+F293+F289+F285+F281+F277+F273+F269+F265+F261+F257</f>
        <v>41425</v>
      </c>
      <c r="G321" s="193">
        <f t="shared" si="126"/>
        <v>41400</v>
      </c>
      <c r="H321" s="193">
        <f t="shared" si="126"/>
        <v>41400</v>
      </c>
      <c r="I321" s="193">
        <f t="shared" si="126"/>
        <v>41385</v>
      </c>
      <c r="J321" s="193">
        <f t="shared" si="126"/>
        <v>41336</v>
      </c>
      <c r="K321" s="193">
        <f t="shared" si="126"/>
        <v>41335</v>
      </c>
      <c r="L321" s="193">
        <f t="shared" si="126"/>
        <v>41335</v>
      </c>
      <c r="M321" s="193">
        <f t="shared" si="126"/>
        <v>41250</v>
      </c>
      <c r="N321" s="193">
        <f t="shared" si="126"/>
        <v>41250</v>
      </c>
      <c r="O321" s="193">
        <f t="shared" si="126"/>
        <v>41365</v>
      </c>
      <c r="P321" s="193">
        <f t="shared" si="126"/>
        <v>41465</v>
      </c>
      <c r="Q321" s="866">
        <f>SUM(E321:P321)</f>
        <v>496411</v>
      </c>
      <c r="R321" s="866"/>
      <c r="S321" s="850">
        <f>Q323/Q321</f>
        <v>1.0567251732939036</v>
      </c>
      <c r="T321" s="850"/>
      <c r="U321" s="850">
        <f>Q324/Q322</f>
        <v>1.0475498747954024</v>
      </c>
      <c r="V321" s="850"/>
      <c r="W321" s="171"/>
    </row>
    <row r="322" spans="1:23" s="27" customFormat="1" ht="61.5" customHeight="1">
      <c r="A322" s="735"/>
      <c r="B322" s="735"/>
      <c r="C322" s="735"/>
      <c r="D322" s="145" t="s">
        <v>89</v>
      </c>
      <c r="E322" s="47">
        <f>E318+E314+E310+E306+E302+E298+E294+E290+E286+E282+E278+E274+E270+E266+E262+E258</f>
        <v>8726860.9900000002</v>
      </c>
      <c r="F322" s="47">
        <f t="shared" si="126"/>
        <v>8056214.120000001</v>
      </c>
      <c r="G322" s="47">
        <f>G318+G314+G310+G306+G302+G298+G294+G290+G286+G282+G278+G274+G270+G266+G262+G258</f>
        <v>8075096.9800000004</v>
      </c>
      <c r="H322" s="47">
        <f t="shared" si="126"/>
        <v>8807538.4199999999</v>
      </c>
      <c r="I322" s="47">
        <f t="shared" si="126"/>
        <v>8794491.5700000003</v>
      </c>
      <c r="J322" s="47">
        <f t="shared" si="126"/>
        <v>8446381.9499999993</v>
      </c>
      <c r="K322" s="47">
        <f t="shared" si="126"/>
        <v>8761625.0100000016</v>
      </c>
      <c r="L322" s="47">
        <f t="shared" si="126"/>
        <v>9104523.5699999984</v>
      </c>
      <c r="M322" s="47">
        <f t="shared" si="126"/>
        <v>8128133.6199999992</v>
      </c>
      <c r="N322" s="47">
        <f t="shared" si="126"/>
        <v>8737075.0700000003</v>
      </c>
      <c r="O322" s="47">
        <f t="shared" si="126"/>
        <v>8114633.6099999994</v>
      </c>
      <c r="P322" s="47">
        <f t="shared" si="126"/>
        <v>10053233.880000001</v>
      </c>
      <c r="Q322" s="867">
        <f>SUM(E322:P322)</f>
        <v>103805808.79000001</v>
      </c>
      <c r="R322" s="867"/>
      <c r="S322" s="850"/>
      <c r="T322" s="850"/>
      <c r="U322" s="850"/>
      <c r="V322" s="850"/>
      <c r="W322" s="171"/>
    </row>
    <row r="323" spans="1:23" s="27" customFormat="1" ht="61.5" customHeight="1">
      <c r="A323" s="735"/>
      <c r="B323" s="735"/>
      <c r="C323" s="735"/>
      <c r="D323" s="71" t="s">
        <v>87</v>
      </c>
      <c r="E323" s="88">
        <f>E319+E315+E311+E307+E303+E299+E295+E291+E287+E283+E279+E275+E271+E267+E263+E259</f>
        <v>48965</v>
      </c>
      <c r="F323" s="88">
        <f>F319+F315+F311+F307+F303+F299+F295+F291+F287+F283+F279+F275+F271+F267+F263+F259</f>
        <v>39540</v>
      </c>
      <c r="G323" s="88">
        <f>G319+G315+G311+G307+G303+G299+G295+G291+G287+G283+G279+G275+G271+G267+G263+G259</f>
        <v>40505</v>
      </c>
      <c r="H323" s="88">
        <f t="shared" ref="F323:P324" si="127">H319+H315+H311+H307+H303+H299+H295+H291+H287+H283+H279+H275+H271+H267+H263+H259</f>
        <v>42992</v>
      </c>
      <c r="I323" s="88">
        <f t="shared" si="127"/>
        <v>41387</v>
      </c>
      <c r="J323" s="88">
        <f t="shared" si="127"/>
        <v>37093</v>
      </c>
      <c r="K323" s="88">
        <f t="shared" si="127"/>
        <v>44251</v>
      </c>
      <c r="L323" s="88">
        <f t="shared" si="127"/>
        <v>47509</v>
      </c>
      <c r="M323" s="88">
        <f t="shared" si="127"/>
        <v>43741</v>
      </c>
      <c r="N323" s="88">
        <f t="shared" si="127"/>
        <v>44016</v>
      </c>
      <c r="O323" s="88">
        <f t="shared" si="127"/>
        <v>44246</v>
      </c>
      <c r="P323" s="88">
        <f t="shared" si="127"/>
        <v>50325</v>
      </c>
      <c r="Q323" s="847">
        <f>SUM(E323:P323)</f>
        <v>524570</v>
      </c>
      <c r="R323" s="847"/>
      <c r="S323" s="850"/>
      <c r="T323" s="850"/>
      <c r="U323" s="850"/>
      <c r="V323" s="850"/>
      <c r="W323" s="171"/>
    </row>
    <row r="324" spans="1:23" s="27" customFormat="1" ht="61.5" customHeight="1">
      <c r="A324" s="735"/>
      <c r="B324" s="735"/>
      <c r="C324" s="735"/>
      <c r="D324" s="71" t="s">
        <v>93</v>
      </c>
      <c r="E324" s="67">
        <f>E320+E316+E312+E308+E304+E300+E296+E292+E288+E284+E280+E276+E272+E268+E264+E260</f>
        <v>8609647.1400000006</v>
      </c>
      <c r="F324" s="67">
        <f t="shared" si="127"/>
        <v>8187445.9800000004</v>
      </c>
      <c r="G324" s="67">
        <f t="shared" si="127"/>
        <v>8173167.4300000006</v>
      </c>
      <c r="H324" s="67">
        <f t="shared" si="127"/>
        <v>9571138.540000001</v>
      </c>
      <c r="I324" s="67">
        <f t="shared" si="127"/>
        <v>9260127.4500000011</v>
      </c>
      <c r="J324" s="67">
        <f t="shared" si="127"/>
        <v>8711003.9299999997</v>
      </c>
      <c r="K324" s="67">
        <f t="shared" si="127"/>
        <v>9549804.959999999</v>
      </c>
      <c r="L324" s="67">
        <f t="shared" si="127"/>
        <v>8475570.7899999991</v>
      </c>
      <c r="M324" s="67">
        <f t="shared" si="127"/>
        <v>9431772.8899999987</v>
      </c>
      <c r="N324" s="67">
        <f t="shared" si="127"/>
        <v>8665210.3199999984</v>
      </c>
      <c r="O324" s="67">
        <f t="shared" si="127"/>
        <v>8570316.6610000003</v>
      </c>
      <c r="P324" s="67">
        <f t="shared" si="127"/>
        <v>11536555.91</v>
      </c>
      <c r="Q324" s="849">
        <f>SUM(E324:P324)</f>
        <v>108741762.00099999</v>
      </c>
      <c r="R324" s="849"/>
      <c r="S324" s="850"/>
      <c r="T324" s="850"/>
      <c r="U324" s="850"/>
      <c r="V324" s="850"/>
      <c r="W324" s="171"/>
    </row>
    <row r="325" spans="1:23" s="27" customFormat="1" ht="61.5" customHeight="1">
      <c r="A325" s="839" t="s">
        <v>147</v>
      </c>
      <c r="B325" s="839"/>
      <c r="C325" s="839"/>
      <c r="D325" s="839"/>
      <c r="E325" s="839"/>
      <c r="F325" s="839"/>
      <c r="G325" s="839"/>
      <c r="H325" s="839"/>
      <c r="I325" s="839"/>
      <c r="J325" s="839"/>
      <c r="K325" s="839"/>
      <c r="L325" s="839"/>
      <c r="M325" s="839"/>
      <c r="N325" s="839"/>
      <c r="O325" s="839"/>
      <c r="P325" s="839"/>
      <c r="Q325" s="839"/>
      <c r="R325" s="839"/>
      <c r="S325" s="839"/>
      <c r="T325" s="839"/>
      <c r="U325" s="839"/>
      <c r="V325" s="110"/>
      <c r="W325" s="171"/>
    </row>
    <row r="326" spans="1:23" s="27" customFormat="1" ht="61.5" customHeight="1">
      <c r="A326" s="840" t="s">
        <v>0</v>
      </c>
      <c r="B326" s="840"/>
      <c r="C326" s="840"/>
      <c r="D326" s="840"/>
      <c r="E326" s="840"/>
      <c r="F326" s="840"/>
      <c r="G326" s="840"/>
      <c r="H326" s="840"/>
      <c r="I326" s="840"/>
      <c r="J326" s="840"/>
      <c r="K326" s="840"/>
      <c r="L326" s="840"/>
      <c r="M326" s="199" t="s">
        <v>30</v>
      </c>
      <c r="N326" s="199"/>
      <c r="O326" s="199"/>
      <c r="P326" s="199"/>
      <c r="Q326" s="199"/>
      <c r="R326" s="199"/>
      <c r="S326" s="199"/>
      <c r="T326" s="199"/>
      <c r="U326" s="199"/>
      <c r="V326" s="199"/>
      <c r="W326" s="171"/>
    </row>
    <row r="327" spans="1:23" s="27" customFormat="1" ht="61.5" customHeight="1">
      <c r="A327" s="841" t="s">
        <v>27</v>
      </c>
      <c r="B327" s="841"/>
      <c r="C327" s="841"/>
      <c r="D327" s="841"/>
      <c r="E327" s="841"/>
      <c r="F327" s="841"/>
      <c r="G327" s="841"/>
      <c r="H327" s="841"/>
      <c r="I327" s="841"/>
      <c r="J327" s="841"/>
      <c r="K327" s="841"/>
      <c r="L327" s="841"/>
      <c r="M327" s="842" t="s">
        <v>96</v>
      </c>
      <c r="N327" s="842"/>
      <c r="O327" s="842"/>
      <c r="P327" s="842"/>
      <c r="Q327" s="842"/>
      <c r="R327" s="842"/>
      <c r="S327" s="842"/>
      <c r="T327" s="842"/>
      <c r="U327" s="842"/>
      <c r="V327" s="111"/>
      <c r="W327" s="171"/>
    </row>
    <row r="328" spans="1:23" s="27" customFormat="1" ht="61.5" customHeight="1">
      <c r="A328" s="738" t="s">
        <v>88</v>
      </c>
      <c r="B328" s="738"/>
      <c r="C328" s="738"/>
      <c r="D328" s="832" t="s">
        <v>280</v>
      </c>
      <c r="E328" s="832" t="s">
        <v>225</v>
      </c>
      <c r="F328" s="832"/>
      <c r="G328" s="832"/>
      <c r="H328" s="832"/>
      <c r="I328" s="832"/>
      <c r="J328" s="832"/>
      <c r="K328" s="832"/>
      <c r="L328" s="832"/>
      <c r="M328" s="832"/>
      <c r="N328" s="832"/>
      <c r="O328" s="832"/>
      <c r="P328" s="832"/>
      <c r="Q328" s="832"/>
      <c r="R328" s="832"/>
      <c r="S328" s="738" t="s">
        <v>91</v>
      </c>
      <c r="T328" s="738"/>
      <c r="U328" s="738"/>
      <c r="V328" s="738"/>
      <c r="W328" s="171"/>
    </row>
    <row r="329" spans="1:23" s="27" customFormat="1" ht="61.5" customHeight="1">
      <c r="A329" s="738"/>
      <c r="B329" s="738"/>
      <c r="C329" s="738"/>
      <c r="D329" s="832"/>
      <c r="E329" s="112" t="s">
        <v>11</v>
      </c>
      <c r="F329" s="112" t="s">
        <v>12</v>
      </c>
      <c r="G329" s="112" t="s">
        <v>13</v>
      </c>
      <c r="H329" s="112" t="s">
        <v>14</v>
      </c>
      <c r="I329" s="112" t="s">
        <v>15</v>
      </c>
      <c r="J329" s="112" t="s">
        <v>16</v>
      </c>
      <c r="K329" s="112" t="s">
        <v>17</v>
      </c>
      <c r="L329" s="112" t="s">
        <v>18</v>
      </c>
      <c r="M329" s="112" t="s">
        <v>19</v>
      </c>
      <c r="N329" s="112" t="s">
        <v>20</v>
      </c>
      <c r="O329" s="112" t="s">
        <v>21</v>
      </c>
      <c r="P329" s="112" t="s">
        <v>22</v>
      </c>
      <c r="Q329" s="112" t="s">
        <v>101</v>
      </c>
      <c r="R329" s="112" t="s">
        <v>31</v>
      </c>
      <c r="S329" s="738" t="s">
        <v>103</v>
      </c>
      <c r="T329" s="738"/>
      <c r="U329" s="738" t="s">
        <v>104</v>
      </c>
      <c r="V329" s="738"/>
      <c r="W329" s="171"/>
    </row>
    <row r="330" spans="1:23" s="27" customFormat="1" ht="61.5" customHeight="1">
      <c r="A330" s="865" t="s">
        <v>196</v>
      </c>
      <c r="B330" s="865"/>
      <c r="C330" s="865"/>
      <c r="D330" s="145" t="s">
        <v>90</v>
      </c>
      <c r="E330" s="114">
        <v>45</v>
      </c>
      <c r="F330" s="114">
        <v>45</v>
      </c>
      <c r="G330" s="114">
        <v>45</v>
      </c>
      <c r="H330" s="114">
        <v>45</v>
      </c>
      <c r="I330" s="114">
        <v>45</v>
      </c>
      <c r="J330" s="114">
        <v>45</v>
      </c>
      <c r="K330" s="114">
        <v>45</v>
      </c>
      <c r="L330" s="114">
        <v>45</v>
      </c>
      <c r="M330" s="114">
        <v>45</v>
      </c>
      <c r="N330" s="114">
        <v>45</v>
      </c>
      <c r="O330" s="114">
        <v>45</v>
      </c>
      <c r="P330" s="114">
        <v>45</v>
      </c>
      <c r="Q330" s="502" t="s">
        <v>148</v>
      </c>
      <c r="R330" s="13">
        <f t="shared" ref="R330:R373" si="128">SUM(E330:P330)</f>
        <v>540</v>
      </c>
      <c r="S330" s="870">
        <f>R332/R330</f>
        <v>0.94074074074074077</v>
      </c>
      <c r="T330" s="870"/>
      <c r="U330" s="870">
        <f>R333/R331</f>
        <v>1.0025100371288833</v>
      </c>
      <c r="V330" s="870"/>
      <c r="W330" s="171"/>
    </row>
    <row r="331" spans="1:23" s="27" customFormat="1" ht="36" customHeight="1">
      <c r="A331" s="865"/>
      <c r="B331" s="865"/>
      <c r="C331" s="865"/>
      <c r="D331" s="145" t="s">
        <v>89</v>
      </c>
      <c r="E331" s="20">
        <v>1967921.83</v>
      </c>
      <c r="F331" s="20">
        <v>1694491.67</v>
      </c>
      <c r="G331" s="20">
        <v>1728365.4</v>
      </c>
      <c r="H331" s="20">
        <v>1877448.1</v>
      </c>
      <c r="I331" s="20">
        <v>1842077.96</v>
      </c>
      <c r="J331" s="20">
        <v>1836165.4</v>
      </c>
      <c r="K331" s="20">
        <v>1944866.6</v>
      </c>
      <c r="L331" s="20">
        <v>1963684.1600000001</v>
      </c>
      <c r="M331" s="20">
        <v>1745884.1600000001</v>
      </c>
      <c r="N331" s="20">
        <v>1879866.6</v>
      </c>
      <c r="O331" s="20">
        <v>1739184.1600000001</v>
      </c>
      <c r="P331" s="20">
        <v>2069184.37</v>
      </c>
      <c r="Q331" s="503"/>
      <c r="R331" s="20">
        <f t="shared" si="128"/>
        <v>22289140.410000004</v>
      </c>
      <c r="S331" s="870"/>
      <c r="T331" s="870"/>
      <c r="U331" s="870"/>
      <c r="V331" s="870"/>
      <c r="W331" s="171"/>
    </row>
    <row r="332" spans="1:23" s="27" customFormat="1" ht="36" customHeight="1">
      <c r="A332" s="865"/>
      <c r="B332" s="865"/>
      <c r="C332" s="865"/>
      <c r="D332" s="71" t="s">
        <v>87</v>
      </c>
      <c r="E332" s="115">
        <v>42</v>
      </c>
      <c r="F332" s="115">
        <v>40</v>
      </c>
      <c r="G332" s="115">
        <v>46</v>
      </c>
      <c r="H332" s="115">
        <v>44</v>
      </c>
      <c r="I332" s="115">
        <v>39</v>
      </c>
      <c r="J332" s="115">
        <v>42</v>
      </c>
      <c r="K332" s="116">
        <v>41</v>
      </c>
      <c r="L332" s="116">
        <v>44</v>
      </c>
      <c r="M332" s="116">
        <v>41</v>
      </c>
      <c r="N332" s="116">
        <v>44</v>
      </c>
      <c r="O332" s="116">
        <v>43</v>
      </c>
      <c r="P332" s="116">
        <v>42</v>
      </c>
      <c r="Q332" s="494" t="s">
        <v>149</v>
      </c>
      <c r="R332" s="72">
        <f t="shared" si="128"/>
        <v>508</v>
      </c>
      <c r="S332" s="870"/>
      <c r="T332" s="870"/>
      <c r="U332" s="870"/>
      <c r="V332" s="870"/>
      <c r="W332" s="171"/>
    </row>
    <row r="333" spans="1:23" s="27" customFormat="1" ht="36" customHeight="1">
      <c r="A333" s="865"/>
      <c r="B333" s="865"/>
      <c r="C333" s="865"/>
      <c r="D333" s="71" t="s">
        <v>93</v>
      </c>
      <c r="E333" s="74">
        <v>1794039.17</v>
      </c>
      <c r="F333" s="74">
        <v>1697074.3600000003</v>
      </c>
      <c r="G333" s="74">
        <v>1439374.2799999998</v>
      </c>
      <c r="H333" s="74">
        <v>1856639.45</v>
      </c>
      <c r="I333" s="75">
        <v>1514796.0900000003</v>
      </c>
      <c r="J333" s="74">
        <v>1502913.25</v>
      </c>
      <c r="K333" s="118">
        <v>1601477.85</v>
      </c>
      <c r="L333" s="118">
        <v>2210319.3899999997</v>
      </c>
      <c r="M333" s="119">
        <v>1882927.72</v>
      </c>
      <c r="N333" s="74">
        <v>2081496.91</v>
      </c>
      <c r="O333" s="119">
        <v>1609421.59</v>
      </c>
      <c r="P333" s="119">
        <v>3154606.92</v>
      </c>
      <c r="Q333" s="495"/>
      <c r="R333" s="74">
        <f t="shared" si="128"/>
        <v>22345086.979999997</v>
      </c>
      <c r="S333" s="870"/>
      <c r="T333" s="870"/>
      <c r="U333" s="870"/>
      <c r="V333" s="870"/>
      <c r="W333" s="171"/>
    </row>
    <row r="334" spans="1:23" s="27" customFormat="1" ht="36" customHeight="1">
      <c r="A334" s="865" t="s">
        <v>197</v>
      </c>
      <c r="B334" s="865"/>
      <c r="C334" s="865"/>
      <c r="D334" s="145" t="s">
        <v>90</v>
      </c>
      <c r="E334" s="76">
        <v>35</v>
      </c>
      <c r="F334" s="76">
        <v>35</v>
      </c>
      <c r="G334" s="76">
        <v>35</v>
      </c>
      <c r="H334" s="76">
        <v>35</v>
      </c>
      <c r="I334" s="76">
        <v>35</v>
      </c>
      <c r="J334" s="76">
        <v>35</v>
      </c>
      <c r="K334" s="76">
        <v>35</v>
      </c>
      <c r="L334" s="76">
        <v>35</v>
      </c>
      <c r="M334" s="76">
        <v>35</v>
      </c>
      <c r="N334" s="76">
        <v>35</v>
      </c>
      <c r="O334" s="76">
        <v>35</v>
      </c>
      <c r="P334" s="76">
        <v>35</v>
      </c>
      <c r="Q334" s="502" t="s">
        <v>148</v>
      </c>
      <c r="R334" s="13">
        <f t="shared" si="128"/>
        <v>420</v>
      </c>
      <c r="S334" s="870">
        <f t="shared" ref="S334" si="129">R336/R334</f>
        <v>0.92142857142857137</v>
      </c>
      <c r="T334" s="870"/>
      <c r="U334" s="870">
        <f t="shared" ref="U334" si="130">R337/R335</f>
        <v>1.2748576147902391</v>
      </c>
      <c r="V334" s="870"/>
      <c r="W334" s="171"/>
    </row>
    <row r="335" spans="1:23" s="27" customFormat="1" ht="33.75">
      <c r="A335" s="865"/>
      <c r="B335" s="865"/>
      <c r="C335" s="865"/>
      <c r="D335" s="145" t="s">
        <v>89</v>
      </c>
      <c r="E335" s="20">
        <v>355017.94000000006</v>
      </c>
      <c r="F335" s="20">
        <v>303505.65000000002</v>
      </c>
      <c r="G335" s="20">
        <v>302505.65000000002</v>
      </c>
      <c r="H335" s="20">
        <v>349017.94000000006</v>
      </c>
      <c r="I335" s="20">
        <v>303230.65000000002</v>
      </c>
      <c r="J335" s="20">
        <v>331080.65000000002</v>
      </c>
      <c r="K335" s="20">
        <v>356017.94000000006</v>
      </c>
      <c r="L335" s="20">
        <v>347005.65</v>
      </c>
      <c r="M335" s="20">
        <v>302505.65000000002</v>
      </c>
      <c r="N335" s="20">
        <v>349017.89</v>
      </c>
      <c r="O335" s="20">
        <v>302505.65000000002</v>
      </c>
      <c r="P335" s="20">
        <v>381005.53</v>
      </c>
      <c r="Q335" s="503"/>
      <c r="R335" s="20">
        <f t="shared" si="128"/>
        <v>3982416.79</v>
      </c>
      <c r="S335" s="870"/>
      <c r="T335" s="870"/>
      <c r="U335" s="870"/>
      <c r="V335" s="870"/>
      <c r="W335" s="171"/>
    </row>
    <row r="336" spans="1:23" s="27" customFormat="1" ht="33.75">
      <c r="A336" s="865"/>
      <c r="B336" s="865"/>
      <c r="C336" s="865"/>
      <c r="D336" s="71" t="s">
        <v>87</v>
      </c>
      <c r="E336" s="120">
        <v>33</v>
      </c>
      <c r="F336" s="120">
        <v>31</v>
      </c>
      <c r="G336" s="120">
        <v>32</v>
      </c>
      <c r="H336" s="120">
        <v>32</v>
      </c>
      <c r="I336" s="121">
        <v>33</v>
      </c>
      <c r="J336" s="121">
        <v>34</v>
      </c>
      <c r="K336" s="122">
        <v>33</v>
      </c>
      <c r="L336" s="122">
        <v>32</v>
      </c>
      <c r="M336" s="122">
        <v>30</v>
      </c>
      <c r="N336" s="122">
        <v>33</v>
      </c>
      <c r="O336" s="122">
        <v>31</v>
      </c>
      <c r="P336" s="122">
        <v>33</v>
      </c>
      <c r="Q336" s="494" t="s">
        <v>149</v>
      </c>
      <c r="R336" s="72">
        <f t="shared" si="128"/>
        <v>387</v>
      </c>
      <c r="S336" s="870"/>
      <c r="T336" s="870"/>
      <c r="U336" s="870"/>
      <c r="V336" s="870"/>
      <c r="W336" s="171"/>
    </row>
    <row r="337" spans="1:23" s="27" customFormat="1" ht="45" customHeight="1">
      <c r="A337" s="865"/>
      <c r="B337" s="865"/>
      <c r="C337" s="865"/>
      <c r="D337" s="71" t="s">
        <v>93</v>
      </c>
      <c r="E337" s="74">
        <v>373829.84</v>
      </c>
      <c r="F337" s="74">
        <v>391007.01999999996</v>
      </c>
      <c r="G337" s="74">
        <v>362192.63999999996</v>
      </c>
      <c r="H337" s="74">
        <v>384040.0400000001</v>
      </c>
      <c r="I337" s="74">
        <v>385884.77999999997</v>
      </c>
      <c r="J337" s="74">
        <v>400788.52999999997</v>
      </c>
      <c r="K337" s="75">
        <v>427520.54</v>
      </c>
      <c r="L337" s="75">
        <v>380828.06</v>
      </c>
      <c r="M337" s="74">
        <v>507451.27999999985</v>
      </c>
      <c r="N337" s="74">
        <v>403488.08</v>
      </c>
      <c r="O337" s="74">
        <v>503946.27</v>
      </c>
      <c r="P337" s="74">
        <v>556037.29</v>
      </c>
      <c r="Q337" s="495"/>
      <c r="R337" s="74">
        <f t="shared" si="128"/>
        <v>5077014.37</v>
      </c>
      <c r="S337" s="870"/>
      <c r="T337" s="870"/>
      <c r="U337" s="870"/>
      <c r="V337" s="870"/>
      <c r="W337" s="171"/>
    </row>
    <row r="338" spans="1:23" s="27" customFormat="1" ht="33.75">
      <c r="A338" s="865" t="s">
        <v>198</v>
      </c>
      <c r="B338" s="865"/>
      <c r="C338" s="865"/>
      <c r="D338" s="145" t="s">
        <v>90</v>
      </c>
      <c r="E338" s="18">
        <v>10</v>
      </c>
      <c r="F338" s="18">
        <v>10</v>
      </c>
      <c r="G338" s="18">
        <v>10</v>
      </c>
      <c r="H338" s="18">
        <v>10</v>
      </c>
      <c r="I338" s="18">
        <v>10</v>
      </c>
      <c r="J338" s="18">
        <v>10</v>
      </c>
      <c r="K338" s="18">
        <v>10</v>
      </c>
      <c r="L338" s="18">
        <v>10</v>
      </c>
      <c r="M338" s="18">
        <v>10</v>
      </c>
      <c r="N338" s="18">
        <v>10</v>
      </c>
      <c r="O338" s="18">
        <v>10</v>
      </c>
      <c r="P338" s="18">
        <v>10</v>
      </c>
      <c r="Q338" s="502" t="s">
        <v>148</v>
      </c>
      <c r="R338" s="13">
        <f t="shared" si="128"/>
        <v>120</v>
      </c>
      <c r="S338" s="870">
        <f t="shared" ref="S338" si="131">R340/R338</f>
        <v>0.84166666666666667</v>
      </c>
      <c r="T338" s="870"/>
      <c r="U338" s="870">
        <f t="shared" ref="U338" si="132">R341/R339</f>
        <v>1.1930379759530321</v>
      </c>
      <c r="V338" s="870"/>
      <c r="W338" s="171"/>
    </row>
    <row r="339" spans="1:23" s="27" customFormat="1" ht="36" customHeight="1">
      <c r="A339" s="865"/>
      <c r="B339" s="865"/>
      <c r="C339" s="865"/>
      <c r="D339" s="145" t="s">
        <v>89</v>
      </c>
      <c r="E339" s="20">
        <v>22969011.649999999</v>
      </c>
      <c r="F339" s="20">
        <v>3391161.2699999996</v>
      </c>
      <c r="G339" s="20">
        <v>21369582.23</v>
      </c>
      <c r="H339" s="20">
        <v>10917900.439999999</v>
      </c>
      <c r="I339" s="20">
        <v>9289946.879999999</v>
      </c>
      <c r="J339" s="20">
        <v>22425043.219999999</v>
      </c>
      <c r="K339" s="20">
        <v>3721281.4099999992</v>
      </c>
      <c r="L339" s="20">
        <v>14001954.639999999</v>
      </c>
      <c r="M339" s="20">
        <v>19956188.890000001</v>
      </c>
      <c r="N339" s="20">
        <v>9064519.5700000003</v>
      </c>
      <c r="O339" s="20">
        <v>20048307.890000001</v>
      </c>
      <c r="P339" s="20">
        <v>23646656.100000001</v>
      </c>
      <c r="Q339" s="503"/>
      <c r="R339" s="20">
        <f t="shared" si="128"/>
        <v>180801554.18999997</v>
      </c>
      <c r="S339" s="870"/>
      <c r="T339" s="870"/>
      <c r="U339" s="870"/>
      <c r="V339" s="870"/>
      <c r="W339" s="171"/>
    </row>
    <row r="340" spans="1:23" s="27" customFormat="1" ht="54" customHeight="1">
      <c r="A340" s="865"/>
      <c r="B340" s="865"/>
      <c r="C340" s="865"/>
      <c r="D340" s="71" t="s">
        <v>87</v>
      </c>
      <c r="E340" s="120">
        <v>6</v>
      </c>
      <c r="F340" s="120">
        <v>8</v>
      </c>
      <c r="G340" s="120">
        <v>9</v>
      </c>
      <c r="H340" s="120">
        <v>8</v>
      </c>
      <c r="I340" s="120">
        <v>7</v>
      </c>
      <c r="J340" s="120">
        <v>8</v>
      </c>
      <c r="K340" s="124">
        <v>9</v>
      </c>
      <c r="L340" s="124">
        <v>10</v>
      </c>
      <c r="M340" s="124">
        <v>9</v>
      </c>
      <c r="N340" s="124">
        <v>10</v>
      </c>
      <c r="O340" s="124">
        <v>8</v>
      </c>
      <c r="P340" s="124">
        <v>9</v>
      </c>
      <c r="Q340" s="494" t="s">
        <v>149</v>
      </c>
      <c r="R340" s="72">
        <f t="shared" si="128"/>
        <v>101</v>
      </c>
      <c r="S340" s="870"/>
      <c r="T340" s="870"/>
      <c r="U340" s="870"/>
      <c r="V340" s="870"/>
      <c r="W340" s="171"/>
    </row>
    <row r="341" spans="1:23" s="27" customFormat="1" ht="54" customHeight="1">
      <c r="A341" s="865"/>
      <c r="B341" s="865"/>
      <c r="C341" s="865"/>
      <c r="D341" s="71" t="s">
        <v>93</v>
      </c>
      <c r="E341" s="74">
        <v>15851624.879999999</v>
      </c>
      <c r="F341" s="74">
        <v>21576233.060000002</v>
      </c>
      <c r="G341" s="74">
        <v>17646210.279999997</v>
      </c>
      <c r="H341" s="74">
        <v>19812511.819999997</v>
      </c>
      <c r="I341" s="74">
        <v>18292126.810000002</v>
      </c>
      <c r="J341" s="74">
        <v>16670006.100000001</v>
      </c>
      <c r="K341" s="75">
        <v>18659171.98</v>
      </c>
      <c r="L341" s="75">
        <v>17302875.309999999</v>
      </c>
      <c r="M341" s="74">
        <v>17088534.700000003</v>
      </c>
      <c r="N341" s="74">
        <v>17072433</v>
      </c>
      <c r="O341" s="74">
        <v>15943653.140000001</v>
      </c>
      <c r="P341" s="74">
        <v>19787739.18</v>
      </c>
      <c r="Q341" s="495"/>
      <c r="R341" s="74">
        <f t="shared" si="128"/>
        <v>215703120.25999999</v>
      </c>
      <c r="S341" s="870"/>
      <c r="T341" s="870"/>
      <c r="U341" s="870"/>
      <c r="V341" s="870"/>
      <c r="W341" s="171"/>
    </row>
    <row r="342" spans="1:23" s="27" customFormat="1" ht="54" customHeight="1">
      <c r="A342" s="865" t="s">
        <v>199</v>
      </c>
      <c r="B342" s="865"/>
      <c r="C342" s="865"/>
      <c r="D342" s="145" t="s">
        <v>90</v>
      </c>
      <c r="E342" s="161">
        <v>625</v>
      </c>
      <c r="F342" s="161">
        <v>625</v>
      </c>
      <c r="G342" s="161">
        <v>625</v>
      </c>
      <c r="H342" s="125">
        <v>625</v>
      </c>
      <c r="I342" s="125">
        <v>625</v>
      </c>
      <c r="J342" s="125">
        <v>625</v>
      </c>
      <c r="K342" s="125">
        <v>625</v>
      </c>
      <c r="L342" s="125">
        <v>625</v>
      </c>
      <c r="M342" s="125">
        <v>625</v>
      </c>
      <c r="N342" s="125">
        <v>625</v>
      </c>
      <c r="O342" s="125">
        <v>625</v>
      </c>
      <c r="P342" s="125">
        <v>625</v>
      </c>
      <c r="Q342" s="502" t="s">
        <v>150</v>
      </c>
      <c r="R342" s="13">
        <f t="shared" si="128"/>
        <v>7500</v>
      </c>
      <c r="S342" s="870">
        <f t="shared" ref="S342" si="133">R344/R342</f>
        <v>1.0036</v>
      </c>
      <c r="T342" s="870"/>
      <c r="U342" s="870">
        <f t="shared" ref="U342" si="134">R345/R343</f>
        <v>0.91365245427670083</v>
      </c>
      <c r="V342" s="870"/>
      <c r="W342" s="171"/>
    </row>
    <row r="343" spans="1:23" s="27" customFormat="1" ht="54" customHeight="1">
      <c r="A343" s="865"/>
      <c r="B343" s="865"/>
      <c r="C343" s="865"/>
      <c r="D343" s="145" t="s">
        <v>89</v>
      </c>
      <c r="E343" s="20">
        <v>8107640.1900000013</v>
      </c>
      <c r="F343" s="20">
        <v>7125656.8500000006</v>
      </c>
      <c r="G343" s="20">
        <v>7135656.8500000006</v>
      </c>
      <c r="H343" s="20">
        <v>8033940.1900000013</v>
      </c>
      <c r="I343" s="20">
        <v>7173906.8500000006</v>
      </c>
      <c r="J343" s="20">
        <v>7598156.8500000006</v>
      </c>
      <c r="K343" s="20">
        <v>8044422.2300000014</v>
      </c>
      <c r="L343" s="20">
        <v>7982306.8500000006</v>
      </c>
      <c r="M343" s="20">
        <v>7148856.8500000006</v>
      </c>
      <c r="N343" s="20">
        <v>7990640.1900000013</v>
      </c>
      <c r="O343" s="20">
        <v>7125656.8500000006</v>
      </c>
      <c r="P343" s="20">
        <v>8089874.8900000006</v>
      </c>
      <c r="Q343" s="503"/>
      <c r="R343" s="20">
        <f t="shared" si="128"/>
        <v>91556715.640000001</v>
      </c>
      <c r="S343" s="870"/>
      <c r="T343" s="870"/>
      <c r="U343" s="870"/>
      <c r="V343" s="870"/>
      <c r="W343" s="171"/>
    </row>
    <row r="344" spans="1:23" s="27" customFormat="1" ht="54" customHeight="1">
      <c r="A344" s="865"/>
      <c r="B344" s="865"/>
      <c r="C344" s="865"/>
      <c r="D344" s="71" t="s">
        <v>87</v>
      </c>
      <c r="E344" s="120">
        <v>818</v>
      </c>
      <c r="F344" s="120">
        <v>766</v>
      </c>
      <c r="G344" s="120">
        <v>858</v>
      </c>
      <c r="H344" s="121">
        <v>607</v>
      </c>
      <c r="I344" s="121">
        <v>620</v>
      </c>
      <c r="J344" s="121">
        <v>618</v>
      </c>
      <c r="K344" s="124">
        <v>589</v>
      </c>
      <c r="L344" s="124">
        <v>542</v>
      </c>
      <c r="M344" s="124">
        <v>415</v>
      </c>
      <c r="N344" s="120">
        <v>540</v>
      </c>
      <c r="O344" s="120">
        <v>556</v>
      </c>
      <c r="P344" s="120">
        <v>598</v>
      </c>
      <c r="Q344" s="494" t="s">
        <v>151</v>
      </c>
      <c r="R344" s="72">
        <f t="shared" si="128"/>
        <v>7527</v>
      </c>
      <c r="S344" s="870"/>
      <c r="T344" s="870"/>
      <c r="U344" s="870"/>
      <c r="V344" s="870"/>
      <c r="W344" s="171"/>
    </row>
    <row r="345" spans="1:23" s="27" customFormat="1" ht="54" customHeight="1">
      <c r="A345" s="865"/>
      <c r="B345" s="865"/>
      <c r="C345" s="865"/>
      <c r="D345" s="71" t="s">
        <v>93</v>
      </c>
      <c r="E345" s="74">
        <v>7755076.129999999</v>
      </c>
      <c r="F345" s="74">
        <v>6232326.549999998</v>
      </c>
      <c r="G345" s="74">
        <v>6316430.5799999991</v>
      </c>
      <c r="H345" s="74">
        <v>6483110.0899999989</v>
      </c>
      <c r="I345" s="74">
        <v>7152901.6000000006</v>
      </c>
      <c r="J345" s="74">
        <v>6721804.3599999994</v>
      </c>
      <c r="K345" s="75">
        <v>7251077.2699999996</v>
      </c>
      <c r="L345" s="75">
        <v>6313118.5199999977</v>
      </c>
      <c r="M345" s="74">
        <v>7696384.7399999993</v>
      </c>
      <c r="N345" s="74">
        <v>6626354.1299999999</v>
      </c>
      <c r="O345" s="74">
        <v>6392774.6699999999</v>
      </c>
      <c r="P345" s="74">
        <v>8709659.3100000005</v>
      </c>
      <c r="Q345" s="495"/>
      <c r="R345" s="74">
        <f t="shared" si="128"/>
        <v>83651017.950000003</v>
      </c>
      <c r="S345" s="870"/>
      <c r="T345" s="870"/>
      <c r="U345" s="870"/>
      <c r="V345" s="870"/>
      <c r="W345" s="171"/>
    </row>
    <row r="346" spans="1:23" s="27" customFormat="1" ht="54" customHeight="1">
      <c r="A346" s="865" t="s">
        <v>200</v>
      </c>
      <c r="B346" s="865"/>
      <c r="C346" s="865"/>
      <c r="D346" s="145" t="s">
        <v>90</v>
      </c>
      <c r="E346" s="18">
        <v>4290</v>
      </c>
      <c r="F346" s="18">
        <v>4290</v>
      </c>
      <c r="G346" s="18">
        <v>4290</v>
      </c>
      <c r="H346" s="18">
        <v>4290</v>
      </c>
      <c r="I346" s="18">
        <v>4290</v>
      </c>
      <c r="J346" s="18">
        <v>4290</v>
      </c>
      <c r="K346" s="18">
        <v>4290</v>
      </c>
      <c r="L346" s="18">
        <v>4290</v>
      </c>
      <c r="M346" s="18">
        <v>4290</v>
      </c>
      <c r="N346" s="18">
        <v>4290</v>
      </c>
      <c r="O346" s="18">
        <v>4290</v>
      </c>
      <c r="P346" s="18">
        <v>4290</v>
      </c>
      <c r="Q346" s="502" t="s">
        <v>148</v>
      </c>
      <c r="R346" s="13">
        <f t="shared" si="128"/>
        <v>51480</v>
      </c>
      <c r="S346" s="870">
        <f t="shared" ref="S346" si="135">R348/R346</f>
        <v>0.99088966588966587</v>
      </c>
      <c r="T346" s="870"/>
      <c r="U346" s="870">
        <f t="shared" ref="U346" si="136">R349/R347</f>
        <v>1.0051536492134021</v>
      </c>
      <c r="V346" s="870"/>
      <c r="W346" s="171"/>
    </row>
    <row r="347" spans="1:23" s="27" customFormat="1" ht="54" customHeight="1">
      <c r="A347" s="865"/>
      <c r="B347" s="865"/>
      <c r="C347" s="865"/>
      <c r="D347" s="145" t="s">
        <v>89</v>
      </c>
      <c r="E347" s="20">
        <v>6254772.1600000011</v>
      </c>
      <c r="F347" s="20">
        <v>17714113.710000001</v>
      </c>
      <c r="G347" s="20">
        <v>3849887.2199999997</v>
      </c>
      <c r="H347" s="20">
        <v>3902198.6499999994</v>
      </c>
      <c r="I347" s="20">
        <v>3920237.2199999997</v>
      </c>
      <c r="J347" s="20">
        <v>3909662.2199999997</v>
      </c>
      <c r="K347" s="20">
        <v>11237998.65</v>
      </c>
      <c r="L347" s="20">
        <v>4031137.2199999997</v>
      </c>
      <c r="M347" s="20">
        <v>3852287.2199999997</v>
      </c>
      <c r="N347" s="20">
        <v>3885998.6499999994</v>
      </c>
      <c r="O347" s="20">
        <v>3834887.2199999997</v>
      </c>
      <c r="P347" s="20">
        <v>6349287.2799999993</v>
      </c>
      <c r="Q347" s="503"/>
      <c r="R347" s="20">
        <f t="shared" si="128"/>
        <v>72742467.419999987</v>
      </c>
      <c r="S347" s="870"/>
      <c r="T347" s="870"/>
      <c r="U347" s="870"/>
      <c r="V347" s="870"/>
      <c r="W347" s="171"/>
    </row>
    <row r="348" spans="1:23" s="27" customFormat="1" ht="54" customHeight="1">
      <c r="A348" s="865"/>
      <c r="B348" s="865"/>
      <c r="C348" s="865"/>
      <c r="D348" s="71" t="s">
        <v>87</v>
      </c>
      <c r="E348" s="120">
        <v>4180</v>
      </c>
      <c r="F348" s="120">
        <v>4100</v>
      </c>
      <c r="G348" s="120">
        <v>4250</v>
      </c>
      <c r="H348" s="245">
        <v>4300</v>
      </c>
      <c r="I348" s="245">
        <v>4200</v>
      </c>
      <c r="J348" s="245">
        <v>4250</v>
      </c>
      <c r="K348" s="124">
        <v>4240</v>
      </c>
      <c r="L348" s="124">
        <v>4486</v>
      </c>
      <c r="M348" s="124">
        <v>4220</v>
      </c>
      <c r="N348" s="124">
        <v>4250</v>
      </c>
      <c r="O348" s="124">
        <v>4255</v>
      </c>
      <c r="P348" s="124">
        <v>4280</v>
      </c>
      <c r="Q348" s="494" t="s">
        <v>149</v>
      </c>
      <c r="R348" s="72">
        <f t="shared" si="128"/>
        <v>51011</v>
      </c>
      <c r="S348" s="870"/>
      <c r="T348" s="870"/>
      <c r="U348" s="870"/>
      <c r="V348" s="870"/>
      <c r="W348" s="171"/>
    </row>
    <row r="349" spans="1:23" s="27" customFormat="1" ht="54" customHeight="1">
      <c r="A349" s="865"/>
      <c r="B349" s="865"/>
      <c r="C349" s="865"/>
      <c r="D349" s="71" t="s">
        <v>93</v>
      </c>
      <c r="E349" s="74">
        <v>6197291.7699999996</v>
      </c>
      <c r="F349" s="74">
        <v>5617542.7600000007</v>
      </c>
      <c r="G349" s="74">
        <v>5638831.6199999982</v>
      </c>
      <c r="H349" s="74">
        <v>7093643.6799999988</v>
      </c>
      <c r="I349" s="74">
        <v>5394159.6300000008</v>
      </c>
      <c r="J349" s="74">
        <v>4729239.47</v>
      </c>
      <c r="K349" s="75">
        <v>6372064.2599999998</v>
      </c>
      <c r="L349" s="75">
        <v>5617381.410000002</v>
      </c>
      <c r="M349" s="74">
        <v>8614513.1500000004</v>
      </c>
      <c r="N349" s="74">
        <v>7499276.6900000004</v>
      </c>
      <c r="O349" s="74">
        <v>5004744.1500000004</v>
      </c>
      <c r="P349" s="74">
        <v>5338667.99</v>
      </c>
      <c r="Q349" s="495"/>
      <c r="R349" s="74">
        <f t="shared" si="128"/>
        <v>73117356.579999998</v>
      </c>
      <c r="S349" s="870"/>
      <c r="T349" s="870"/>
      <c r="U349" s="870"/>
      <c r="V349" s="870"/>
      <c r="W349" s="171"/>
    </row>
    <row r="350" spans="1:23" s="27" customFormat="1" ht="54" customHeight="1">
      <c r="A350" s="865" t="s">
        <v>204</v>
      </c>
      <c r="B350" s="865"/>
      <c r="C350" s="865"/>
      <c r="D350" s="145" t="s">
        <v>90</v>
      </c>
      <c r="E350" s="18">
        <v>115</v>
      </c>
      <c r="F350" s="18">
        <v>115</v>
      </c>
      <c r="G350" s="18">
        <v>115</v>
      </c>
      <c r="H350" s="18">
        <v>115</v>
      </c>
      <c r="I350" s="18">
        <v>115</v>
      </c>
      <c r="J350" s="18">
        <v>115</v>
      </c>
      <c r="K350" s="18">
        <v>115</v>
      </c>
      <c r="L350" s="18">
        <v>115</v>
      </c>
      <c r="M350" s="18">
        <v>115</v>
      </c>
      <c r="N350" s="18">
        <v>115</v>
      </c>
      <c r="O350" s="18">
        <v>115</v>
      </c>
      <c r="P350" s="18">
        <v>115</v>
      </c>
      <c r="Q350" s="502" t="s">
        <v>148</v>
      </c>
      <c r="R350" s="13">
        <f t="shared" si="128"/>
        <v>1380</v>
      </c>
      <c r="S350" s="870">
        <f t="shared" ref="S350" si="137">R352/R350</f>
        <v>1.0202898550724637</v>
      </c>
      <c r="T350" s="870"/>
      <c r="U350" s="870">
        <f t="shared" ref="U350" si="138">R353/R351</f>
        <v>1.373772229471758</v>
      </c>
      <c r="V350" s="870"/>
      <c r="W350" s="171"/>
    </row>
    <row r="351" spans="1:23" s="27" customFormat="1" ht="54" customHeight="1">
      <c r="A351" s="865"/>
      <c r="B351" s="865"/>
      <c r="C351" s="865"/>
      <c r="D351" s="145" t="s">
        <v>89</v>
      </c>
      <c r="E351" s="20">
        <v>4416858.12</v>
      </c>
      <c r="F351" s="20">
        <v>2023154.53</v>
      </c>
      <c r="G351" s="20">
        <v>1981476.81</v>
      </c>
      <c r="H351" s="20">
        <v>4333035.84</v>
      </c>
      <c r="I351" s="20">
        <v>1981101.81</v>
      </c>
      <c r="J351" s="20">
        <v>2089476.81</v>
      </c>
      <c r="K351" s="20">
        <v>4377535.84</v>
      </c>
      <c r="L351" s="20">
        <v>2195526.81</v>
      </c>
      <c r="M351" s="20">
        <v>1991576.81</v>
      </c>
      <c r="N351" s="20">
        <v>4298535.84</v>
      </c>
      <c r="O351" s="20">
        <v>1971976.81</v>
      </c>
      <c r="P351" s="20">
        <v>2394476.9499999997</v>
      </c>
      <c r="Q351" s="503"/>
      <c r="R351" s="20">
        <f t="shared" si="128"/>
        <v>34054732.979999997</v>
      </c>
      <c r="S351" s="870"/>
      <c r="T351" s="870"/>
      <c r="U351" s="870"/>
      <c r="V351" s="870"/>
      <c r="W351" s="171"/>
    </row>
    <row r="352" spans="1:23" s="27" customFormat="1" ht="54" customHeight="1">
      <c r="A352" s="865"/>
      <c r="B352" s="865"/>
      <c r="C352" s="865"/>
      <c r="D352" s="71" t="s">
        <v>87</v>
      </c>
      <c r="E352" s="120">
        <v>113</v>
      </c>
      <c r="F352" s="120">
        <v>137</v>
      </c>
      <c r="G352" s="120">
        <v>160</v>
      </c>
      <c r="H352" s="120">
        <v>114</v>
      </c>
      <c r="I352" s="120">
        <v>110</v>
      </c>
      <c r="J352" s="120">
        <v>112</v>
      </c>
      <c r="K352" s="124">
        <v>114</v>
      </c>
      <c r="L352" s="124">
        <v>111</v>
      </c>
      <c r="M352" s="124">
        <v>109</v>
      </c>
      <c r="N352" s="124">
        <v>112</v>
      </c>
      <c r="O352" s="124">
        <v>107</v>
      </c>
      <c r="P352" s="124">
        <v>109</v>
      </c>
      <c r="Q352" s="494" t="s">
        <v>149</v>
      </c>
      <c r="R352" s="72">
        <f t="shared" si="128"/>
        <v>1408</v>
      </c>
      <c r="S352" s="870"/>
      <c r="T352" s="870"/>
      <c r="U352" s="870"/>
      <c r="V352" s="870"/>
      <c r="W352" s="171"/>
    </row>
    <row r="353" spans="1:23" s="27" customFormat="1" ht="54" customHeight="1">
      <c r="A353" s="865"/>
      <c r="B353" s="865"/>
      <c r="C353" s="865"/>
      <c r="D353" s="71" t="s">
        <v>93</v>
      </c>
      <c r="E353" s="74">
        <v>4893012.8899999997</v>
      </c>
      <c r="F353" s="74">
        <v>5663336.46</v>
      </c>
      <c r="G353" s="74">
        <v>2606510.5699999998</v>
      </c>
      <c r="H353" s="74">
        <v>3458887.0100000007</v>
      </c>
      <c r="I353" s="74">
        <v>2817659.1700000004</v>
      </c>
      <c r="J353" s="74">
        <v>2255173.17</v>
      </c>
      <c r="K353" s="75">
        <v>2932382.8</v>
      </c>
      <c r="L353" s="75">
        <v>3705236.1799999997</v>
      </c>
      <c r="M353" s="74">
        <v>5050959.3200000012</v>
      </c>
      <c r="N353" s="74">
        <v>2391819.85</v>
      </c>
      <c r="O353" s="74">
        <v>5585504.8200000003</v>
      </c>
      <c r="P353" s="74">
        <v>5422964.21</v>
      </c>
      <c r="Q353" s="495"/>
      <c r="R353" s="74">
        <f t="shared" si="128"/>
        <v>46783446.450000003</v>
      </c>
      <c r="S353" s="870"/>
      <c r="T353" s="870"/>
      <c r="U353" s="870"/>
      <c r="V353" s="870"/>
      <c r="W353" s="171"/>
    </row>
    <row r="354" spans="1:23" s="27" customFormat="1" ht="54" customHeight="1">
      <c r="A354" s="865" t="s">
        <v>205</v>
      </c>
      <c r="B354" s="865"/>
      <c r="C354" s="865"/>
      <c r="D354" s="145" t="s">
        <v>90</v>
      </c>
      <c r="E354" s="18">
        <v>55</v>
      </c>
      <c r="F354" s="18">
        <v>55</v>
      </c>
      <c r="G354" s="18">
        <v>55</v>
      </c>
      <c r="H354" s="18">
        <v>55</v>
      </c>
      <c r="I354" s="18">
        <v>55</v>
      </c>
      <c r="J354" s="18">
        <v>55</v>
      </c>
      <c r="K354" s="18">
        <v>55</v>
      </c>
      <c r="L354" s="18">
        <v>55</v>
      </c>
      <c r="M354" s="18">
        <v>55</v>
      </c>
      <c r="N354" s="18">
        <v>55</v>
      </c>
      <c r="O354" s="18">
        <v>55</v>
      </c>
      <c r="P354" s="18">
        <v>55</v>
      </c>
      <c r="Q354" s="502" t="s">
        <v>148</v>
      </c>
      <c r="R354" s="13">
        <f t="shared" si="128"/>
        <v>660</v>
      </c>
      <c r="S354" s="870">
        <f t="shared" ref="S354" si="139">R356/R354</f>
        <v>0.95454545454545459</v>
      </c>
      <c r="T354" s="870"/>
      <c r="U354" s="870">
        <f t="shared" ref="U354" si="140">R357/R355</f>
        <v>1.0862010811484066</v>
      </c>
      <c r="V354" s="870"/>
      <c r="W354" s="171"/>
    </row>
    <row r="355" spans="1:23" s="27" customFormat="1" ht="54" customHeight="1">
      <c r="A355" s="865"/>
      <c r="B355" s="865"/>
      <c r="C355" s="865"/>
      <c r="D355" s="145" t="s">
        <v>89</v>
      </c>
      <c r="E355" s="20">
        <v>1249548.1099999994</v>
      </c>
      <c r="F355" s="20">
        <v>990009.11</v>
      </c>
      <c r="G355" s="20">
        <v>930009.11</v>
      </c>
      <c r="H355" s="20">
        <v>1251948.1099999994</v>
      </c>
      <c r="I355" s="20">
        <v>940859.11</v>
      </c>
      <c r="J355" s="20">
        <v>990559.11</v>
      </c>
      <c r="K355" s="20">
        <v>1249548.1099999994</v>
      </c>
      <c r="L355" s="20">
        <v>1031509.11</v>
      </c>
      <c r="M355" s="20">
        <v>932409.11</v>
      </c>
      <c r="N355" s="20">
        <v>1221548.1099999994</v>
      </c>
      <c r="O355" s="20">
        <v>929009.11</v>
      </c>
      <c r="P355" s="20">
        <v>1210009.1499999999</v>
      </c>
      <c r="Q355" s="503"/>
      <c r="R355" s="20">
        <f t="shared" si="128"/>
        <v>12926965.359999998</v>
      </c>
      <c r="S355" s="870"/>
      <c r="T355" s="870"/>
      <c r="U355" s="870"/>
      <c r="V355" s="870"/>
      <c r="W355" s="171"/>
    </row>
    <row r="356" spans="1:23" s="27" customFormat="1" ht="54" customHeight="1">
      <c r="A356" s="865"/>
      <c r="B356" s="865"/>
      <c r="C356" s="865"/>
      <c r="D356" s="71" t="s">
        <v>87</v>
      </c>
      <c r="E356" s="120">
        <v>60</v>
      </c>
      <c r="F356" s="120">
        <v>52</v>
      </c>
      <c r="G356" s="120">
        <v>48</v>
      </c>
      <c r="H356" s="121">
        <v>54</v>
      </c>
      <c r="I356" s="121">
        <v>49</v>
      </c>
      <c r="J356" s="121">
        <v>48</v>
      </c>
      <c r="K356" s="124">
        <v>54</v>
      </c>
      <c r="L356" s="124">
        <v>51</v>
      </c>
      <c r="M356" s="124">
        <v>53</v>
      </c>
      <c r="N356" s="124">
        <v>54</v>
      </c>
      <c r="O356" s="124">
        <v>53</v>
      </c>
      <c r="P356" s="124">
        <v>54</v>
      </c>
      <c r="Q356" s="494" t="s">
        <v>149</v>
      </c>
      <c r="R356" s="72">
        <f t="shared" si="128"/>
        <v>630</v>
      </c>
      <c r="S356" s="870"/>
      <c r="T356" s="870"/>
      <c r="U356" s="870"/>
      <c r="V356" s="870"/>
      <c r="W356" s="171"/>
    </row>
    <row r="357" spans="1:23" s="27" customFormat="1" ht="54" customHeight="1">
      <c r="A357" s="865"/>
      <c r="B357" s="865"/>
      <c r="C357" s="865"/>
      <c r="D357" s="71" t="s">
        <v>93</v>
      </c>
      <c r="E357" s="74">
        <v>933804.64000000025</v>
      </c>
      <c r="F357" s="74">
        <v>974233.93000000028</v>
      </c>
      <c r="G357" s="74">
        <v>1186467.4500000002</v>
      </c>
      <c r="H357" s="74">
        <v>984446.5399999998</v>
      </c>
      <c r="I357" s="74">
        <v>1430435.3100000003</v>
      </c>
      <c r="J357" s="74">
        <v>1003990.0100000002</v>
      </c>
      <c r="K357" s="75">
        <v>1116579.68</v>
      </c>
      <c r="L357" s="75">
        <v>1053761.2900000003</v>
      </c>
      <c r="M357" s="74">
        <v>1808092.17</v>
      </c>
      <c r="N357" s="74">
        <v>988450.92</v>
      </c>
      <c r="O357" s="74">
        <v>1014749.19</v>
      </c>
      <c r="P357" s="74">
        <v>1546272.62</v>
      </c>
      <c r="Q357" s="495"/>
      <c r="R357" s="74">
        <f t="shared" si="128"/>
        <v>14041283.75</v>
      </c>
      <c r="S357" s="870"/>
      <c r="T357" s="870"/>
      <c r="U357" s="870"/>
      <c r="V357" s="870"/>
      <c r="W357" s="171"/>
    </row>
    <row r="358" spans="1:23" s="27" customFormat="1" ht="54" customHeight="1">
      <c r="A358" s="865" t="s">
        <v>201</v>
      </c>
      <c r="B358" s="865"/>
      <c r="C358" s="865"/>
      <c r="D358" s="145" t="s">
        <v>90</v>
      </c>
      <c r="E358" s="18">
        <v>185</v>
      </c>
      <c r="F358" s="18">
        <v>185</v>
      </c>
      <c r="G358" s="18">
        <v>185</v>
      </c>
      <c r="H358" s="18">
        <v>185</v>
      </c>
      <c r="I358" s="18">
        <v>185</v>
      </c>
      <c r="J358" s="18">
        <v>185</v>
      </c>
      <c r="K358" s="18">
        <v>185</v>
      </c>
      <c r="L358" s="18">
        <v>185</v>
      </c>
      <c r="M358" s="18">
        <v>185</v>
      </c>
      <c r="N358" s="18">
        <v>185</v>
      </c>
      <c r="O358" s="18">
        <v>185</v>
      </c>
      <c r="P358" s="18">
        <v>185</v>
      </c>
      <c r="Q358" s="502" t="s">
        <v>148</v>
      </c>
      <c r="R358" s="13">
        <f t="shared" si="128"/>
        <v>2220</v>
      </c>
      <c r="S358" s="870">
        <f t="shared" ref="S358" si="141">R360/R358</f>
        <v>0.6887387387387387</v>
      </c>
      <c r="T358" s="870"/>
      <c r="U358" s="870">
        <f t="shared" ref="U358" si="142">R361/R359</f>
        <v>0.97745437922997735</v>
      </c>
      <c r="V358" s="870"/>
      <c r="W358" s="171"/>
    </row>
    <row r="359" spans="1:23" s="27" customFormat="1" ht="54" customHeight="1">
      <c r="A359" s="865"/>
      <c r="B359" s="865"/>
      <c r="C359" s="865"/>
      <c r="D359" s="145" t="s">
        <v>89</v>
      </c>
      <c r="E359" s="20">
        <v>7429021.9999999981</v>
      </c>
      <c r="F359" s="20">
        <v>4430760.55</v>
      </c>
      <c r="G359" s="20">
        <v>5275225.04</v>
      </c>
      <c r="H359" s="20">
        <v>6523157.5099999988</v>
      </c>
      <c r="I359" s="20">
        <v>5306425.04</v>
      </c>
      <c r="J359" s="20">
        <v>5588762.540000001</v>
      </c>
      <c r="K359" s="20">
        <v>6585452.5099999988</v>
      </c>
      <c r="L359" s="20">
        <v>5879195.040000001</v>
      </c>
      <c r="M359" s="20">
        <v>5284825.04</v>
      </c>
      <c r="N359" s="20">
        <v>6487757.5199999986</v>
      </c>
      <c r="O359" s="20">
        <v>5276225.01</v>
      </c>
      <c r="P359" s="20">
        <v>5882725.0200000005</v>
      </c>
      <c r="Q359" s="503"/>
      <c r="R359" s="20">
        <f t="shared" si="128"/>
        <v>69949532.819999978</v>
      </c>
      <c r="S359" s="870"/>
      <c r="T359" s="870"/>
      <c r="U359" s="870"/>
      <c r="V359" s="870"/>
      <c r="W359" s="171"/>
    </row>
    <row r="360" spans="1:23" s="113" customFormat="1" ht="54" customHeight="1">
      <c r="A360" s="865"/>
      <c r="B360" s="865"/>
      <c r="C360" s="865"/>
      <c r="D360" s="71" t="s">
        <v>87</v>
      </c>
      <c r="E360" s="73">
        <v>118</v>
      </c>
      <c r="F360" s="73">
        <v>150</v>
      </c>
      <c r="G360" s="73">
        <v>126</v>
      </c>
      <c r="H360" s="73">
        <v>129</v>
      </c>
      <c r="I360" s="73">
        <v>160</v>
      </c>
      <c r="J360" s="73">
        <v>179</v>
      </c>
      <c r="K360" s="124">
        <v>199</v>
      </c>
      <c r="L360" s="124">
        <v>202</v>
      </c>
      <c r="M360" s="124">
        <v>266</v>
      </c>
      <c r="N360" s="124">
        <v>183</v>
      </c>
      <c r="O360" s="124">
        <v>185</v>
      </c>
      <c r="P360" s="124">
        <v>182</v>
      </c>
      <c r="Q360" s="494" t="s">
        <v>149</v>
      </c>
      <c r="R360" s="72">
        <f>SUM(E360:M360)</f>
        <v>1529</v>
      </c>
      <c r="S360" s="870"/>
      <c r="T360" s="870"/>
      <c r="U360" s="870"/>
      <c r="V360" s="870"/>
      <c r="W360" s="175"/>
    </row>
    <row r="361" spans="1:23" s="113" customFormat="1" ht="54" customHeight="1">
      <c r="A361" s="865"/>
      <c r="B361" s="865"/>
      <c r="C361" s="865"/>
      <c r="D361" s="71" t="s">
        <v>93</v>
      </c>
      <c r="E361" s="74">
        <v>5869589.3499999996</v>
      </c>
      <c r="F361" s="74">
        <v>5597924.8400000008</v>
      </c>
      <c r="G361" s="74">
        <v>4562655.1100000022</v>
      </c>
      <c r="H361" s="74">
        <v>5813233.0399999991</v>
      </c>
      <c r="I361" s="74">
        <v>4960622.8600000013</v>
      </c>
      <c r="J361" s="74">
        <v>4984228.6099999994</v>
      </c>
      <c r="K361" s="75">
        <v>5761951.8300000001</v>
      </c>
      <c r="L361" s="75">
        <v>5136561.089999998</v>
      </c>
      <c r="M361" s="74">
        <v>6826593.4699999988</v>
      </c>
      <c r="N361" s="74">
        <v>5545708.2000000002</v>
      </c>
      <c r="O361" s="74">
        <v>5715825.9100000001</v>
      </c>
      <c r="P361" s="74">
        <v>7597582.8700000001</v>
      </c>
      <c r="Q361" s="495"/>
      <c r="R361" s="74">
        <f t="shared" si="128"/>
        <v>68372477.180000007</v>
      </c>
      <c r="S361" s="870"/>
      <c r="T361" s="870"/>
      <c r="U361" s="870"/>
      <c r="V361" s="870"/>
      <c r="W361" s="175"/>
    </row>
    <row r="362" spans="1:23" s="113" customFormat="1" ht="54" customHeight="1">
      <c r="A362" s="865" t="s">
        <v>202</v>
      </c>
      <c r="B362" s="865"/>
      <c r="C362" s="865"/>
      <c r="D362" s="145" t="s">
        <v>90</v>
      </c>
      <c r="E362" s="114">
        <v>35</v>
      </c>
      <c r="F362" s="114">
        <v>35</v>
      </c>
      <c r="G362" s="114">
        <v>35</v>
      </c>
      <c r="H362" s="114">
        <v>35</v>
      </c>
      <c r="I362" s="114">
        <v>35</v>
      </c>
      <c r="J362" s="114">
        <v>35</v>
      </c>
      <c r="K362" s="114">
        <v>35</v>
      </c>
      <c r="L362" s="114">
        <v>35</v>
      </c>
      <c r="M362" s="114">
        <v>35</v>
      </c>
      <c r="N362" s="114">
        <v>35</v>
      </c>
      <c r="O362" s="114">
        <v>35</v>
      </c>
      <c r="P362" s="114">
        <v>35</v>
      </c>
      <c r="Q362" s="502" t="s">
        <v>148</v>
      </c>
      <c r="R362" s="13">
        <f t="shared" si="128"/>
        <v>420</v>
      </c>
      <c r="S362" s="870">
        <f t="shared" ref="S362" si="143">R364/R362</f>
        <v>0.95714285714285718</v>
      </c>
      <c r="T362" s="870"/>
      <c r="U362" s="870">
        <f t="shared" ref="U362" si="144">R365/R363</f>
        <v>0.56707721554295865</v>
      </c>
      <c r="V362" s="870"/>
      <c r="W362" s="175"/>
    </row>
    <row r="363" spans="1:23" s="113" customFormat="1" ht="54" customHeight="1">
      <c r="A363" s="865"/>
      <c r="B363" s="865"/>
      <c r="C363" s="865"/>
      <c r="D363" s="145" t="s">
        <v>89</v>
      </c>
      <c r="E363" s="20">
        <v>4061752.3899999997</v>
      </c>
      <c r="F363" s="20">
        <v>1937635.79</v>
      </c>
      <c r="G363" s="20">
        <v>2902556.52</v>
      </c>
      <c r="H363" s="20">
        <v>4044584.2199999993</v>
      </c>
      <c r="I363" s="20">
        <v>2990356.52</v>
      </c>
      <c r="J363" s="20">
        <v>3028556.52</v>
      </c>
      <c r="K363" s="20">
        <v>4042784.2199999993</v>
      </c>
      <c r="L363" s="20">
        <v>3149206.52</v>
      </c>
      <c r="M363" s="20">
        <v>2903756.52</v>
      </c>
      <c r="N363" s="20">
        <v>4016784.1299999994</v>
      </c>
      <c r="O363" s="20">
        <v>2902556.45</v>
      </c>
      <c r="P363" s="20">
        <v>4065009.1100000003</v>
      </c>
      <c r="Q363" s="503"/>
      <c r="R363" s="20">
        <f t="shared" si="128"/>
        <v>40045538.909999996</v>
      </c>
      <c r="S363" s="870"/>
      <c r="T363" s="870"/>
      <c r="U363" s="870"/>
      <c r="V363" s="870"/>
      <c r="W363" s="175"/>
    </row>
    <row r="364" spans="1:23" s="113" customFormat="1" ht="54" customHeight="1">
      <c r="A364" s="865"/>
      <c r="B364" s="865"/>
      <c r="C364" s="865"/>
      <c r="D364" s="71" t="s">
        <v>87</v>
      </c>
      <c r="E364" s="120">
        <v>32</v>
      </c>
      <c r="F364" s="120">
        <v>33</v>
      </c>
      <c r="G364" s="120">
        <v>33</v>
      </c>
      <c r="H364" s="121">
        <v>34</v>
      </c>
      <c r="I364" s="121">
        <v>33</v>
      </c>
      <c r="J364" s="121">
        <v>34</v>
      </c>
      <c r="K364" s="116">
        <v>33</v>
      </c>
      <c r="L364" s="116">
        <v>36</v>
      </c>
      <c r="M364" s="116">
        <v>33</v>
      </c>
      <c r="N364" s="116">
        <v>34</v>
      </c>
      <c r="O364" s="116">
        <v>33</v>
      </c>
      <c r="P364" s="116">
        <v>34</v>
      </c>
      <c r="Q364" s="494" t="s">
        <v>149</v>
      </c>
      <c r="R364" s="72">
        <f t="shared" si="128"/>
        <v>402</v>
      </c>
      <c r="S364" s="870"/>
      <c r="T364" s="870"/>
      <c r="U364" s="870"/>
      <c r="V364" s="870"/>
      <c r="W364" s="175"/>
    </row>
    <row r="365" spans="1:23" s="113" customFormat="1" ht="54" customHeight="1">
      <c r="A365" s="865"/>
      <c r="B365" s="865"/>
      <c r="C365" s="865"/>
      <c r="D365" s="71" t="s">
        <v>93</v>
      </c>
      <c r="E365" s="74">
        <v>1661305.0500000003</v>
      </c>
      <c r="F365" s="74">
        <v>1660133.74</v>
      </c>
      <c r="G365" s="74">
        <v>1760010.9899999995</v>
      </c>
      <c r="H365" s="74">
        <v>1753338.2299999997</v>
      </c>
      <c r="I365" s="74">
        <v>1723184.53</v>
      </c>
      <c r="J365" s="74">
        <v>1717360.6300000006</v>
      </c>
      <c r="K365" s="75">
        <v>2362479.4900000002</v>
      </c>
      <c r="L365" s="75">
        <v>1988810.0799999998</v>
      </c>
      <c r="M365" s="74">
        <v>2036548.3900000004</v>
      </c>
      <c r="N365" s="74">
        <v>1753224.58</v>
      </c>
      <c r="O365" s="74">
        <v>1732886.85</v>
      </c>
      <c r="P365" s="74">
        <v>2559630.14</v>
      </c>
      <c r="Q365" s="495"/>
      <c r="R365" s="74">
        <f t="shared" si="128"/>
        <v>22708912.700000003</v>
      </c>
      <c r="S365" s="870"/>
      <c r="T365" s="870"/>
      <c r="U365" s="870"/>
      <c r="V365" s="870"/>
      <c r="W365" s="175"/>
    </row>
    <row r="366" spans="1:23" s="113" customFormat="1" ht="54" customHeight="1">
      <c r="A366" s="865" t="s">
        <v>203</v>
      </c>
      <c r="B366" s="865"/>
      <c r="C366" s="865"/>
      <c r="D366" s="145" t="s">
        <v>90</v>
      </c>
      <c r="E366" s="114">
        <v>137</v>
      </c>
      <c r="F366" s="114">
        <v>137</v>
      </c>
      <c r="G366" s="114">
        <v>137</v>
      </c>
      <c r="H366" s="114">
        <v>137</v>
      </c>
      <c r="I366" s="114">
        <v>137</v>
      </c>
      <c r="J366" s="114">
        <v>137</v>
      </c>
      <c r="K366" s="114">
        <v>137</v>
      </c>
      <c r="L366" s="114">
        <v>137</v>
      </c>
      <c r="M366" s="114">
        <v>137</v>
      </c>
      <c r="N366" s="114">
        <v>137</v>
      </c>
      <c r="O366" s="114">
        <v>137</v>
      </c>
      <c r="P366" s="114">
        <v>137</v>
      </c>
      <c r="Q366" s="502" t="s">
        <v>152</v>
      </c>
      <c r="R366" s="13">
        <f t="shared" si="128"/>
        <v>1644</v>
      </c>
      <c r="S366" s="870">
        <f t="shared" ref="S366" si="145">R368/R366</f>
        <v>0.94647201946472015</v>
      </c>
      <c r="T366" s="870"/>
      <c r="U366" s="870">
        <f t="shared" ref="U366" si="146">R369/R367</f>
        <v>0.81947404220273501</v>
      </c>
      <c r="V366" s="870"/>
      <c r="W366" s="175"/>
    </row>
    <row r="367" spans="1:23" s="113" customFormat="1" ht="54" customHeight="1">
      <c r="A367" s="865"/>
      <c r="B367" s="865"/>
      <c r="C367" s="865"/>
      <c r="D367" s="145" t="s">
        <v>89</v>
      </c>
      <c r="E367" s="20">
        <v>6715875.25</v>
      </c>
      <c r="F367" s="20">
        <v>3175282.9899999998</v>
      </c>
      <c r="G367" s="20">
        <v>4890043.6800000006</v>
      </c>
      <c r="H367" s="20">
        <v>5029509.5600000005</v>
      </c>
      <c r="I367" s="20">
        <v>4952268.6800000006</v>
      </c>
      <c r="J367" s="20">
        <v>5116801.6800000006</v>
      </c>
      <c r="K367" s="20">
        <v>5012154.6300000008</v>
      </c>
      <c r="L367" s="20">
        <v>5327021.24</v>
      </c>
      <c r="M367" s="20">
        <v>4893868.75</v>
      </c>
      <c r="N367" s="20">
        <v>4990109.6100000003</v>
      </c>
      <c r="O367" s="20">
        <v>4890043.76</v>
      </c>
      <c r="P367" s="20">
        <v>5423668.7400000002</v>
      </c>
      <c r="Q367" s="503"/>
      <c r="R367" s="20">
        <f t="shared" si="128"/>
        <v>60416648.570000008</v>
      </c>
      <c r="S367" s="870"/>
      <c r="T367" s="870"/>
      <c r="U367" s="870"/>
      <c r="V367" s="870"/>
      <c r="W367" s="175"/>
    </row>
    <row r="368" spans="1:23" s="27" customFormat="1" ht="54" customHeight="1">
      <c r="A368" s="865"/>
      <c r="B368" s="865"/>
      <c r="C368" s="865"/>
      <c r="D368" s="71" t="s">
        <v>87</v>
      </c>
      <c r="E368" s="120">
        <v>125</v>
      </c>
      <c r="F368" s="120">
        <v>130</v>
      </c>
      <c r="G368" s="120">
        <v>128</v>
      </c>
      <c r="H368" s="121">
        <v>135</v>
      </c>
      <c r="I368" s="121">
        <v>125</v>
      </c>
      <c r="J368" s="121">
        <v>133</v>
      </c>
      <c r="K368" s="122">
        <v>132</v>
      </c>
      <c r="L368" s="122">
        <v>129</v>
      </c>
      <c r="M368" s="122">
        <v>126</v>
      </c>
      <c r="N368" s="122">
        <v>131</v>
      </c>
      <c r="O368" s="122">
        <v>129</v>
      </c>
      <c r="P368" s="122">
        <v>133</v>
      </c>
      <c r="Q368" s="494" t="s">
        <v>153</v>
      </c>
      <c r="R368" s="72">
        <f t="shared" si="128"/>
        <v>1556</v>
      </c>
      <c r="S368" s="870"/>
      <c r="T368" s="870"/>
      <c r="U368" s="870"/>
      <c r="V368" s="870"/>
      <c r="W368" s="171"/>
    </row>
    <row r="369" spans="1:23" s="27" customFormat="1" ht="54" customHeight="1">
      <c r="A369" s="865"/>
      <c r="B369" s="865"/>
      <c r="C369" s="865"/>
      <c r="D369" s="71" t="s">
        <v>93</v>
      </c>
      <c r="E369" s="74">
        <v>3497994.4200000009</v>
      </c>
      <c r="F369" s="74">
        <v>3775431.3900000006</v>
      </c>
      <c r="G369" s="74">
        <v>3465176.84</v>
      </c>
      <c r="H369" s="74">
        <v>4090975.2399999993</v>
      </c>
      <c r="I369" s="74">
        <v>4100264.1499999994</v>
      </c>
      <c r="J369" s="74">
        <v>3903101.8500000006</v>
      </c>
      <c r="K369" s="75">
        <v>5288071.55</v>
      </c>
      <c r="L369" s="75">
        <v>4000880.5899999994</v>
      </c>
      <c r="M369" s="74">
        <v>4657459.3199999984</v>
      </c>
      <c r="N369" s="74">
        <v>3842818.28</v>
      </c>
      <c r="O369" s="74">
        <v>3867277.3</v>
      </c>
      <c r="P369" s="74">
        <v>5020424.2899999972</v>
      </c>
      <c r="Q369" s="495"/>
      <c r="R369" s="74">
        <f t="shared" si="128"/>
        <v>49509875.219999999</v>
      </c>
      <c r="S369" s="870"/>
      <c r="T369" s="870"/>
      <c r="U369" s="870"/>
      <c r="V369" s="870"/>
      <c r="W369" s="171"/>
    </row>
    <row r="370" spans="1:23" s="27" customFormat="1" ht="54" customHeight="1">
      <c r="A370" s="865" t="s">
        <v>253</v>
      </c>
      <c r="B370" s="865"/>
      <c r="C370" s="865"/>
      <c r="D370" s="145" t="s">
        <v>90</v>
      </c>
      <c r="E370" s="114">
        <v>80</v>
      </c>
      <c r="F370" s="114">
        <v>80</v>
      </c>
      <c r="G370" s="114">
        <v>80</v>
      </c>
      <c r="H370" s="114">
        <v>80</v>
      </c>
      <c r="I370" s="114">
        <v>80</v>
      </c>
      <c r="J370" s="114">
        <v>80</v>
      </c>
      <c r="K370" s="114">
        <v>80</v>
      </c>
      <c r="L370" s="114">
        <v>80</v>
      </c>
      <c r="M370" s="114">
        <v>80</v>
      </c>
      <c r="N370" s="114">
        <v>80</v>
      </c>
      <c r="O370" s="114">
        <v>80</v>
      </c>
      <c r="P370" s="114">
        <v>80</v>
      </c>
      <c r="Q370" s="502" t="s">
        <v>148</v>
      </c>
      <c r="R370" s="13">
        <f t="shared" si="128"/>
        <v>960</v>
      </c>
      <c r="S370" s="870">
        <f t="shared" ref="S370" si="147">R372/R370</f>
        <v>1.065625</v>
      </c>
      <c r="T370" s="870"/>
      <c r="U370" s="870">
        <f t="shared" ref="U370" si="148">R373/R371</f>
        <v>1.6371551000291094</v>
      </c>
      <c r="V370" s="870"/>
      <c r="W370" s="171"/>
    </row>
    <row r="371" spans="1:23" s="27" customFormat="1" ht="54" customHeight="1">
      <c r="A371" s="865"/>
      <c r="B371" s="865"/>
      <c r="C371" s="865"/>
      <c r="D371" s="145" t="s">
        <v>89</v>
      </c>
      <c r="E371" s="20">
        <v>874831.03</v>
      </c>
      <c r="F371" s="20">
        <v>581481.85</v>
      </c>
      <c r="G371" s="20">
        <v>541481.85</v>
      </c>
      <c r="H371" s="20">
        <v>844731.03</v>
      </c>
      <c r="I371" s="20">
        <v>546681.85</v>
      </c>
      <c r="J371" s="20">
        <v>588406.85</v>
      </c>
      <c r="K371" s="20">
        <v>873831.04</v>
      </c>
      <c r="L371" s="20">
        <v>633981.86</v>
      </c>
      <c r="M371" s="20">
        <v>542681.86</v>
      </c>
      <c r="N371" s="20">
        <v>832831.04</v>
      </c>
      <c r="O371" s="20">
        <v>541481.86</v>
      </c>
      <c r="P371" s="20">
        <v>591481.86</v>
      </c>
      <c r="Q371" s="503"/>
      <c r="R371" s="20">
        <f t="shared" si="128"/>
        <v>7993903.9800000014</v>
      </c>
      <c r="S371" s="870"/>
      <c r="T371" s="870"/>
      <c r="U371" s="870"/>
      <c r="V371" s="870"/>
      <c r="W371" s="171"/>
    </row>
    <row r="372" spans="1:23" s="27" customFormat="1" ht="54" customHeight="1">
      <c r="A372" s="865"/>
      <c r="B372" s="865"/>
      <c r="C372" s="865"/>
      <c r="D372" s="71" t="s">
        <v>87</v>
      </c>
      <c r="E372" s="120">
        <v>73</v>
      </c>
      <c r="F372" s="120">
        <v>75</v>
      </c>
      <c r="G372" s="120">
        <v>137</v>
      </c>
      <c r="H372" s="120">
        <v>95</v>
      </c>
      <c r="I372" s="120">
        <v>77</v>
      </c>
      <c r="J372" s="120">
        <v>79</v>
      </c>
      <c r="K372" s="116">
        <v>96</v>
      </c>
      <c r="L372" s="116">
        <v>76</v>
      </c>
      <c r="M372" s="116">
        <v>90</v>
      </c>
      <c r="N372" s="120">
        <v>77</v>
      </c>
      <c r="O372" s="120">
        <v>70</v>
      </c>
      <c r="P372" s="120">
        <v>78</v>
      </c>
      <c r="Q372" s="494" t="s">
        <v>149</v>
      </c>
      <c r="R372" s="72">
        <f t="shared" si="128"/>
        <v>1023</v>
      </c>
      <c r="S372" s="870"/>
      <c r="T372" s="870"/>
      <c r="U372" s="870"/>
      <c r="V372" s="870"/>
      <c r="W372" s="171"/>
    </row>
    <row r="373" spans="1:23" s="27" customFormat="1" ht="54" customHeight="1">
      <c r="A373" s="865"/>
      <c r="B373" s="865"/>
      <c r="C373" s="865"/>
      <c r="D373" s="71" t="s">
        <v>93</v>
      </c>
      <c r="E373" s="74">
        <v>704312.83999999985</v>
      </c>
      <c r="F373" s="74">
        <v>2419272.1499999994</v>
      </c>
      <c r="G373" s="74">
        <v>756025.85000000021</v>
      </c>
      <c r="H373" s="74">
        <v>706303.23</v>
      </c>
      <c r="I373" s="74">
        <v>932304.01</v>
      </c>
      <c r="J373" s="74">
        <v>606221.18000000005</v>
      </c>
      <c r="K373" s="75">
        <v>696627.59</v>
      </c>
      <c r="L373" s="75">
        <v>783180.39999999991</v>
      </c>
      <c r="M373" s="74">
        <v>945611.86999999965</v>
      </c>
      <c r="N373" s="74">
        <v>813107.64</v>
      </c>
      <c r="O373" s="74">
        <v>761609.74</v>
      </c>
      <c r="P373" s="74">
        <v>2962684.17</v>
      </c>
      <c r="Q373" s="495"/>
      <c r="R373" s="74">
        <f t="shared" si="128"/>
        <v>13087260.669999998</v>
      </c>
      <c r="S373" s="870"/>
      <c r="T373" s="870"/>
      <c r="U373" s="870"/>
      <c r="V373" s="870"/>
      <c r="W373" s="171"/>
    </row>
    <row r="374" spans="1:23" s="27" customFormat="1" ht="54" customHeight="1">
      <c r="A374" s="735" t="s">
        <v>106</v>
      </c>
      <c r="B374" s="735"/>
      <c r="C374" s="735"/>
      <c r="D374" s="71" t="s">
        <v>90</v>
      </c>
      <c r="E374" s="14">
        <f>E370+E366+E362+E358+E354+E350+E346+E342+E338+E334+E330</f>
        <v>5612</v>
      </c>
      <c r="F374" s="14">
        <f t="shared" ref="F374:P375" si="149">F370+F366+F362+F358+F354+F350+F346+F342+F338+F334+F330</f>
        <v>5612</v>
      </c>
      <c r="G374" s="14">
        <f t="shared" si="149"/>
        <v>5612</v>
      </c>
      <c r="H374" s="14">
        <f t="shared" si="149"/>
        <v>5612</v>
      </c>
      <c r="I374" s="14">
        <f t="shared" si="149"/>
        <v>5612</v>
      </c>
      <c r="J374" s="14">
        <f t="shared" si="149"/>
        <v>5612</v>
      </c>
      <c r="K374" s="14">
        <f t="shared" si="149"/>
        <v>5612</v>
      </c>
      <c r="L374" s="14">
        <f t="shared" si="149"/>
        <v>5612</v>
      </c>
      <c r="M374" s="14">
        <f t="shared" si="149"/>
        <v>5612</v>
      </c>
      <c r="N374" s="14">
        <f t="shared" si="149"/>
        <v>5612</v>
      </c>
      <c r="O374" s="14">
        <f t="shared" si="149"/>
        <v>5612</v>
      </c>
      <c r="P374" s="14">
        <f t="shared" si="149"/>
        <v>5612</v>
      </c>
      <c r="Q374" s="871">
        <f>SUM(E374:P374)</f>
        <v>67344</v>
      </c>
      <c r="R374" s="871"/>
      <c r="S374" s="870">
        <f>Q376/Q374</f>
        <v>0.98942741743882157</v>
      </c>
      <c r="T374" s="870"/>
      <c r="U374" s="870">
        <f>Q377/Q375</f>
        <v>1.0295550076370721</v>
      </c>
      <c r="V374" s="870"/>
      <c r="W374" s="171"/>
    </row>
    <row r="375" spans="1:23" s="27" customFormat="1" ht="54" customHeight="1">
      <c r="A375" s="735"/>
      <c r="B375" s="735"/>
      <c r="C375" s="735"/>
      <c r="D375" s="71" t="s">
        <v>89</v>
      </c>
      <c r="E375" s="151">
        <f>E371+E367+E363+E359+E355+E351+E347+E343+E339+E335+E331</f>
        <v>64402250.669999994</v>
      </c>
      <c r="F375" s="151">
        <f t="shared" si="149"/>
        <v>43367253.970000006</v>
      </c>
      <c r="G375" s="151">
        <f t="shared" si="149"/>
        <v>50906790.359999999</v>
      </c>
      <c r="H375" s="151">
        <f t="shared" si="149"/>
        <v>47107471.589999996</v>
      </c>
      <c r="I375" s="151">
        <f t="shared" si="149"/>
        <v>39247092.57</v>
      </c>
      <c r="J375" s="151">
        <f t="shared" si="149"/>
        <v>53502671.849999994</v>
      </c>
      <c r="K375" s="151">
        <f t="shared" si="149"/>
        <v>47445893.18</v>
      </c>
      <c r="L375" s="151">
        <f t="shared" si="149"/>
        <v>46542529.099999994</v>
      </c>
      <c r="M375" s="151">
        <f t="shared" si="149"/>
        <v>49554840.859999999</v>
      </c>
      <c r="N375" s="151">
        <f t="shared" si="149"/>
        <v>45017609.149999999</v>
      </c>
      <c r="O375" s="151">
        <f t="shared" si="149"/>
        <v>49561834.769999996</v>
      </c>
      <c r="P375" s="151">
        <f t="shared" si="149"/>
        <v>60103379</v>
      </c>
      <c r="Q375" s="872">
        <f>SUM(E375:P375)</f>
        <v>596759617.06999993</v>
      </c>
      <c r="R375" s="872"/>
      <c r="S375" s="870"/>
      <c r="T375" s="870"/>
      <c r="U375" s="870"/>
      <c r="V375" s="870"/>
      <c r="W375" s="171"/>
    </row>
    <row r="376" spans="1:23" s="27" customFormat="1" ht="54" customHeight="1">
      <c r="A376" s="735"/>
      <c r="B376" s="735"/>
      <c r="C376" s="735"/>
      <c r="D376" s="71" t="s">
        <v>87</v>
      </c>
      <c r="E376" s="194">
        <f t="shared" ref="E376:P377" si="150">E372+E368+E364+E360+E356+E352+E348+E344+E340+E336+E332</f>
        <v>5600</v>
      </c>
      <c r="F376" s="194">
        <f t="shared" si="150"/>
        <v>5522</v>
      </c>
      <c r="G376" s="194">
        <f t="shared" si="150"/>
        <v>5827</v>
      </c>
      <c r="H376" s="194">
        <f t="shared" si="150"/>
        <v>5552</v>
      </c>
      <c r="I376" s="194">
        <f t="shared" si="150"/>
        <v>5453</v>
      </c>
      <c r="J376" s="194">
        <f t="shared" si="150"/>
        <v>5537</v>
      </c>
      <c r="K376" s="194">
        <f t="shared" si="150"/>
        <v>5540</v>
      </c>
      <c r="L376" s="194">
        <f t="shared" si="150"/>
        <v>5719</v>
      </c>
      <c r="M376" s="194">
        <f t="shared" si="150"/>
        <v>5392</v>
      </c>
      <c r="N376" s="194">
        <f t="shared" si="150"/>
        <v>5468</v>
      </c>
      <c r="O376" s="194">
        <f t="shared" si="150"/>
        <v>5470</v>
      </c>
      <c r="P376" s="194">
        <f t="shared" si="150"/>
        <v>5552</v>
      </c>
      <c r="Q376" s="873">
        <f>SUM(E376:P376)</f>
        <v>66632</v>
      </c>
      <c r="R376" s="873"/>
      <c r="S376" s="870"/>
      <c r="T376" s="870"/>
      <c r="U376" s="870"/>
      <c r="V376" s="870"/>
      <c r="W376" s="171"/>
    </row>
    <row r="377" spans="1:23" s="27" customFormat="1" ht="54" customHeight="1">
      <c r="A377" s="735"/>
      <c r="B377" s="735"/>
      <c r="C377" s="735"/>
      <c r="D377" s="71" t="s">
        <v>93</v>
      </c>
      <c r="E377" s="195">
        <f t="shared" si="150"/>
        <v>49531880.980000004</v>
      </c>
      <c r="F377" s="195">
        <f t="shared" si="150"/>
        <v>55604516.260000005</v>
      </c>
      <c r="G377" s="195">
        <f t="shared" si="150"/>
        <v>45739886.209999993</v>
      </c>
      <c r="H377" s="195">
        <f>H373+H369+H365+H361+H357+H353+H349+H345+H341+H337+H333</f>
        <v>52437128.369999997</v>
      </c>
      <c r="I377" s="195">
        <f>I373+I369+I365+I361+I357+I353+I349+I345+I341+I337+I333</f>
        <v>48704338.940000013</v>
      </c>
      <c r="J377" s="195">
        <f t="shared" si="150"/>
        <v>44494827.159999996</v>
      </c>
      <c r="K377" s="195">
        <f t="shared" si="150"/>
        <v>52469404.840000004</v>
      </c>
      <c r="L377" s="195">
        <f t="shared" si="150"/>
        <v>48492952.319999993</v>
      </c>
      <c r="M377" s="195">
        <f t="shared" si="150"/>
        <v>57115076.130000003</v>
      </c>
      <c r="N377" s="195">
        <f t="shared" si="150"/>
        <v>49018178.279999994</v>
      </c>
      <c r="O377" s="195">
        <f t="shared" si="150"/>
        <v>48132393.63000001</v>
      </c>
      <c r="P377" s="195">
        <f t="shared" si="150"/>
        <v>62656268.990000002</v>
      </c>
      <c r="Q377" s="874">
        <f>SUM(E377:P377)</f>
        <v>614396852.11000001</v>
      </c>
      <c r="R377" s="874"/>
      <c r="S377" s="870"/>
      <c r="T377" s="870"/>
      <c r="U377" s="870"/>
      <c r="V377" s="870"/>
      <c r="W377" s="171"/>
    </row>
    <row r="378" spans="1:23" s="27" customFormat="1" ht="54" customHeight="1">
      <c r="A378" s="839" t="s">
        <v>154</v>
      </c>
      <c r="B378" s="839"/>
      <c r="C378" s="839"/>
      <c r="D378" s="839"/>
      <c r="E378" s="839"/>
      <c r="F378" s="839"/>
      <c r="G378" s="839"/>
      <c r="H378" s="839"/>
      <c r="I378" s="839"/>
      <c r="J378" s="839"/>
      <c r="K378" s="839"/>
      <c r="L378" s="839"/>
      <c r="M378" s="839"/>
      <c r="N378" s="839"/>
      <c r="O378" s="839"/>
      <c r="P378" s="839"/>
      <c r="Q378" s="839"/>
      <c r="R378" s="839"/>
      <c r="S378" s="839"/>
      <c r="T378" s="839"/>
      <c r="U378" s="839"/>
      <c r="V378" s="110"/>
      <c r="W378" s="171"/>
    </row>
    <row r="379" spans="1:23" s="27" customFormat="1" ht="54" customHeight="1">
      <c r="A379" s="840" t="s">
        <v>0</v>
      </c>
      <c r="B379" s="840"/>
      <c r="C379" s="840"/>
      <c r="D379" s="840"/>
      <c r="E379" s="840"/>
      <c r="F379" s="840"/>
      <c r="G379" s="840"/>
      <c r="H379" s="840"/>
      <c r="I379" s="840"/>
      <c r="J379" s="840"/>
      <c r="K379" s="840"/>
      <c r="L379" s="840"/>
      <c r="M379" s="199" t="s">
        <v>30</v>
      </c>
      <c r="N379" s="199"/>
      <c r="O379" s="199"/>
      <c r="P379" s="199"/>
      <c r="Q379" s="199"/>
      <c r="R379" s="199"/>
      <c r="S379" s="199"/>
      <c r="T379" s="199"/>
      <c r="U379" s="199"/>
      <c r="V379" s="199"/>
      <c r="W379" s="171"/>
    </row>
    <row r="380" spans="1:23" s="27" customFormat="1" ht="54" customHeight="1">
      <c r="A380" s="841" t="s">
        <v>28</v>
      </c>
      <c r="B380" s="841"/>
      <c r="C380" s="841"/>
      <c r="D380" s="841"/>
      <c r="E380" s="841"/>
      <c r="F380" s="841"/>
      <c r="G380" s="841"/>
      <c r="H380" s="841"/>
      <c r="I380" s="841"/>
      <c r="J380" s="841"/>
      <c r="K380" s="841"/>
      <c r="L380" s="841"/>
      <c r="M380" s="842" t="s">
        <v>96</v>
      </c>
      <c r="N380" s="842"/>
      <c r="O380" s="842"/>
      <c r="P380" s="842"/>
      <c r="Q380" s="842"/>
      <c r="R380" s="842"/>
      <c r="S380" s="842"/>
      <c r="T380" s="842"/>
      <c r="U380" s="842"/>
      <c r="V380" s="111"/>
      <c r="W380" s="171"/>
    </row>
    <row r="381" spans="1:23" s="27" customFormat="1" ht="54" customHeight="1">
      <c r="A381" s="738" t="s">
        <v>88</v>
      </c>
      <c r="B381" s="738"/>
      <c r="C381" s="738"/>
      <c r="D381" s="832" t="s">
        <v>280</v>
      </c>
      <c r="E381" s="832" t="s">
        <v>225</v>
      </c>
      <c r="F381" s="832"/>
      <c r="G381" s="832"/>
      <c r="H381" s="832"/>
      <c r="I381" s="832"/>
      <c r="J381" s="832"/>
      <c r="K381" s="832"/>
      <c r="L381" s="832"/>
      <c r="M381" s="832"/>
      <c r="N381" s="832"/>
      <c r="O381" s="832"/>
      <c r="P381" s="832"/>
      <c r="Q381" s="832"/>
      <c r="R381" s="832"/>
      <c r="S381" s="738" t="s">
        <v>91</v>
      </c>
      <c r="T381" s="738"/>
      <c r="U381" s="738"/>
      <c r="V381" s="738"/>
      <c r="W381" s="171"/>
    </row>
    <row r="382" spans="1:23" s="27" customFormat="1" ht="54" customHeight="1">
      <c r="A382" s="738"/>
      <c r="B382" s="738"/>
      <c r="C382" s="738"/>
      <c r="D382" s="832"/>
      <c r="E382" s="112" t="s">
        <v>11</v>
      </c>
      <c r="F382" s="112" t="s">
        <v>12</v>
      </c>
      <c r="G382" s="112" t="s">
        <v>13</v>
      </c>
      <c r="H382" s="112" t="s">
        <v>14</v>
      </c>
      <c r="I382" s="112" t="s">
        <v>15</v>
      </c>
      <c r="J382" s="112" t="s">
        <v>16</v>
      </c>
      <c r="K382" s="112" t="s">
        <v>17</v>
      </c>
      <c r="L382" s="112" t="s">
        <v>18</v>
      </c>
      <c r="M382" s="112" t="s">
        <v>19</v>
      </c>
      <c r="N382" s="112" t="s">
        <v>20</v>
      </c>
      <c r="O382" s="112" t="s">
        <v>21</v>
      </c>
      <c r="P382" s="112" t="s">
        <v>22</v>
      </c>
      <c r="Q382" s="112" t="s">
        <v>101</v>
      </c>
      <c r="R382" s="112" t="s">
        <v>31</v>
      </c>
      <c r="S382" s="738" t="s">
        <v>103</v>
      </c>
      <c r="T382" s="738"/>
      <c r="U382" s="738" t="s">
        <v>104</v>
      </c>
      <c r="V382" s="738"/>
      <c r="W382" s="171"/>
    </row>
    <row r="383" spans="1:23" s="27" customFormat="1" ht="52.5" customHeight="1">
      <c r="A383" s="865" t="s">
        <v>206</v>
      </c>
      <c r="B383" s="865"/>
      <c r="C383" s="865"/>
      <c r="D383" s="145" t="s">
        <v>90</v>
      </c>
      <c r="E383" s="22">
        <v>21</v>
      </c>
      <c r="F383" s="22">
        <v>21</v>
      </c>
      <c r="G383" s="22">
        <v>21</v>
      </c>
      <c r="H383" s="22">
        <v>21</v>
      </c>
      <c r="I383" s="22">
        <v>21</v>
      </c>
      <c r="J383" s="22">
        <v>21</v>
      </c>
      <c r="K383" s="22">
        <v>21</v>
      </c>
      <c r="L383" s="22">
        <v>21</v>
      </c>
      <c r="M383" s="22">
        <v>21</v>
      </c>
      <c r="N383" s="22">
        <v>21</v>
      </c>
      <c r="O383" s="22">
        <v>21</v>
      </c>
      <c r="P383" s="22">
        <v>21</v>
      </c>
      <c r="Q383" s="462" t="s">
        <v>254</v>
      </c>
      <c r="R383" s="12">
        <f>SUM(E383:P383)</f>
        <v>252</v>
      </c>
      <c r="S383" s="870">
        <f>R385/R383</f>
        <v>1.0476190476190477</v>
      </c>
      <c r="T383" s="870"/>
      <c r="U383" s="870">
        <f>R386/R384</f>
        <v>1.5114549569162858</v>
      </c>
      <c r="V383" s="870"/>
      <c r="W383" s="171"/>
    </row>
    <row r="384" spans="1:23" s="27" customFormat="1" ht="52.5" customHeight="1">
      <c r="A384" s="865"/>
      <c r="B384" s="865"/>
      <c r="C384" s="865"/>
      <c r="D384" s="145" t="s">
        <v>89</v>
      </c>
      <c r="E384" s="20">
        <v>4631089.46</v>
      </c>
      <c r="F384" s="20">
        <v>8179434.5499999998</v>
      </c>
      <c r="G384" s="20">
        <v>185446.66999999998</v>
      </c>
      <c r="H384" s="20">
        <v>246665.46000000002</v>
      </c>
      <c r="I384" s="20">
        <v>9853074.8300000001</v>
      </c>
      <c r="J384" s="20">
        <v>192336.66999999998</v>
      </c>
      <c r="K384" s="20">
        <v>246665.46000000002</v>
      </c>
      <c r="L384" s="20">
        <v>205439.18</v>
      </c>
      <c r="M384" s="20">
        <v>189577.93</v>
      </c>
      <c r="N384" s="20">
        <v>246665.47000000003</v>
      </c>
      <c r="O384" s="20">
        <v>189177.92</v>
      </c>
      <c r="P384" s="20">
        <v>8306409.1699999999</v>
      </c>
      <c r="Q384" s="462"/>
      <c r="R384" s="21">
        <f>SUM(E384:P384)</f>
        <v>32671982.770000003</v>
      </c>
      <c r="S384" s="870"/>
      <c r="T384" s="870"/>
      <c r="U384" s="870"/>
      <c r="V384" s="870"/>
      <c r="W384" s="171"/>
    </row>
    <row r="385" spans="1:23" s="27" customFormat="1" ht="52.5" customHeight="1">
      <c r="A385" s="865"/>
      <c r="B385" s="865"/>
      <c r="C385" s="865"/>
      <c r="D385" s="71" t="s">
        <v>87</v>
      </c>
      <c r="E385" s="160">
        <v>22</v>
      </c>
      <c r="F385" s="160">
        <v>20</v>
      </c>
      <c r="G385" s="160">
        <v>23</v>
      </c>
      <c r="H385" s="160">
        <v>22</v>
      </c>
      <c r="I385" s="160">
        <v>23</v>
      </c>
      <c r="J385" s="160">
        <v>22</v>
      </c>
      <c r="K385" s="160">
        <v>21</v>
      </c>
      <c r="L385" s="160">
        <v>23</v>
      </c>
      <c r="M385" s="160">
        <v>21</v>
      </c>
      <c r="N385" s="160">
        <v>24</v>
      </c>
      <c r="O385" s="160">
        <v>21</v>
      </c>
      <c r="P385" s="160">
        <v>22</v>
      </c>
      <c r="Q385" s="464" t="s">
        <v>255</v>
      </c>
      <c r="R385" s="72">
        <f>SUM(E385:P385)</f>
        <v>264</v>
      </c>
      <c r="S385" s="870"/>
      <c r="T385" s="870"/>
      <c r="U385" s="870"/>
      <c r="V385" s="870"/>
      <c r="W385" s="171"/>
    </row>
    <row r="386" spans="1:23" s="27" customFormat="1" ht="52.5" customHeight="1">
      <c r="A386" s="865"/>
      <c r="B386" s="865"/>
      <c r="C386" s="865"/>
      <c r="D386" s="71" t="s">
        <v>93</v>
      </c>
      <c r="E386" s="74">
        <v>9715733.8899999969</v>
      </c>
      <c r="F386" s="74">
        <v>5446881.5299999993</v>
      </c>
      <c r="G386" s="74">
        <v>12353486.52</v>
      </c>
      <c r="H386" s="74">
        <v>7699536.7099999972</v>
      </c>
      <c r="I386" s="74">
        <v>265036.61999999994</v>
      </c>
      <c r="J386" s="74">
        <v>231280.72</v>
      </c>
      <c r="K386" s="75">
        <v>253178.99000000008</v>
      </c>
      <c r="L386" s="75">
        <v>204631.08999999997</v>
      </c>
      <c r="M386" s="75">
        <v>197006.89999999991</v>
      </c>
      <c r="N386" s="74">
        <v>198204.50999999995</v>
      </c>
      <c r="O386" s="74">
        <v>200941.87999999995</v>
      </c>
      <c r="P386" s="74">
        <v>12616310.949999999</v>
      </c>
      <c r="Q386" s="464"/>
      <c r="R386" s="74">
        <f t="shared" ref="R386:R422" si="151">SUM(E386:P386)</f>
        <v>49382230.309999987</v>
      </c>
      <c r="S386" s="870"/>
      <c r="T386" s="870"/>
      <c r="U386" s="870"/>
      <c r="V386" s="870"/>
      <c r="W386" s="171"/>
    </row>
    <row r="387" spans="1:23" s="27" customFormat="1" ht="33.75" customHeight="1">
      <c r="A387" s="865" t="s">
        <v>207</v>
      </c>
      <c r="B387" s="865"/>
      <c r="C387" s="865"/>
      <c r="D387" s="145" t="s">
        <v>90</v>
      </c>
      <c r="E387" s="22">
        <v>12</v>
      </c>
      <c r="F387" s="22">
        <v>12</v>
      </c>
      <c r="G387" s="22">
        <v>12</v>
      </c>
      <c r="H387" s="22">
        <v>12</v>
      </c>
      <c r="I387" s="22">
        <v>12</v>
      </c>
      <c r="J387" s="22">
        <v>12</v>
      </c>
      <c r="K387" s="22">
        <v>12</v>
      </c>
      <c r="L387" s="22">
        <v>12</v>
      </c>
      <c r="M387" s="22">
        <v>12</v>
      </c>
      <c r="N387" s="22">
        <v>12</v>
      </c>
      <c r="O387" s="22">
        <v>12</v>
      </c>
      <c r="P387" s="22">
        <v>12</v>
      </c>
      <c r="Q387" s="462" t="s">
        <v>256</v>
      </c>
      <c r="R387" s="16">
        <f t="shared" si="151"/>
        <v>144</v>
      </c>
      <c r="S387" s="870">
        <f t="shared" ref="S387" si="152">R389/R387</f>
        <v>0</v>
      </c>
      <c r="T387" s="870"/>
      <c r="U387" s="870">
        <f t="shared" ref="U387" si="153">R390/R388</f>
        <v>1.1790710590085884</v>
      </c>
      <c r="V387" s="870"/>
      <c r="W387" s="171"/>
    </row>
    <row r="388" spans="1:23" s="27" customFormat="1" ht="33.75">
      <c r="A388" s="865"/>
      <c r="B388" s="865"/>
      <c r="C388" s="865"/>
      <c r="D388" s="145" t="s">
        <v>89</v>
      </c>
      <c r="E388" s="20">
        <v>426076.78999999986</v>
      </c>
      <c r="F388" s="20">
        <v>393433.06999999995</v>
      </c>
      <c r="G388" s="20">
        <v>393433.06999999995</v>
      </c>
      <c r="H388" s="20">
        <v>425576.78999999986</v>
      </c>
      <c r="I388" s="20">
        <v>398893.06999999995</v>
      </c>
      <c r="J388" s="20">
        <v>416343.06999999995</v>
      </c>
      <c r="K388" s="20">
        <v>425576.78999999986</v>
      </c>
      <c r="L388" s="20">
        <v>442993.06999999995</v>
      </c>
      <c r="M388" s="20">
        <v>393434.0799999999</v>
      </c>
      <c r="N388" s="20">
        <v>425577.79999999981</v>
      </c>
      <c r="O388" s="20">
        <v>393434.0799999999</v>
      </c>
      <c r="P388" s="20">
        <v>449944.0799999999</v>
      </c>
      <c r="Q388" s="462"/>
      <c r="R388" s="21">
        <f>SUM(E388:P388)</f>
        <v>4984715.7599999988</v>
      </c>
      <c r="S388" s="870"/>
      <c r="T388" s="870"/>
      <c r="U388" s="870"/>
      <c r="V388" s="870"/>
      <c r="W388" s="171"/>
    </row>
    <row r="389" spans="1:23" s="27" customFormat="1" ht="33.75" customHeight="1">
      <c r="A389" s="865"/>
      <c r="B389" s="865"/>
      <c r="C389" s="865"/>
      <c r="D389" s="71" t="s">
        <v>87</v>
      </c>
      <c r="E389" s="160">
        <v>13</v>
      </c>
      <c r="F389" s="160">
        <v>13</v>
      </c>
      <c r="G389" s="160">
        <v>13</v>
      </c>
      <c r="H389" s="239">
        <v>14</v>
      </c>
      <c r="I389" s="239">
        <v>11</v>
      </c>
      <c r="J389" s="239">
        <v>11</v>
      </c>
      <c r="K389" s="160">
        <v>11</v>
      </c>
      <c r="L389" s="160">
        <v>11</v>
      </c>
      <c r="M389" s="160">
        <v>12</v>
      </c>
      <c r="N389" s="160">
        <v>11</v>
      </c>
      <c r="O389" s="160">
        <v>14</v>
      </c>
      <c r="P389" s="160">
        <v>10</v>
      </c>
      <c r="Q389" s="464" t="s">
        <v>257</v>
      </c>
      <c r="R389" s="129"/>
      <c r="S389" s="870"/>
      <c r="T389" s="870"/>
      <c r="U389" s="870"/>
      <c r="V389" s="870"/>
      <c r="W389" s="171"/>
    </row>
    <row r="390" spans="1:23" s="27" customFormat="1" ht="33.75">
      <c r="A390" s="865"/>
      <c r="B390" s="865"/>
      <c r="C390" s="865"/>
      <c r="D390" s="71" t="s">
        <v>93</v>
      </c>
      <c r="E390" s="74">
        <v>407294.18000000011</v>
      </c>
      <c r="F390" s="74">
        <v>442991.40000000008</v>
      </c>
      <c r="G390" s="74">
        <v>454919.98</v>
      </c>
      <c r="H390" s="74">
        <v>468298.42</v>
      </c>
      <c r="I390" s="74">
        <v>482975.75999999995</v>
      </c>
      <c r="J390" s="74">
        <v>487668.04</v>
      </c>
      <c r="K390" s="75">
        <v>511110.23</v>
      </c>
      <c r="L390" s="75">
        <v>453801.31</v>
      </c>
      <c r="M390" s="74">
        <v>519856.36999999994</v>
      </c>
      <c r="N390" s="74">
        <v>472053.45000000007</v>
      </c>
      <c r="O390" s="74">
        <v>476567.21999999991</v>
      </c>
      <c r="P390" s="74">
        <v>699797.72999999975</v>
      </c>
      <c r="Q390" s="464"/>
      <c r="R390" s="74">
        <f t="shared" si="151"/>
        <v>5877334.0899999989</v>
      </c>
      <c r="S390" s="870"/>
      <c r="T390" s="870"/>
      <c r="U390" s="870"/>
      <c r="V390" s="870"/>
      <c r="W390" s="171"/>
    </row>
    <row r="391" spans="1:23" s="27" customFormat="1" ht="33.75" customHeight="1">
      <c r="A391" s="865" t="s">
        <v>208</v>
      </c>
      <c r="B391" s="865"/>
      <c r="C391" s="865"/>
      <c r="D391" s="145" t="s">
        <v>90</v>
      </c>
      <c r="E391" s="22">
        <v>16</v>
      </c>
      <c r="F391" s="22">
        <v>16</v>
      </c>
      <c r="G391" s="22">
        <v>16</v>
      </c>
      <c r="H391" s="22">
        <v>16</v>
      </c>
      <c r="I391" s="22">
        <v>16</v>
      </c>
      <c r="J391" s="22">
        <v>16</v>
      </c>
      <c r="K391" s="22">
        <v>16</v>
      </c>
      <c r="L391" s="22">
        <v>16</v>
      </c>
      <c r="M391" s="22">
        <v>16</v>
      </c>
      <c r="N391" s="22">
        <v>16</v>
      </c>
      <c r="O391" s="22">
        <v>16</v>
      </c>
      <c r="P391" s="22">
        <v>16</v>
      </c>
      <c r="Q391" s="462" t="s">
        <v>256</v>
      </c>
      <c r="R391" s="12">
        <f t="shared" si="151"/>
        <v>192</v>
      </c>
      <c r="S391" s="870">
        <f t="shared" ref="S391" si="154">R393/R391</f>
        <v>1</v>
      </c>
      <c r="T391" s="870"/>
      <c r="U391" s="870">
        <f t="shared" ref="U391" si="155">R394/R392</f>
        <v>0.56217049000488295</v>
      </c>
      <c r="V391" s="870"/>
      <c r="W391" s="171"/>
    </row>
    <row r="392" spans="1:23" s="27" customFormat="1" ht="36" customHeight="1">
      <c r="A392" s="865"/>
      <c r="B392" s="865"/>
      <c r="C392" s="865"/>
      <c r="D392" s="145" t="s">
        <v>89</v>
      </c>
      <c r="E392" s="20">
        <v>116003.73999999999</v>
      </c>
      <c r="F392" s="20">
        <v>113174.79999999999</v>
      </c>
      <c r="G392" s="20">
        <v>113174.79999999999</v>
      </c>
      <c r="H392" s="20">
        <v>116503.73999999999</v>
      </c>
      <c r="I392" s="20">
        <v>120174.79999999999</v>
      </c>
      <c r="J392" s="20">
        <v>117864.79999999999</v>
      </c>
      <c r="K392" s="20">
        <v>116503.73999999999</v>
      </c>
      <c r="L392" s="20">
        <v>123064.79999999999</v>
      </c>
      <c r="M392" s="20">
        <v>114174.79999999999</v>
      </c>
      <c r="N392" s="20">
        <v>116503.73999999999</v>
      </c>
      <c r="O392" s="20">
        <v>114174.79999999999</v>
      </c>
      <c r="P392" s="20">
        <v>163174.79999999999</v>
      </c>
      <c r="Q392" s="462"/>
      <c r="R392" s="21">
        <f>SUM(E392:P392)</f>
        <v>1444493.36</v>
      </c>
      <c r="S392" s="870"/>
      <c r="T392" s="870"/>
      <c r="U392" s="870"/>
      <c r="V392" s="870"/>
      <c r="W392" s="171"/>
    </row>
    <row r="393" spans="1:23" s="27" customFormat="1" ht="48.75" customHeight="1">
      <c r="A393" s="865"/>
      <c r="B393" s="865"/>
      <c r="C393" s="865"/>
      <c r="D393" s="71" t="s">
        <v>87</v>
      </c>
      <c r="E393" s="160">
        <v>16</v>
      </c>
      <c r="F393" s="160">
        <v>17</v>
      </c>
      <c r="G393" s="160">
        <v>16</v>
      </c>
      <c r="H393" s="240">
        <v>17</v>
      </c>
      <c r="I393" s="240">
        <v>18</v>
      </c>
      <c r="J393" s="240">
        <v>18</v>
      </c>
      <c r="K393" s="160">
        <v>14</v>
      </c>
      <c r="L393" s="160">
        <v>14</v>
      </c>
      <c r="M393" s="131">
        <v>14</v>
      </c>
      <c r="N393" s="72">
        <v>15</v>
      </c>
      <c r="O393" s="72">
        <v>17</v>
      </c>
      <c r="P393" s="72">
        <v>16</v>
      </c>
      <c r="Q393" s="464" t="s">
        <v>257</v>
      </c>
      <c r="R393" s="132">
        <f t="shared" si="151"/>
        <v>192</v>
      </c>
      <c r="S393" s="870"/>
      <c r="T393" s="870"/>
      <c r="U393" s="870"/>
      <c r="V393" s="870"/>
      <c r="W393" s="171"/>
    </row>
    <row r="394" spans="1:23" s="27" customFormat="1" ht="48.75" customHeight="1">
      <c r="A394" s="865"/>
      <c r="B394" s="865"/>
      <c r="C394" s="865"/>
      <c r="D394" s="71" t="s">
        <v>93</v>
      </c>
      <c r="E394" s="74">
        <v>63335.44999999999</v>
      </c>
      <c r="F394" s="74">
        <v>63790.439999999995</v>
      </c>
      <c r="G394" s="74">
        <v>64738.359999999993</v>
      </c>
      <c r="H394" s="74">
        <v>64436.219999999994</v>
      </c>
      <c r="I394" s="74">
        <v>64932.670000000013</v>
      </c>
      <c r="J394" s="74">
        <v>68772.819999999978</v>
      </c>
      <c r="K394" s="75">
        <v>70706.440000000017</v>
      </c>
      <c r="L394" s="75">
        <v>64989.950000000012</v>
      </c>
      <c r="M394" s="74">
        <v>74502.609999999986</v>
      </c>
      <c r="N394" s="74">
        <v>64726.790000000015</v>
      </c>
      <c r="O394" s="74">
        <v>64522.48000000001</v>
      </c>
      <c r="P394" s="74">
        <v>82597.309999999983</v>
      </c>
      <c r="Q394" s="464"/>
      <c r="R394" s="74">
        <f t="shared" si="151"/>
        <v>812051.53999999992</v>
      </c>
      <c r="S394" s="870"/>
      <c r="T394" s="870"/>
      <c r="U394" s="870"/>
      <c r="V394" s="870"/>
      <c r="W394" s="171"/>
    </row>
    <row r="395" spans="1:23" s="27" customFormat="1" ht="48.75" customHeight="1">
      <c r="A395" s="865" t="s">
        <v>209</v>
      </c>
      <c r="B395" s="865"/>
      <c r="C395" s="865"/>
      <c r="D395" s="145" t="s">
        <v>90</v>
      </c>
      <c r="E395" s="22">
        <v>10</v>
      </c>
      <c r="F395" s="22">
        <v>10</v>
      </c>
      <c r="G395" s="22">
        <v>10</v>
      </c>
      <c r="H395" s="22">
        <v>10</v>
      </c>
      <c r="I395" s="22">
        <v>10</v>
      </c>
      <c r="J395" s="22">
        <v>10</v>
      </c>
      <c r="K395" s="22">
        <v>10</v>
      </c>
      <c r="L395" s="22">
        <v>10</v>
      </c>
      <c r="M395" s="22">
        <v>10</v>
      </c>
      <c r="N395" s="22">
        <v>10</v>
      </c>
      <c r="O395" s="22">
        <v>10</v>
      </c>
      <c r="P395" s="22">
        <v>10</v>
      </c>
      <c r="Q395" s="462" t="s">
        <v>258</v>
      </c>
      <c r="R395" s="12">
        <f t="shared" si="151"/>
        <v>120</v>
      </c>
      <c r="S395" s="870">
        <f t="shared" ref="S395" si="156">R397/R395</f>
        <v>1.0249999999999999</v>
      </c>
      <c r="T395" s="870"/>
      <c r="U395" s="870">
        <f t="shared" ref="U395" si="157">R398/R396</f>
        <v>1.6946082946484067</v>
      </c>
      <c r="V395" s="870"/>
      <c r="W395" s="171"/>
    </row>
    <row r="396" spans="1:23" s="27" customFormat="1" ht="48.75" customHeight="1">
      <c r="A396" s="865"/>
      <c r="B396" s="865"/>
      <c r="C396" s="865"/>
      <c r="D396" s="145" t="s">
        <v>89</v>
      </c>
      <c r="E396" s="20">
        <v>116976.53000000001</v>
      </c>
      <c r="F396" s="20">
        <v>96502.040000000008</v>
      </c>
      <c r="G396" s="20">
        <v>96502.040000000008</v>
      </c>
      <c r="H396" s="20">
        <v>116976.53000000001</v>
      </c>
      <c r="I396" s="20">
        <v>102137.04000000001</v>
      </c>
      <c r="J396" s="20">
        <v>101337.04000000001</v>
      </c>
      <c r="K396" s="20">
        <v>116976.53000000001</v>
      </c>
      <c r="L396" s="20">
        <v>106537.04000000001</v>
      </c>
      <c r="M396" s="20">
        <v>96502.040000000008</v>
      </c>
      <c r="N396" s="20">
        <v>116976.52</v>
      </c>
      <c r="O396" s="20">
        <v>96502.03</v>
      </c>
      <c r="P396" s="20">
        <v>129802.03</v>
      </c>
      <c r="Q396" s="462"/>
      <c r="R396" s="21">
        <f>SUM(E396:P396)</f>
        <v>1293727.4100000001</v>
      </c>
      <c r="S396" s="870"/>
      <c r="T396" s="870"/>
      <c r="U396" s="870"/>
      <c r="V396" s="870"/>
      <c r="W396" s="171"/>
    </row>
    <row r="397" spans="1:23" s="27" customFormat="1" ht="48.75" customHeight="1">
      <c r="A397" s="865"/>
      <c r="B397" s="865"/>
      <c r="C397" s="865"/>
      <c r="D397" s="71" t="s">
        <v>87</v>
      </c>
      <c r="E397" s="160">
        <v>9</v>
      </c>
      <c r="F397" s="160">
        <v>11</v>
      </c>
      <c r="G397" s="160">
        <v>10</v>
      </c>
      <c r="H397" s="240">
        <v>11</v>
      </c>
      <c r="I397" s="240">
        <v>11</v>
      </c>
      <c r="J397" s="240">
        <v>12</v>
      </c>
      <c r="K397" s="160">
        <v>9</v>
      </c>
      <c r="L397" s="160">
        <v>10</v>
      </c>
      <c r="M397" s="130">
        <v>9</v>
      </c>
      <c r="N397" s="72">
        <v>11</v>
      </c>
      <c r="O397" s="72">
        <v>11</v>
      </c>
      <c r="P397" s="72">
        <v>9</v>
      </c>
      <c r="Q397" s="464" t="s">
        <v>259</v>
      </c>
      <c r="R397" s="132">
        <f t="shared" si="151"/>
        <v>123</v>
      </c>
      <c r="S397" s="870"/>
      <c r="T397" s="870"/>
      <c r="U397" s="870"/>
      <c r="V397" s="870"/>
      <c r="W397" s="171"/>
    </row>
    <row r="398" spans="1:23" s="27" customFormat="1" ht="48.75" customHeight="1">
      <c r="A398" s="865"/>
      <c r="B398" s="865"/>
      <c r="C398" s="865"/>
      <c r="D398" s="71" t="s">
        <v>93</v>
      </c>
      <c r="E398" s="74">
        <v>144998.41999999998</v>
      </c>
      <c r="F398" s="74">
        <v>145686.77999999997</v>
      </c>
      <c r="G398" s="74">
        <v>145682.88999999998</v>
      </c>
      <c r="H398" s="74">
        <v>172366.56</v>
      </c>
      <c r="I398" s="74">
        <v>184413.81</v>
      </c>
      <c r="J398" s="74">
        <v>185845.20000000007</v>
      </c>
      <c r="K398" s="75">
        <v>201613.75</v>
      </c>
      <c r="L398" s="75">
        <v>178594.49000000002</v>
      </c>
      <c r="M398" s="74">
        <v>193996.73000000004</v>
      </c>
      <c r="N398" s="74">
        <v>177120.17000000004</v>
      </c>
      <c r="O398" s="74">
        <v>182351.84000000003</v>
      </c>
      <c r="P398" s="74">
        <v>279690.56</v>
      </c>
      <c r="Q398" s="464"/>
      <c r="R398" s="74">
        <f t="shared" si="151"/>
        <v>2192361.2000000002</v>
      </c>
      <c r="S398" s="870"/>
      <c r="T398" s="870"/>
      <c r="U398" s="870"/>
      <c r="V398" s="870"/>
      <c r="W398" s="171"/>
    </row>
    <row r="399" spans="1:23" s="27" customFormat="1" ht="48.75" customHeight="1">
      <c r="A399" s="865" t="s">
        <v>210</v>
      </c>
      <c r="B399" s="865"/>
      <c r="C399" s="865"/>
      <c r="D399" s="145" t="s">
        <v>90</v>
      </c>
      <c r="E399" s="22">
        <v>5</v>
      </c>
      <c r="F399" s="22">
        <v>5</v>
      </c>
      <c r="G399" s="22">
        <v>5</v>
      </c>
      <c r="H399" s="22">
        <v>6</v>
      </c>
      <c r="I399" s="22">
        <v>5</v>
      </c>
      <c r="J399" s="22">
        <v>5</v>
      </c>
      <c r="K399" s="22">
        <v>5</v>
      </c>
      <c r="L399" s="22">
        <v>5</v>
      </c>
      <c r="M399" s="22">
        <v>5</v>
      </c>
      <c r="N399" s="22">
        <v>5</v>
      </c>
      <c r="O399" s="22">
        <v>5</v>
      </c>
      <c r="P399" s="22">
        <v>5</v>
      </c>
      <c r="Q399" s="462" t="s">
        <v>260</v>
      </c>
      <c r="R399" s="12">
        <f t="shared" si="151"/>
        <v>61</v>
      </c>
      <c r="S399" s="870">
        <f t="shared" ref="S399" si="158">R401/R399</f>
        <v>1.0491803278688525</v>
      </c>
      <c r="T399" s="870"/>
      <c r="U399" s="870">
        <f t="shared" ref="U399" si="159">R402/R400</f>
        <v>1.0226955452669204</v>
      </c>
      <c r="V399" s="870"/>
      <c r="W399" s="171"/>
    </row>
    <row r="400" spans="1:23" s="27" customFormat="1" ht="48.75" customHeight="1">
      <c r="A400" s="865"/>
      <c r="B400" s="865"/>
      <c r="C400" s="865"/>
      <c r="D400" s="145" t="s">
        <v>89</v>
      </c>
      <c r="E400" s="20">
        <v>170061.52000000002</v>
      </c>
      <c r="F400" s="20">
        <v>156862.91000000003</v>
      </c>
      <c r="G400" s="20">
        <v>156862.91000000003</v>
      </c>
      <c r="H400" s="20">
        <v>163561.52000000002</v>
      </c>
      <c r="I400" s="20">
        <v>165497.91000000003</v>
      </c>
      <c r="J400" s="20">
        <v>161697.91000000003</v>
      </c>
      <c r="K400" s="20">
        <v>163561.52000000002</v>
      </c>
      <c r="L400" s="20">
        <v>167187.91000000003</v>
      </c>
      <c r="M400" s="20">
        <v>159262.91000000003</v>
      </c>
      <c r="N400" s="20">
        <v>163561.52000000002</v>
      </c>
      <c r="O400" s="20">
        <v>156862.91000000003</v>
      </c>
      <c r="P400" s="20">
        <v>212162.90000000002</v>
      </c>
      <c r="Q400" s="462"/>
      <c r="R400" s="21">
        <f>SUM(E400:P400)</f>
        <v>1997144.3500000006</v>
      </c>
      <c r="S400" s="870"/>
      <c r="T400" s="870"/>
      <c r="U400" s="870"/>
      <c r="V400" s="870"/>
      <c r="W400" s="171"/>
    </row>
    <row r="401" spans="1:23" s="27" customFormat="1" ht="48.75" customHeight="1">
      <c r="A401" s="865"/>
      <c r="B401" s="865"/>
      <c r="C401" s="865"/>
      <c r="D401" s="71" t="s">
        <v>87</v>
      </c>
      <c r="E401" s="160">
        <v>6</v>
      </c>
      <c r="F401" s="160">
        <v>5</v>
      </c>
      <c r="G401" s="160">
        <v>5</v>
      </c>
      <c r="H401" s="240">
        <v>7</v>
      </c>
      <c r="I401" s="240">
        <v>6</v>
      </c>
      <c r="J401" s="240">
        <v>5</v>
      </c>
      <c r="K401" s="160">
        <v>5</v>
      </c>
      <c r="L401" s="160">
        <v>4</v>
      </c>
      <c r="M401" s="131">
        <v>5</v>
      </c>
      <c r="N401" s="72">
        <v>6</v>
      </c>
      <c r="O401" s="72">
        <v>5</v>
      </c>
      <c r="P401" s="72">
        <v>5</v>
      </c>
      <c r="Q401" s="464" t="s">
        <v>261</v>
      </c>
      <c r="R401" s="72">
        <f t="shared" si="151"/>
        <v>64</v>
      </c>
      <c r="S401" s="870"/>
      <c r="T401" s="870"/>
      <c r="U401" s="870"/>
      <c r="V401" s="870"/>
      <c r="W401" s="171"/>
    </row>
    <row r="402" spans="1:23" s="27" customFormat="1" ht="48.75" customHeight="1">
      <c r="A402" s="865"/>
      <c r="B402" s="865"/>
      <c r="C402" s="865"/>
      <c r="D402" s="71" t="s">
        <v>93</v>
      </c>
      <c r="E402" s="74">
        <v>152888.43</v>
      </c>
      <c r="F402" s="74">
        <v>154127.51000000004</v>
      </c>
      <c r="G402" s="74">
        <v>152941.26999999999</v>
      </c>
      <c r="H402" s="74">
        <v>156309.11000000002</v>
      </c>
      <c r="I402" s="74">
        <v>167714.23000000001</v>
      </c>
      <c r="J402" s="74">
        <v>166321.69999999995</v>
      </c>
      <c r="K402" s="75">
        <v>180172.16000000006</v>
      </c>
      <c r="L402" s="75">
        <v>161592.48999999996</v>
      </c>
      <c r="M402" s="74">
        <v>173162.19000000003</v>
      </c>
      <c r="N402" s="74">
        <v>165407.84999999995</v>
      </c>
      <c r="O402" s="74">
        <v>162014.34999999998</v>
      </c>
      <c r="P402" s="74">
        <v>249819.34000000003</v>
      </c>
      <c r="Q402" s="464"/>
      <c r="R402" s="74">
        <f t="shared" si="151"/>
        <v>2042470.6300000001</v>
      </c>
      <c r="S402" s="870"/>
      <c r="T402" s="870"/>
      <c r="U402" s="870"/>
      <c r="V402" s="870"/>
      <c r="W402" s="171"/>
    </row>
    <row r="403" spans="1:23" s="27" customFormat="1" ht="48.75" customHeight="1">
      <c r="A403" s="865" t="s">
        <v>211</v>
      </c>
      <c r="B403" s="865"/>
      <c r="C403" s="865"/>
      <c r="D403" s="145" t="s">
        <v>90</v>
      </c>
      <c r="E403" s="22">
        <v>20</v>
      </c>
      <c r="F403" s="22">
        <v>20</v>
      </c>
      <c r="G403" s="22">
        <v>20</v>
      </c>
      <c r="H403" s="22">
        <v>20</v>
      </c>
      <c r="I403" s="22">
        <v>20</v>
      </c>
      <c r="J403" s="22">
        <v>20</v>
      </c>
      <c r="K403" s="22">
        <v>20</v>
      </c>
      <c r="L403" s="22">
        <v>20</v>
      </c>
      <c r="M403" s="22">
        <v>20</v>
      </c>
      <c r="N403" s="22">
        <v>20</v>
      </c>
      <c r="O403" s="22">
        <v>20</v>
      </c>
      <c r="P403" s="22">
        <v>20</v>
      </c>
      <c r="Q403" s="462" t="s">
        <v>260</v>
      </c>
      <c r="R403" s="16">
        <f t="shared" si="151"/>
        <v>240</v>
      </c>
      <c r="S403" s="870">
        <f t="shared" ref="S403" si="160">R405/R403</f>
        <v>1.0583333333333333</v>
      </c>
      <c r="T403" s="870"/>
      <c r="U403" s="870">
        <f t="shared" ref="U403" si="161">R406/R404</f>
        <v>0.66192287843422282</v>
      </c>
      <c r="V403" s="870"/>
      <c r="W403" s="171"/>
    </row>
    <row r="404" spans="1:23" s="27" customFormat="1" ht="48.75" customHeight="1">
      <c r="A404" s="865"/>
      <c r="B404" s="865"/>
      <c r="C404" s="865"/>
      <c r="D404" s="145" t="s">
        <v>89</v>
      </c>
      <c r="E404" s="20">
        <v>78774.740000000005</v>
      </c>
      <c r="F404" s="20">
        <v>67519.28</v>
      </c>
      <c r="G404" s="20">
        <v>67519.28</v>
      </c>
      <c r="H404" s="20">
        <v>80274.740000000005</v>
      </c>
      <c r="I404" s="20">
        <v>73154.28</v>
      </c>
      <c r="J404" s="20">
        <v>70154.28</v>
      </c>
      <c r="K404" s="20">
        <v>80274.740000000005</v>
      </c>
      <c r="L404" s="20">
        <v>74354.28</v>
      </c>
      <c r="M404" s="20">
        <v>67519.28</v>
      </c>
      <c r="N404" s="20">
        <v>80274.73</v>
      </c>
      <c r="O404" s="20">
        <v>67519.26999999999</v>
      </c>
      <c r="P404" s="20">
        <v>116119.26999999999</v>
      </c>
      <c r="Q404" s="462"/>
      <c r="R404" s="21">
        <f>SUM(E404:P404)</f>
        <v>923458.17000000016</v>
      </c>
      <c r="S404" s="870"/>
      <c r="T404" s="870"/>
      <c r="U404" s="870"/>
      <c r="V404" s="870"/>
      <c r="W404" s="171"/>
    </row>
    <row r="405" spans="1:23" s="27" customFormat="1" ht="48.75" customHeight="1">
      <c r="A405" s="865"/>
      <c r="B405" s="865"/>
      <c r="C405" s="865"/>
      <c r="D405" s="71" t="s">
        <v>87</v>
      </c>
      <c r="E405" s="160">
        <v>22</v>
      </c>
      <c r="F405" s="160">
        <v>20</v>
      </c>
      <c r="G405" s="160">
        <v>24</v>
      </c>
      <c r="H405" s="240">
        <v>22</v>
      </c>
      <c r="I405" s="240">
        <v>21</v>
      </c>
      <c r="J405" s="240">
        <v>22</v>
      </c>
      <c r="K405" s="160">
        <v>24</v>
      </c>
      <c r="L405" s="160">
        <v>21</v>
      </c>
      <c r="M405" s="130">
        <v>21</v>
      </c>
      <c r="N405" s="72">
        <v>21</v>
      </c>
      <c r="O405" s="72">
        <v>18</v>
      </c>
      <c r="P405" s="72">
        <v>18</v>
      </c>
      <c r="Q405" s="464" t="s">
        <v>261</v>
      </c>
      <c r="R405" s="72">
        <f t="shared" si="151"/>
        <v>254</v>
      </c>
      <c r="S405" s="870"/>
      <c r="T405" s="870"/>
      <c r="U405" s="870"/>
      <c r="V405" s="870"/>
      <c r="W405" s="171"/>
    </row>
    <row r="406" spans="1:23" s="27" customFormat="1" ht="48.75" customHeight="1">
      <c r="A406" s="865"/>
      <c r="B406" s="865"/>
      <c r="C406" s="865"/>
      <c r="D406" s="71" t="s">
        <v>93</v>
      </c>
      <c r="E406" s="74">
        <v>63466.889999999992</v>
      </c>
      <c r="F406" s="74">
        <v>54451.349999999991</v>
      </c>
      <c r="G406" s="74">
        <v>43991.719999999987</v>
      </c>
      <c r="H406" s="74">
        <v>46323.210000000006</v>
      </c>
      <c r="I406" s="74">
        <v>45205.909999999989</v>
      </c>
      <c r="J406" s="74">
        <v>50245.749999999993</v>
      </c>
      <c r="K406" s="75">
        <v>48282.729999999996</v>
      </c>
      <c r="L406" s="75">
        <v>47494.069999999985</v>
      </c>
      <c r="M406" s="74">
        <v>51602.34</v>
      </c>
      <c r="N406" s="74">
        <v>49536.779999999992</v>
      </c>
      <c r="O406" s="74">
        <v>49321.849999999991</v>
      </c>
      <c r="P406" s="74">
        <v>61335.489999999983</v>
      </c>
      <c r="Q406" s="464"/>
      <c r="R406" s="74">
        <f t="shared" si="151"/>
        <v>611258.09</v>
      </c>
      <c r="S406" s="870"/>
      <c r="T406" s="870"/>
      <c r="U406" s="870"/>
      <c r="V406" s="870"/>
      <c r="W406" s="171"/>
    </row>
    <row r="407" spans="1:23" s="27" customFormat="1" ht="48.75" customHeight="1">
      <c r="A407" s="865" t="s">
        <v>212</v>
      </c>
      <c r="B407" s="865"/>
      <c r="C407" s="865"/>
      <c r="D407" s="145" t="s">
        <v>90</v>
      </c>
      <c r="E407" s="22">
        <v>22</v>
      </c>
      <c r="F407" s="22">
        <v>22</v>
      </c>
      <c r="G407" s="22">
        <v>22</v>
      </c>
      <c r="H407" s="22">
        <v>22</v>
      </c>
      <c r="I407" s="22">
        <v>22</v>
      </c>
      <c r="J407" s="22">
        <v>22</v>
      </c>
      <c r="K407" s="22">
        <v>22</v>
      </c>
      <c r="L407" s="22">
        <v>22</v>
      </c>
      <c r="M407" s="22">
        <v>22</v>
      </c>
      <c r="N407" s="22">
        <v>22</v>
      </c>
      <c r="O407" s="22">
        <v>22</v>
      </c>
      <c r="P407" s="22">
        <v>22</v>
      </c>
      <c r="Q407" s="462" t="s">
        <v>262</v>
      </c>
      <c r="R407" s="12">
        <f t="shared" si="151"/>
        <v>264</v>
      </c>
      <c r="S407" s="870">
        <f t="shared" ref="S407" si="162">R409/R407</f>
        <v>1</v>
      </c>
      <c r="T407" s="870"/>
      <c r="U407" s="870">
        <f t="shared" ref="U407" si="163">R410/R408</f>
        <v>1.0973496777482492</v>
      </c>
      <c r="V407" s="870"/>
      <c r="W407" s="171"/>
    </row>
    <row r="408" spans="1:23" s="27" customFormat="1" ht="48.75" customHeight="1">
      <c r="A408" s="865"/>
      <c r="B408" s="865"/>
      <c r="C408" s="865"/>
      <c r="D408" s="145" t="s">
        <v>89</v>
      </c>
      <c r="E408" s="20">
        <v>233668.82</v>
      </c>
      <c r="F408" s="20">
        <v>220707.74000000002</v>
      </c>
      <c r="G408" s="20">
        <v>220707.74000000002</v>
      </c>
      <c r="H408" s="20">
        <v>234468.82</v>
      </c>
      <c r="I408" s="20">
        <v>226907.74000000002</v>
      </c>
      <c r="J408" s="20">
        <v>234197.74000000002</v>
      </c>
      <c r="K408" s="20">
        <v>234468.82</v>
      </c>
      <c r="L408" s="20">
        <v>247322.74000000002</v>
      </c>
      <c r="M408" s="20">
        <v>220707.74000000002</v>
      </c>
      <c r="N408" s="20">
        <v>234468.82</v>
      </c>
      <c r="O408" s="20">
        <v>220707.75</v>
      </c>
      <c r="P408" s="20">
        <v>295907.75</v>
      </c>
      <c r="Q408" s="462"/>
      <c r="R408" s="21">
        <f>SUM(E408:P408)</f>
        <v>2824242.22</v>
      </c>
      <c r="S408" s="870"/>
      <c r="T408" s="870"/>
      <c r="U408" s="870"/>
      <c r="V408" s="870"/>
      <c r="W408" s="171"/>
    </row>
    <row r="409" spans="1:23" s="27" customFormat="1" ht="48.75" customHeight="1">
      <c r="A409" s="865"/>
      <c r="B409" s="865"/>
      <c r="C409" s="865"/>
      <c r="D409" s="71" t="s">
        <v>87</v>
      </c>
      <c r="E409" s="160">
        <v>26</v>
      </c>
      <c r="F409" s="160">
        <v>20</v>
      </c>
      <c r="G409" s="160">
        <v>21</v>
      </c>
      <c r="H409" s="240">
        <v>20</v>
      </c>
      <c r="I409" s="240">
        <v>20</v>
      </c>
      <c r="J409" s="240">
        <v>22</v>
      </c>
      <c r="K409" s="160">
        <v>24</v>
      </c>
      <c r="L409" s="160">
        <v>21</v>
      </c>
      <c r="M409" s="130">
        <v>23</v>
      </c>
      <c r="N409" s="72">
        <v>21</v>
      </c>
      <c r="O409" s="72">
        <v>24</v>
      </c>
      <c r="P409" s="72">
        <v>22</v>
      </c>
      <c r="Q409" s="464" t="s">
        <v>263</v>
      </c>
      <c r="R409" s="72">
        <f t="shared" si="151"/>
        <v>264</v>
      </c>
      <c r="S409" s="870"/>
      <c r="T409" s="870"/>
      <c r="U409" s="870"/>
      <c r="V409" s="870"/>
      <c r="W409" s="171"/>
    </row>
    <row r="410" spans="1:23" s="27" customFormat="1" ht="48.75" customHeight="1">
      <c r="A410" s="865"/>
      <c r="B410" s="865"/>
      <c r="C410" s="865"/>
      <c r="D410" s="71" t="s">
        <v>93</v>
      </c>
      <c r="E410" s="74">
        <v>246081.49999999997</v>
      </c>
      <c r="F410" s="74">
        <v>241346.90000000005</v>
      </c>
      <c r="G410" s="74">
        <v>241593.5</v>
      </c>
      <c r="H410" s="74">
        <v>247941.81000000003</v>
      </c>
      <c r="I410" s="74">
        <v>257044.88999999998</v>
      </c>
      <c r="J410" s="74">
        <v>264168.93</v>
      </c>
      <c r="K410" s="75">
        <v>285568.28999999998</v>
      </c>
      <c r="L410" s="75">
        <v>250379.35000000003</v>
      </c>
      <c r="M410" s="74">
        <v>269063.39999999991</v>
      </c>
      <c r="N410" s="74">
        <v>228547.65000000005</v>
      </c>
      <c r="O410" s="74">
        <v>231605.90000000005</v>
      </c>
      <c r="P410" s="74">
        <v>335839.17000000016</v>
      </c>
      <c r="Q410" s="464"/>
      <c r="R410" s="74">
        <f t="shared" si="151"/>
        <v>3099181.29</v>
      </c>
      <c r="S410" s="870"/>
      <c r="T410" s="870"/>
      <c r="U410" s="870"/>
      <c r="V410" s="870"/>
      <c r="W410" s="171"/>
    </row>
    <row r="411" spans="1:23" s="27" customFormat="1" ht="48.75" customHeight="1">
      <c r="A411" s="865" t="s">
        <v>213</v>
      </c>
      <c r="B411" s="865"/>
      <c r="C411" s="865"/>
      <c r="D411" s="145" t="s">
        <v>90</v>
      </c>
      <c r="E411" s="22">
        <v>10</v>
      </c>
      <c r="F411" s="22">
        <v>10</v>
      </c>
      <c r="G411" s="22">
        <v>10</v>
      </c>
      <c r="H411" s="22">
        <v>10</v>
      </c>
      <c r="I411" s="22">
        <v>10</v>
      </c>
      <c r="J411" s="22">
        <v>10</v>
      </c>
      <c r="K411" s="22">
        <v>10</v>
      </c>
      <c r="L411" s="22">
        <v>10</v>
      </c>
      <c r="M411" s="22">
        <v>10</v>
      </c>
      <c r="N411" s="22">
        <v>10</v>
      </c>
      <c r="O411" s="22">
        <v>10</v>
      </c>
      <c r="P411" s="22">
        <v>10</v>
      </c>
      <c r="Q411" s="462" t="s">
        <v>260</v>
      </c>
      <c r="R411" s="12">
        <f>SUM(E411:P411)</f>
        <v>120</v>
      </c>
      <c r="S411" s="870">
        <f t="shared" ref="S411" si="164">R413/R411</f>
        <v>1.0333333333333334</v>
      </c>
      <c r="T411" s="870"/>
      <c r="U411" s="870">
        <f t="shared" ref="U411" si="165">R414/R412</f>
        <v>0.74432428758072933</v>
      </c>
      <c r="V411" s="870"/>
      <c r="W411" s="171"/>
    </row>
    <row r="412" spans="1:23" s="27" customFormat="1" ht="48.75" customHeight="1">
      <c r="A412" s="865"/>
      <c r="B412" s="865"/>
      <c r="C412" s="865"/>
      <c r="D412" s="145" t="s">
        <v>89</v>
      </c>
      <c r="E412" s="20">
        <v>164565.37999999998</v>
      </c>
      <c r="F412" s="20">
        <v>138187.32</v>
      </c>
      <c r="G412" s="20">
        <v>148051.91</v>
      </c>
      <c r="H412" s="20">
        <v>160000.78999999998</v>
      </c>
      <c r="I412" s="20">
        <v>148051.91</v>
      </c>
      <c r="J412" s="20">
        <v>159341.91</v>
      </c>
      <c r="K412" s="20">
        <v>154700.78999999998</v>
      </c>
      <c r="L412" s="20">
        <v>167976.91</v>
      </c>
      <c r="M412" s="20">
        <v>148051.91</v>
      </c>
      <c r="N412" s="20">
        <v>154700.79999999999</v>
      </c>
      <c r="O412" s="20">
        <v>148051.92000000001</v>
      </c>
      <c r="P412" s="20">
        <v>185019.86000000002</v>
      </c>
      <c r="Q412" s="462"/>
      <c r="R412" s="21">
        <f t="shared" si="151"/>
        <v>1876701.41</v>
      </c>
      <c r="S412" s="870"/>
      <c r="T412" s="870"/>
      <c r="U412" s="870"/>
      <c r="V412" s="870"/>
      <c r="W412" s="171"/>
    </row>
    <row r="413" spans="1:23" s="27" customFormat="1" ht="48.75" customHeight="1">
      <c r="A413" s="865"/>
      <c r="B413" s="865"/>
      <c r="C413" s="865"/>
      <c r="D413" s="71" t="s">
        <v>87</v>
      </c>
      <c r="E413" s="160">
        <v>11</v>
      </c>
      <c r="F413" s="160">
        <v>11</v>
      </c>
      <c r="G413" s="160">
        <v>9</v>
      </c>
      <c r="H413" s="240">
        <v>11</v>
      </c>
      <c r="I413" s="240">
        <v>10</v>
      </c>
      <c r="J413" s="240">
        <v>11</v>
      </c>
      <c r="K413" s="160">
        <v>9</v>
      </c>
      <c r="L413" s="160">
        <v>11</v>
      </c>
      <c r="M413" s="130">
        <v>11</v>
      </c>
      <c r="N413" s="72">
        <v>11</v>
      </c>
      <c r="O413" s="72">
        <v>10</v>
      </c>
      <c r="P413" s="72">
        <v>9</v>
      </c>
      <c r="Q413" s="464" t="s">
        <v>261</v>
      </c>
      <c r="R413" s="132">
        <f t="shared" si="151"/>
        <v>124</v>
      </c>
      <c r="S413" s="870"/>
      <c r="T413" s="870"/>
      <c r="U413" s="870"/>
      <c r="V413" s="870"/>
      <c r="W413" s="171"/>
    </row>
    <row r="414" spans="1:23" s="27" customFormat="1" ht="48.75" customHeight="1">
      <c r="A414" s="865"/>
      <c r="B414" s="865"/>
      <c r="C414" s="865"/>
      <c r="D414" s="71" t="s">
        <v>93</v>
      </c>
      <c r="E414" s="74">
        <v>137671.50000000006</v>
      </c>
      <c r="F414" s="74">
        <v>134614.66999999995</v>
      </c>
      <c r="G414" s="74">
        <v>109788.03</v>
      </c>
      <c r="H414" s="74">
        <v>108547.69000000002</v>
      </c>
      <c r="I414" s="74">
        <v>110728.21</v>
      </c>
      <c r="J414" s="74">
        <v>119208.65</v>
      </c>
      <c r="K414" s="75">
        <v>124958.54000000001</v>
      </c>
      <c r="L414" s="75">
        <v>119498.07</v>
      </c>
      <c r="M414" s="74">
        <v>131808.93999999997</v>
      </c>
      <c r="N414" s="74">
        <v>113668.88000000002</v>
      </c>
      <c r="O414" s="74">
        <v>86660.01</v>
      </c>
      <c r="P414" s="74">
        <v>99721.249999999985</v>
      </c>
      <c r="Q414" s="464"/>
      <c r="R414" s="74">
        <f t="shared" si="151"/>
        <v>1396874.4400000002</v>
      </c>
      <c r="S414" s="870"/>
      <c r="T414" s="870"/>
      <c r="U414" s="870"/>
      <c r="V414" s="870"/>
      <c r="W414" s="171"/>
    </row>
    <row r="415" spans="1:23" s="27" customFormat="1" ht="48.75" customHeight="1">
      <c r="A415" s="865" t="s">
        <v>214</v>
      </c>
      <c r="B415" s="865"/>
      <c r="C415" s="865"/>
      <c r="D415" s="145" t="s">
        <v>90</v>
      </c>
      <c r="E415" s="22">
        <v>2</v>
      </c>
      <c r="F415" s="22">
        <v>2</v>
      </c>
      <c r="G415" s="22">
        <v>8</v>
      </c>
      <c r="H415" s="22">
        <v>1</v>
      </c>
      <c r="I415" s="22">
        <v>2</v>
      </c>
      <c r="J415" s="22">
        <v>0</v>
      </c>
      <c r="K415" s="22">
        <v>2</v>
      </c>
      <c r="L415" s="22">
        <v>1</v>
      </c>
      <c r="M415" s="22">
        <v>8</v>
      </c>
      <c r="N415" s="22">
        <v>0</v>
      </c>
      <c r="O415" s="22">
        <v>1</v>
      </c>
      <c r="P415" s="22">
        <v>0</v>
      </c>
      <c r="Q415" s="462" t="s">
        <v>264</v>
      </c>
      <c r="R415" s="12">
        <f t="shared" si="151"/>
        <v>27</v>
      </c>
      <c r="S415" s="870">
        <f t="shared" ref="S415" si="166">R417/R415</f>
        <v>1</v>
      </c>
      <c r="T415" s="870"/>
      <c r="U415" s="870">
        <f t="shared" ref="U415" si="167">R418/R416</f>
        <v>23.152667999999995</v>
      </c>
      <c r="V415" s="870"/>
      <c r="W415" s="171"/>
    </row>
    <row r="416" spans="1:23" s="27" customFormat="1" ht="48.75" customHeight="1">
      <c r="A416" s="865"/>
      <c r="B416" s="865"/>
      <c r="C416" s="865"/>
      <c r="D416" s="145" t="s">
        <v>89</v>
      </c>
      <c r="E416" s="20">
        <v>10000</v>
      </c>
      <c r="F416" s="20">
        <v>0</v>
      </c>
      <c r="G416" s="20">
        <v>0</v>
      </c>
      <c r="H416" s="20">
        <v>0</v>
      </c>
      <c r="I416" s="20">
        <v>0</v>
      </c>
      <c r="J416" s="20">
        <v>0</v>
      </c>
      <c r="K416" s="20">
        <v>0</v>
      </c>
      <c r="L416" s="20">
        <v>0</v>
      </c>
      <c r="M416" s="20">
        <v>0</v>
      </c>
      <c r="N416" s="20">
        <v>0</v>
      </c>
      <c r="O416" s="20">
        <v>0</v>
      </c>
      <c r="P416" s="20">
        <v>0</v>
      </c>
      <c r="Q416" s="462"/>
      <c r="R416" s="21">
        <f t="shared" si="151"/>
        <v>10000</v>
      </c>
      <c r="S416" s="870"/>
      <c r="T416" s="870"/>
      <c r="U416" s="870"/>
      <c r="V416" s="870"/>
      <c r="W416" s="171"/>
    </row>
    <row r="417" spans="1:23" s="27" customFormat="1" ht="48.75" customHeight="1">
      <c r="A417" s="865"/>
      <c r="B417" s="865"/>
      <c r="C417" s="865"/>
      <c r="D417" s="71" t="s">
        <v>87</v>
      </c>
      <c r="E417" s="160">
        <v>2</v>
      </c>
      <c r="F417" s="160">
        <v>2</v>
      </c>
      <c r="G417" s="160">
        <v>8</v>
      </c>
      <c r="H417" s="240">
        <v>1</v>
      </c>
      <c r="I417" s="240">
        <v>2</v>
      </c>
      <c r="J417" s="240">
        <v>0</v>
      </c>
      <c r="K417" s="160">
        <v>2</v>
      </c>
      <c r="L417" s="160">
        <v>1</v>
      </c>
      <c r="M417" s="130">
        <v>8</v>
      </c>
      <c r="N417" s="72">
        <v>0</v>
      </c>
      <c r="O417" s="72">
        <v>1</v>
      </c>
      <c r="P417" s="72">
        <v>0</v>
      </c>
      <c r="Q417" s="464" t="s">
        <v>265</v>
      </c>
      <c r="R417" s="72">
        <f t="shared" si="151"/>
        <v>27</v>
      </c>
      <c r="S417" s="870"/>
      <c r="T417" s="870"/>
      <c r="U417" s="870"/>
      <c r="V417" s="870"/>
      <c r="W417" s="171"/>
    </row>
    <row r="418" spans="1:23" s="27" customFormat="1" ht="48.75" customHeight="1">
      <c r="A418" s="865"/>
      <c r="B418" s="865"/>
      <c r="C418" s="865"/>
      <c r="D418" s="71" t="s">
        <v>93</v>
      </c>
      <c r="E418" s="74">
        <v>0</v>
      </c>
      <c r="F418" s="74">
        <v>0</v>
      </c>
      <c r="G418" s="74">
        <v>0</v>
      </c>
      <c r="H418" s="74">
        <v>0</v>
      </c>
      <c r="I418" s="74">
        <v>15854.199999999997</v>
      </c>
      <c r="J418" s="74">
        <v>28621.399999999994</v>
      </c>
      <c r="K418" s="75">
        <v>30706.940000000002</v>
      </c>
      <c r="L418" s="75">
        <v>29650.399999999994</v>
      </c>
      <c r="M418" s="74">
        <v>30242.819999999992</v>
      </c>
      <c r="N418" s="74">
        <v>29650.399999999994</v>
      </c>
      <c r="O418" s="74">
        <v>30427.399999999994</v>
      </c>
      <c r="P418" s="74">
        <v>36373.120000000003</v>
      </c>
      <c r="Q418" s="464"/>
      <c r="R418" s="74">
        <f>SUM(E418:P418)</f>
        <v>231526.67999999996</v>
      </c>
      <c r="S418" s="870"/>
      <c r="T418" s="870"/>
      <c r="U418" s="870"/>
      <c r="V418" s="870"/>
      <c r="W418" s="171"/>
    </row>
    <row r="419" spans="1:23" s="27" customFormat="1" ht="48.75" customHeight="1">
      <c r="A419" s="865" t="s">
        <v>215</v>
      </c>
      <c r="B419" s="865"/>
      <c r="C419" s="865"/>
      <c r="D419" s="145" t="s">
        <v>90</v>
      </c>
      <c r="E419" s="22">
        <v>35</v>
      </c>
      <c r="F419" s="22">
        <v>31</v>
      </c>
      <c r="G419" s="22">
        <v>35</v>
      </c>
      <c r="H419" s="22">
        <v>33</v>
      </c>
      <c r="I419" s="22">
        <v>35</v>
      </c>
      <c r="J419" s="22">
        <v>33</v>
      </c>
      <c r="K419" s="22">
        <v>35</v>
      </c>
      <c r="L419" s="22">
        <v>34</v>
      </c>
      <c r="M419" s="22">
        <v>34</v>
      </c>
      <c r="N419" s="22">
        <v>34</v>
      </c>
      <c r="O419" s="22">
        <v>34</v>
      </c>
      <c r="P419" s="22">
        <v>34</v>
      </c>
      <c r="Q419" s="462" t="s">
        <v>266</v>
      </c>
      <c r="R419" s="16">
        <f t="shared" si="151"/>
        <v>407</v>
      </c>
      <c r="S419" s="870">
        <f t="shared" ref="S419" si="168">R421/R419</f>
        <v>1</v>
      </c>
      <c r="T419" s="870"/>
      <c r="U419" s="870">
        <f t="shared" ref="U419" si="169">R422/R420</f>
        <v>0.96890146735315263</v>
      </c>
      <c r="V419" s="870"/>
      <c r="W419" s="171"/>
    </row>
    <row r="420" spans="1:23" s="27" customFormat="1" ht="48.75" customHeight="1">
      <c r="A420" s="865"/>
      <c r="B420" s="865"/>
      <c r="C420" s="865"/>
      <c r="D420" s="145" t="s">
        <v>89</v>
      </c>
      <c r="E420" s="20">
        <v>853640.32</v>
      </c>
      <c r="F420" s="20">
        <v>829127.19</v>
      </c>
      <c r="G420" s="20">
        <v>829127.19</v>
      </c>
      <c r="H420" s="20">
        <v>853640.32</v>
      </c>
      <c r="I420" s="20">
        <v>835052.19</v>
      </c>
      <c r="J420" s="20">
        <v>834252.19</v>
      </c>
      <c r="K420" s="20">
        <v>853640.32</v>
      </c>
      <c r="L420" s="20">
        <v>843377.19</v>
      </c>
      <c r="M420" s="20">
        <v>829127.17999999993</v>
      </c>
      <c r="N420" s="20">
        <v>853640.30999999994</v>
      </c>
      <c r="O420" s="20">
        <v>829127.17999999993</v>
      </c>
      <c r="P420" s="20">
        <v>876127.17999999993</v>
      </c>
      <c r="Q420" s="462"/>
      <c r="R420" s="21">
        <f>SUM(E420:P420)</f>
        <v>10119878.759999998</v>
      </c>
      <c r="S420" s="870"/>
      <c r="T420" s="870"/>
      <c r="U420" s="870"/>
      <c r="V420" s="870"/>
      <c r="W420" s="171"/>
    </row>
    <row r="421" spans="1:23" s="27" customFormat="1" ht="48.75" customHeight="1">
      <c r="A421" s="865"/>
      <c r="B421" s="865"/>
      <c r="C421" s="865"/>
      <c r="D421" s="71" t="s">
        <v>87</v>
      </c>
      <c r="E421" s="160">
        <v>35</v>
      </c>
      <c r="F421" s="160">
        <v>31</v>
      </c>
      <c r="G421" s="160">
        <v>35</v>
      </c>
      <c r="H421" s="240">
        <v>33</v>
      </c>
      <c r="I421" s="240">
        <v>35</v>
      </c>
      <c r="J421" s="240">
        <v>33</v>
      </c>
      <c r="K421" s="160">
        <v>35</v>
      </c>
      <c r="L421" s="160">
        <v>34</v>
      </c>
      <c r="M421" s="131">
        <v>34</v>
      </c>
      <c r="N421" s="72">
        <v>34</v>
      </c>
      <c r="O421" s="72">
        <v>34</v>
      </c>
      <c r="P421" s="72">
        <v>34</v>
      </c>
      <c r="Q421" s="464" t="s">
        <v>267</v>
      </c>
      <c r="R421" s="72">
        <f t="shared" si="151"/>
        <v>407</v>
      </c>
      <c r="S421" s="870"/>
      <c r="T421" s="870"/>
      <c r="U421" s="870"/>
      <c r="V421" s="870"/>
      <c r="W421" s="171"/>
    </row>
    <row r="422" spans="1:23" s="27" customFormat="1" ht="48.75" customHeight="1">
      <c r="A422" s="865"/>
      <c r="B422" s="865"/>
      <c r="C422" s="865"/>
      <c r="D422" s="71" t="s">
        <v>93</v>
      </c>
      <c r="E422" s="74">
        <v>813284.5</v>
      </c>
      <c r="F422" s="74">
        <v>800523</v>
      </c>
      <c r="G422" s="74">
        <v>74306.310000000012</v>
      </c>
      <c r="H422" s="74">
        <v>1528370.7400000002</v>
      </c>
      <c r="I422" s="74">
        <v>803625.96999999986</v>
      </c>
      <c r="J422" s="74">
        <v>821301.07000000007</v>
      </c>
      <c r="K422" s="75">
        <v>845178.89999999991</v>
      </c>
      <c r="L422" s="75">
        <v>823808.72</v>
      </c>
      <c r="M422" s="74">
        <v>99702.409999999989</v>
      </c>
      <c r="N422" s="74">
        <v>1555049.6800000002</v>
      </c>
      <c r="O422" s="74">
        <v>86864.880000000019</v>
      </c>
      <c r="P422" s="74">
        <v>1553149.2000000002</v>
      </c>
      <c r="Q422" s="464"/>
      <c r="R422" s="74">
        <f t="shared" si="151"/>
        <v>9805165.3800000008</v>
      </c>
      <c r="S422" s="870"/>
      <c r="T422" s="870"/>
      <c r="U422" s="870"/>
      <c r="V422" s="870"/>
      <c r="W422" s="171"/>
    </row>
    <row r="423" spans="1:23" s="27" customFormat="1" ht="48.75" customHeight="1">
      <c r="A423" s="735" t="s">
        <v>106</v>
      </c>
      <c r="B423" s="735"/>
      <c r="C423" s="735"/>
      <c r="D423" s="71" t="s">
        <v>90</v>
      </c>
      <c r="E423" s="15">
        <f>E419+E415+E411+E407+E403+E399+E395+E391+E387+E383</f>
        <v>153</v>
      </c>
      <c r="F423" s="15">
        <f t="shared" ref="F423:P423" si="170">F419+F415+F411+F407+F403+F399+F395+F391+F387+F383</f>
        <v>149</v>
      </c>
      <c r="G423" s="15">
        <f t="shared" si="170"/>
        <v>159</v>
      </c>
      <c r="H423" s="19">
        <f t="shared" si="170"/>
        <v>151</v>
      </c>
      <c r="I423" s="15">
        <f t="shared" si="170"/>
        <v>153</v>
      </c>
      <c r="J423" s="15">
        <f t="shared" si="170"/>
        <v>149</v>
      </c>
      <c r="K423" s="15">
        <f t="shared" si="170"/>
        <v>153</v>
      </c>
      <c r="L423" s="15">
        <f t="shared" si="170"/>
        <v>151</v>
      </c>
      <c r="M423" s="15">
        <f t="shared" si="170"/>
        <v>158</v>
      </c>
      <c r="N423" s="15">
        <f t="shared" si="170"/>
        <v>150</v>
      </c>
      <c r="O423" s="15">
        <f t="shared" si="170"/>
        <v>151</v>
      </c>
      <c r="P423" s="15">
        <f t="shared" si="170"/>
        <v>150</v>
      </c>
      <c r="Q423" s="876">
        <f>SUM(E423:P423)</f>
        <v>1827</v>
      </c>
      <c r="R423" s="876"/>
      <c r="S423" s="870">
        <f>Q425/Q423</f>
        <v>1.0197044334975369</v>
      </c>
      <c r="T423" s="870"/>
      <c r="U423" s="870">
        <f>Q426/Q424</f>
        <v>1.2975958278220363</v>
      </c>
      <c r="V423" s="870"/>
      <c r="W423" s="171"/>
    </row>
    <row r="424" spans="1:23" s="27" customFormat="1" ht="48.75" customHeight="1">
      <c r="A424" s="735"/>
      <c r="B424" s="735"/>
      <c r="C424" s="735"/>
      <c r="D424" s="71" t="s">
        <v>89</v>
      </c>
      <c r="E424" s="17">
        <f>SUM(E384,E388,E392,E396,E400,E404,E408,E412,E416,E420)</f>
        <v>6800857.3000000017</v>
      </c>
      <c r="F424" s="17">
        <f t="shared" ref="F424:P425" si="171">SUM(F384,F388,F392,F396,F400,F404,F408,F412,F416,F420)</f>
        <v>10194948.899999999</v>
      </c>
      <c r="G424" s="17">
        <f t="shared" si="171"/>
        <v>2210825.6100000003</v>
      </c>
      <c r="H424" s="17">
        <f t="shared" si="171"/>
        <v>2397668.71</v>
      </c>
      <c r="I424" s="17">
        <f t="shared" si="171"/>
        <v>11922943.77</v>
      </c>
      <c r="J424" s="17">
        <f t="shared" si="171"/>
        <v>2287525.61</v>
      </c>
      <c r="K424" s="17">
        <f t="shared" si="171"/>
        <v>2392368.71</v>
      </c>
      <c r="L424" s="17">
        <f t="shared" si="171"/>
        <v>2378253.12</v>
      </c>
      <c r="M424" s="17">
        <f t="shared" si="171"/>
        <v>2218357.87</v>
      </c>
      <c r="N424" s="17">
        <f t="shared" si="171"/>
        <v>2392369.71</v>
      </c>
      <c r="O424" s="17">
        <f t="shared" si="171"/>
        <v>2215557.8599999994</v>
      </c>
      <c r="P424" s="17">
        <f t="shared" si="171"/>
        <v>10734667.039999999</v>
      </c>
      <c r="Q424" s="877">
        <f t="shared" ref="Q424:Q426" si="172">SUM(E424:P424)</f>
        <v>58146344.209999993</v>
      </c>
      <c r="R424" s="877"/>
      <c r="S424" s="870"/>
      <c r="T424" s="870"/>
      <c r="U424" s="870"/>
      <c r="V424" s="870"/>
      <c r="W424" s="171"/>
    </row>
    <row r="425" spans="1:23" s="27" customFormat="1" ht="48.75" customHeight="1">
      <c r="A425" s="735"/>
      <c r="B425" s="735"/>
      <c r="C425" s="735"/>
      <c r="D425" s="71" t="s">
        <v>87</v>
      </c>
      <c r="E425" s="132">
        <f>SUM(E385,E389,E393,E397,E401,E405,E409,E413,E417,E421)</f>
        <v>162</v>
      </c>
      <c r="F425" s="132">
        <f t="shared" si="171"/>
        <v>150</v>
      </c>
      <c r="G425" s="132">
        <f t="shared" si="171"/>
        <v>164</v>
      </c>
      <c r="H425" s="132">
        <f>SUM(H385,H389,H393,H397,H401,H405,H409,H413,H417,H421)</f>
        <v>158</v>
      </c>
      <c r="I425" s="132">
        <f>SUM(I385,I389,I393,I397,I401,I405,I409,I413,I417,I421)</f>
        <v>157</v>
      </c>
      <c r="J425" s="132">
        <f t="shared" si="171"/>
        <v>156</v>
      </c>
      <c r="K425" s="132">
        <f t="shared" si="171"/>
        <v>154</v>
      </c>
      <c r="L425" s="132">
        <f t="shared" si="171"/>
        <v>150</v>
      </c>
      <c r="M425" s="132">
        <f t="shared" si="171"/>
        <v>158</v>
      </c>
      <c r="N425" s="132">
        <f t="shared" si="171"/>
        <v>154</v>
      </c>
      <c r="O425" s="132">
        <f t="shared" si="171"/>
        <v>155</v>
      </c>
      <c r="P425" s="132">
        <f t="shared" si="171"/>
        <v>145</v>
      </c>
      <c r="Q425" s="878">
        <f>SUM(E425:P425)</f>
        <v>1863</v>
      </c>
      <c r="R425" s="878"/>
      <c r="S425" s="870"/>
      <c r="T425" s="870"/>
      <c r="U425" s="870"/>
      <c r="V425" s="870"/>
      <c r="W425" s="171"/>
    </row>
    <row r="426" spans="1:23" s="27" customFormat="1" ht="48.75" customHeight="1">
      <c r="A426" s="735"/>
      <c r="B426" s="735"/>
      <c r="C426" s="735"/>
      <c r="D426" s="71" t="s">
        <v>93</v>
      </c>
      <c r="E426" s="133">
        <f t="shared" ref="E426:P426" si="173">E422+E418+E414+E410+E406+E402+E398+E394+E390+E386</f>
        <v>11744754.759999996</v>
      </c>
      <c r="F426" s="133">
        <f t="shared" si="173"/>
        <v>7484413.5800000001</v>
      </c>
      <c r="G426" s="133">
        <f t="shared" si="173"/>
        <v>13641448.58</v>
      </c>
      <c r="H426" s="133">
        <f t="shared" si="173"/>
        <v>10492130.469999997</v>
      </c>
      <c r="I426" s="133">
        <f t="shared" si="173"/>
        <v>2397532.2699999996</v>
      </c>
      <c r="J426" s="133">
        <f t="shared" si="173"/>
        <v>2423434.2800000003</v>
      </c>
      <c r="K426" s="133">
        <f t="shared" si="173"/>
        <v>2551476.9700000002</v>
      </c>
      <c r="L426" s="133">
        <f t="shared" si="173"/>
        <v>2334439.94</v>
      </c>
      <c r="M426" s="133">
        <f t="shared" si="173"/>
        <v>1740944.7099999997</v>
      </c>
      <c r="N426" s="133">
        <f t="shared" si="173"/>
        <v>3053966.16</v>
      </c>
      <c r="O426" s="133">
        <f t="shared" si="173"/>
        <v>1571277.8099999998</v>
      </c>
      <c r="P426" s="133">
        <f t="shared" si="173"/>
        <v>16014634.119999999</v>
      </c>
      <c r="Q426" s="879">
        <f t="shared" si="172"/>
        <v>75450453.650000006</v>
      </c>
      <c r="R426" s="879"/>
      <c r="S426" s="870"/>
      <c r="T426" s="870"/>
      <c r="U426" s="870"/>
      <c r="V426" s="870"/>
      <c r="W426" s="171"/>
    </row>
    <row r="427" spans="1:23" s="27" customFormat="1" ht="48.75" customHeight="1">
      <c r="A427" s="885" t="s">
        <v>155</v>
      </c>
      <c r="B427" s="885"/>
      <c r="C427" s="885"/>
      <c r="D427" s="422" t="s">
        <v>90</v>
      </c>
      <c r="E427" s="423">
        <f>E153+E215+E248+E321+E374+E423</f>
        <v>69297</v>
      </c>
      <c r="F427" s="423">
        <f t="shared" ref="F427:P427" si="174">F153+F215+F248+F321+F374+F423</f>
        <v>68260</v>
      </c>
      <c r="G427" s="423">
        <f t="shared" si="174"/>
        <v>68804</v>
      </c>
      <c r="H427" s="423">
        <f t="shared" si="174"/>
        <v>69151</v>
      </c>
      <c r="I427" s="423">
        <f t="shared" si="174"/>
        <v>69338</v>
      </c>
      <c r="J427" s="423">
        <f t="shared" si="174"/>
        <v>68394</v>
      </c>
      <c r="K427" s="423">
        <f t="shared" si="174"/>
        <v>69170</v>
      </c>
      <c r="L427" s="423">
        <f t="shared" si="174"/>
        <v>68832</v>
      </c>
      <c r="M427" s="423">
        <f t="shared" si="174"/>
        <v>68558</v>
      </c>
      <c r="N427" s="423">
        <f t="shared" si="174"/>
        <v>68894</v>
      </c>
      <c r="O427" s="423">
        <f t="shared" si="174"/>
        <v>67603</v>
      </c>
      <c r="P427" s="423">
        <f t="shared" si="174"/>
        <v>69544</v>
      </c>
      <c r="Q427" s="880">
        <f>SUM(E427:P427)</f>
        <v>825845</v>
      </c>
      <c r="R427" s="880"/>
      <c r="S427" s="870">
        <f>Q429/Q427</f>
        <v>1.0760118424159497</v>
      </c>
      <c r="T427" s="870"/>
      <c r="U427" s="870">
        <f>Q430/Q428</f>
        <v>1.0408922630879234</v>
      </c>
      <c r="V427" s="870"/>
      <c r="W427" s="171"/>
    </row>
    <row r="428" spans="1:23" s="27" customFormat="1" ht="48.75" customHeight="1">
      <c r="A428" s="885"/>
      <c r="B428" s="885"/>
      <c r="C428" s="885"/>
      <c r="D428" s="422" t="s">
        <v>89</v>
      </c>
      <c r="E428" s="424">
        <f>E154+E216+E249+E322+E375+E424</f>
        <v>98571759.719999999</v>
      </c>
      <c r="F428" s="424">
        <f t="shared" ref="F428:P428" si="175">F154+F216+F249+F322+F375+F424</f>
        <v>75219844.25</v>
      </c>
      <c r="G428" s="424">
        <f t="shared" si="175"/>
        <v>75062903.070000008</v>
      </c>
      <c r="H428" s="424">
        <f t="shared" si="175"/>
        <v>76725679.529999986</v>
      </c>
      <c r="I428" s="424">
        <f t="shared" si="175"/>
        <v>78388456.040000007</v>
      </c>
      <c r="J428" s="424">
        <f t="shared" si="175"/>
        <v>78388456.039999992</v>
      </c>
      <c r="K428" s="424">
        <f t="shared" si="175"/>
        <v>75062903.049999997</v>
      </c>
      <c r="L428" s="424">
        <f t="shared" si="175"/>
        <v>73400126.519999996</v>
      </c>
      <c r="M428" s="424">
        <f t="shared" si="175"/>
        <v>74231514.730000004</v>
      </c>
      <c r="N428" s="424">
        <f t="shared" si="175"/>
        <v>74231514.749999985</v>
      </c>
      <c r="O428" s="424">
        <f t="shared" si="175"/>
        <v>74231514.749999985</v>
      </c>
      <c r="P428" s="424">
        <f t="shared" si="175"/>
        <v>103112171.53</v>
      </c>
      <c r="Q428" s="881">
        <f t="shared" ref="Q428:Q429" si="176">SUM(E428:P428)</f>
        <v>956626843.9799999</v>
      </c>
      <c r="R428" s="881"/>
      <c r="S428" s="870"/>
      <c r="T428" s="870"/>
      <c r="U428" s="870"/>
      <c r="V428" s="870"/>
      <c r="W428" s="171"/>
    </row>
    <row r="429" spans="1:23" s="27" customFormat="1" ht="48.75" customHeight="1">
      <c r="A429" s="885"/>
      <c r="B429" s="885"/>
      <c r="C429" s="885"/>
      <c r="D429" s="422" t="s">
        <v>87</v>
      </c>
      <c r="E429" s="423">
        <f>E155+E217+E250+E323+E376+E425</f>
        <v>83658</v>
      </c>
      <c r="F429" s="423">
        <f t="shared" ref="F429:P429" si="177">F155+F217+F250+F323+F376+F425</f>
        <v>69389</v>
      </c>
      <c r="G429" s="423">
        <f t="shared" si="177"/>
        <v>70461</v>
      </c>
      <c r="H429" s="423">
        <f>H155+H217+H250+H323+H376+H425</f>
        <v>73555</v>
      </c>
      <c r="I429" s="423">
        <f t="shared" si="177"/>
        <v>72348</v>
      </c>
      <c r="J429" s="423">
        <f t="shared" si="177"/>
        <v>65209</v>
      </c>
      <c r="K429" s="423">
        <f t="shared" si="177"/>
        <v>75447</v>
      </c>
      <c r="L429" s="423">
        <f t="shared" si="177"/>
        <v>77703</v>
      </c>
      <c r="M429" s="423">
        <f t="shared" si="177"/>
        <v>74486</v>
      </c>
      <c r="N429" s="423">
        <f t="shared" si="177"/>
        <v>75243</v>
      </c>
      <c r="O429" s="423">
        <f t="shared" si="177"/>
        <v>71796</v>
      </c>
      <c r="P429" s="423">
        <f t="shared" si="177"/>
        <v>79324</v>
      </c>
      <c r="Q429" s="882">
        <f t="shared" si="176"/>
        <v>888619</v>
      </c>
      <c r="R429" s="882"/>
      <c r="S429" s="870"/>
      <c r="T429" s="870"/>
      <c r="U429" s="870"/>
      <c r="V429" s="870"/>
      <c r="W429" s="171"/>
    </row>
    <row r="430" spans="1:23" s="27" customFormat="1" ht="48.75" customHeight="1">
      <c r="A430" s="885"/>
      <c r="B430" s="885"/>
      <c r="C430" s="885"/>
      <c r="D430" s="422" t="s">
        <v>93</v>
      </c>
      <c r="E430" s="424">
        <f>E156+E218+E251+E324+E377+E426</f>
        <v>85510730.479999989</v>
      </c>
      <c r="F430" s="424">
        <f>SUM(F156,F218,F251,F324,F377,F426)</f>
        <v>86500656.190000013</v>
      </c>
      <c r="G430" s="424">
        <f t="shared" ref="G430" si="178">G156+G218+G251+G324+G377+G426</f>
        <v>82809845.769999996</v>
      </c>
      <c r="H430" s="424">
        <f t="shared" ref="H430:P430" si="179">H156+H218+H251+H324+H377+H426</f>
        <v>88055420.870000005</v>
      </c>
      <c r="I430" s="424">
        <f t="shared" si="179"/>
        <v>76454857.570000008</v>
      </c>
      <c r="J430" s="424">
        <f t="shared" si="179"/>
        <v>71429078.659999996</v>
      </c>
      <c r="K430" s="424">
        <f t="shared" si="179"/>
        <v>81673860.409999996</v>
      </c>
      <c r="L430" s="424">
        <f t="shared" si="179"/>
        <v>75036377.399999991</v>
      </c>
      <c r="M430" s="424">
        <f t="shared" si="179"/>
        <v>85453271.219999984</v>
      </c>
      <c r="N430" s="424">
        <f t="shared" si="179"/>
        <v>76207488.899999991</v>
      </c>
      <c r="O430" s="424">
        <f t="shared" si="179"/>
        <v>73768294.46100001</v>
      </c>
      <c r="P430" s="424">
        <f t="shared" si="179"/>
        <v>112845598.63</v>
      </c>
      <c r="Q430" s="881">
        <f>SUM(E430:P430)</f>
        <v>995745480.56099987</v>
      </c>
      <c r="R430" s="881"/>
      <c r="S430" s="870"/>
      <c r="T430" s="870"/>
      <c r="U430" s="870"/>
      <c r="V430" s="870"/>
      <c r="W430" s="171"/>
    </row>
    <row r="431" spans="1:23" s="27" customFormat="1" ht="48.75" customHeight="1">
      <c r="A431" s="838" t="s">
        <v>92</v>
      </c>
      <c r="B431" s="838"/>
      <c r="C431" s="838"/>
      <c r="D431" s="838"/>
      <c r="E431" s="838"/>
      <c r="F431" s="838"/>
      <c r="G431" s="838"/>
      <c r="H431" s="838"/>
      <c r="I431" s="838"/>
      <c r="J431" s="838"/>
      <c r="K431" s="838"/>
      <c r="L431" s="838"/>
      <c r="M431" s="838"/>
      <c r="N431" s="838"/>
      <c r="O431" s="838"/>
      <c r="P431" s="838"/>
      <c r="Q431" s="838"/>
      <c r="R431" s="838"/>
      <c r="S431" s="838"/>
      <c r="T431" s="838"/>
      <c r="U431" s="838"/>
      <c r="V431" s="838"/>
      <c r="W431" s="171"/>
    </row>
    <row r="432" spans="1:23" s="27" customFormat="1" ht="48.75" customHeight="1">
      <c r="A432" s="736" t="s">
        <v>32</v>
      </c>
      <c r="B432" s="736"/>
      <c r="C432" s="736"/>
      <c r="D432" s="832" t="s">
        <v>280</v>
      </c>
      <c r="E432" s="737" t="s">
        <v>225</v>
      </c>
      <c r="F432" s="737"/>
      <c r="G432" s="737"/>
      <c r="H432" s="737"/>
      <c r="I432" s="737"/>
      <c r="J432" s="737"/>
      <c r="K432" s="737"/>
      <c r="L432" s="737"/>
      <c r="M432" s="737"/>
      <c r="N432" s="737"/>
      <c r="O432" s="737"/>
      <c r="P432" s="737"/>
      <c r="Q432" s="737"/>
      <c r="R432" s="737"/>
      <c r="S432" s="738" t="s">
        <v>91</v>
      </c>
      <c r="T432" s="738"/>
      <c r="U432" s="738"/>
      <c r="V432" s="738"/>
      <c r="W432" s="171"/>
    </row>
    <row r="433" spans="1:23" s="27" customFormat="1" ht="33.75" customHeight="1">
      <c r="A433" s="736"/>
      <c r="B433" s="736"/>
      <c r="C433" s="736"/>
      <c r="D433" s="832"/>
      <c r="E433" s="135" t="s">
        <v>11</v>
      </c>
      <c r="F433" s="135" t="s">
        <v>12</v>
      </c>
      <c r="G433" s="135" t="s">
        <v>13</v>
      </c>
      <c r="H433" s="135" t="s">
        <v>14</v>
      </c>
      <c r="I433" s="135" t="s">
        <v>15</v>
      </c>
      <c r="J433" s="135" t="s">
        <v>16</v>
      </c>
      <c r="K433" s="135" t="s">
        <v>17</v>
      </c>
      <c r="L433" s="135" t="s">
        <v>18</v>
      </c>
      <c r="M433" s="135" t="s">
        <v>19</v>
      </c>
      <c r="N433" s="135" t="s">
        <v>20</v>
      </c>
      <c r="O433" s="135" t="s">
        <v>21</v>
      </c>
      <c r="P433" s="135" t="s">
        <v>22</v>
      </c>
      <c r="Q433" s="737" t="s">
        <v>31</v>
      </c>
      <c r="R433" s="737"/>
      <c r="S433" s="738"/>
      <c r="T433" s="738"/>
      <c r="U433" s="738"/>
      <c r="V433" s="738"/>
      <c r="W433" s="171"/>
    </row>
    <row r="434" spans="1:23" s="27" customFormat="1" ht="33.75" customHeight="1">
      <c r="A434" s="739" t="s">
        <v>40</v>
      </c>
      <c r="B434" s="739"/>
      <c r="C434" s="739"/>
      <c r="D434" s="739"/>
      <c r="E434" s="739"/>
      <c r="F434" s="739"/>
      <c r="G434" s="739"/>
      <c r="H434" s="739"/>
      <c r="I434" s="739"/>
      <c r="J434" s="739"/>
      <c r="K434" s="739"/>
      <c r="L434" s="739"/>
      <c r="M434" s="739"/>
      <c r="N434" s="739"/>
      <c r="O434" s="739"/>
      <c r="P434" s="739"/>
      <c r="Q434" s="739"/>
      <c r="R434" s="739"/>
      <c r="S434" s="739"/>
      <c r="T434" s="739"/>
      <c r="U434" s="739"/>
      <c r="V434" s="739"/>
      <c r="W434" s="171"/>
    </row>
    <row r="435" spans="1:23" s="27" customFormat="1" ht="33.75" customHeight="1">
      <c r="A435" s="884" t="s">
        <v>33</v>
      </c>
      <c r="B435" s="884"/>
      <c r="C435" s="884"/>
      <c r="D435" s="201" t="s">
        <v>89</v>
      </c>
      <c r="E435" s="47">
        <f>E154</f>
        <v>7241414.3900000006</v>
      </c>
      <c r="F435" s="47">
        <f t="shared" ref="F435:P435" si="180">F154</f>
        <v>6683589.6199999992</v>
      </c>
      <c r="G435" s="47">
        <f t="shared" si="180"/>
        <v>6763916.8899999997</v>
      </c>
      <c r="H435" s="47">
        <f t="shared" si="180"/>
        <v>7223435.2599999998</v>
      </c>
      <c r="I435" s="47">
        <f t="shared" si="180"/>
        <v>7343439.1500000004</v>
      </c>
      <c r="J435" s="47">
        <f t="shared" si="180"/>
        <v>6991718.7599999998</v>
      </c>
      <c r="K435" s="47">
        <f t="shared" si="180"/>
        <v>7153385.29</v>
      </c>
      <c r="L435" s="47">
        <f t="shared" si="180"/>
        <v>7460165.9000000004</v>
      </c>
      <c r="M435" s="47">
        <f t="shared" si="180"/>
        <v>6777316.8700000001</v>
      </c>
      <c r="N435" s="47">
        <f t="shared" si="180"/>
        <v>7152635.2200000007</v>
      </c>
      <c r="O435" s="47">
        <f t="shared" si="180"/>
        <v>6824350.1699999999</v>
      </c>
      <c r="P435" s="47">
        <f t="shared" si="180"/>
        <v>9338100.2400000002</v>
      </c>
      <c r="Q435" s="742">
        <f t="shared" ref="Q435:Q440" si="181">SUM(E435:P435)</f>
        <v>86953467.75999999</v>
      </c>
      <c r="R435" s="742"/>
      <c r="S435" s="741">
        <f>Q436/Q435</f>
        <v>1.1076821883152923</v>
      </c>
      <c r="T435" s="741"/>
      <c r="U435" s="741"/>
      <c r="V435" s="741"/>
      <c r="W435" s="171"/>
    </row>
    <row r="436" spans="1:23" s="27" customFormat="1" ht="33.75" customHeight="1">
      <c r="A436" s="884"/>
      <c r="B436" s="884"/>
      <c r="C436" s="884"/>
      <c r="D436" s="201" t="s">
        <v>93</v>
      </c>
      <c r="E436" s="39">
        <f>E156</f>
        <v>7145902.919999999</v>
      </c>
      <c r="F436" s="39">
        <f t="shared" ref="F436:P436" si="182">F156</f>
        <v>7253516.1899999985</v>
      </c>
      <c r="G436" s="39">
        <f t="shared" si="182"/>
        <v>7237143.3799999999</v>
      </c>
      <c r="H436" s="39">
        <f t="shared" si="182"/>
        <v>7406011.1100000013</v>
      </c>
      <c r="I436" s="39">
        <f t="shared" si="182"/>
        <v>7804404.1499999994</v>
      </c>
      <c r="J436" s="39">
        <f t="shared" si="182"/>
        <v>7897175.330000001</v>
      </c>
      <c r="K436" s="39">
        <f t="shared" si="182"/>
        <v>8400385.9299999997</v>
      </c>
      <c r="L436" s="39">
        <f t="shared" si="182"/>
        <v>7534565.8999999994</v>
      </c>
      <c r="M436" s="39">
        <f t="shared" si="182"/>
        <v>8333859.1599999992</v>
      </c>
      <c r="N436" s="39">
        <f t="shared" si="182"/>
        <v>7948555.7799999993</v>
      </c>
      <c r="O436" s="39">
        <f t="shared" si="182"/>
        <v>7710473.7300000004</v>
      </c>
      <c r="P436" s="39">
        <f t="shared" si="182"/>
        <v>11644813.870000001</v>
      </c>
      <c r="Q436" s="743">
        <f t="shared" si="181"/>
        <v>96316807.450000003</v>
      </c>
      <c r="R436" s="743"/>
      <c r="S436" s="741"/>
      <c r="T436" s="741"/>
      <c r="U436" s="741"/>
      <c r="V436" s="741"/>
      <c r="W436" s="171"/>
    </row>
    <row r="437" spans="1:23" s="27" customFormat="1" ht="33.75" customHeight="1">
      <c r="A437" s="734" t="s">
        <v>35</v>
      </c>
      <c r="B437" s="734"/>
      <c r="C437" s="734"/>
      <c r="D437" s="201" t="s">
        <v>89</v>
      </c>
      <c r="E437" s="47">
        <f>E216</f>
        <v>10078301.650000004</v>
      </c>
      <c r="F437" s="47">
        <f t="shared" ref="F437:P437" si="183">F216</f>
        <v>5869181.0499999989</v>
      </c>
      <c r="G437" s="47">
        <f t="shared" si="183"/>
        <v>6051604.7899999991</v>
      </c>
      <c r="H437" s="47">
        <f t="shared" si="183"/>
        <v>9887164.0900000017</v>
      </c>
      <c r="I437" s="47">
        <f t="shared" si="183"/>
        <v>9887409.9100000001</v>
      </c>
      <c r="J437" s="47">
        <f t="shared" si="183"/>
        <v>6073089.4299999997</v>
      </c>
      <c r="K437" s="47">
        <f t="shared" si="183"/>
        <v>8007229.4000000013</v>
      </c>
      <c r="L437" s="47">
        <f t="shared" si="183"/>
        <v>6727782.379999999</v>
      </c>
      <c r="M437" s="47">
        <f t="shared" si="183"/>
        <v>6491068.9699999997</v>
      </c>
      <c r="N437" s="47">
        <f t="shared" si="183"/>
        <v>9628924.1300000027</v>
      </c>
      <c r="O437" s="47">
        <f t="shared" si="183"/>
        <v>6455141.8099999996</v>
      </c>
      <c r="P437" s="47">
        <f t="shared" si="183"/>
        <v>11227200.09</v>
      </c>
      <c r="Q437" s="742">
        <f t="shared" si="181"/>
        <v>96384097.700000018</v>
      </c>
      <c r="R437" s="742"/>
      <c r="S437" s="741">
        <f>Q438/Q437</f>
        <v>0.87709313608068351</v>
      </c>
      <c r="T437" s="741"/>
      <c r="U437" s="741"/>
      <c r="V437" s="741"/>
      <c r="W437" s="171"/>
    </row>
    <row r="438" spans="1:23" s="27" customFormat="1" ht="33.75" customHeight="1">
      <c r="A438" s="734"/>
      <c r="B438" s="734"/>
      <c r="C438" s="734"/>
      <c r="D438" s="201" t="s">
        <v>93</v>
      </c>
      <c r="E438" s="39">
        <f>E218</f>
        <v>7291111.0100000007</v>
      </c>
      <c r="F438" s="39">
        <f t="shared" ref="F438:P438" si="184">F218</f>
        <v>6604000.8499999996</v>
      </c>
      <c r="G438" s="39">
        <f t="shared" si="184"/>
        <v>6647772.4400000013</v>
      </c>
      <c r="H438" s="39">
        <f t="shared" si="184"/>
        <v>6909912.4100000001</v>
      </c>
      <c r="I438" s="39">
        <f t="shared" si="184"/>
        <v>6948842.6100000003</v>
      </c>
      <c r="J438" s="39">
        <f t="shared" si="184"/>
        <v>6697993.459999999</v>
      </c>
      <c r="K438" s="39">
        <f t="shared" si="184"/>
        <v>7400282.0500000007</v>
      </c>
      <c r="L438" s="39">
        <f t="shared" si="184"/>
        <v>6932102.6600000011</v>
      </c>
      <c r="M438" s="39">
        <f t="shared" si="184"/>
        <v>7261836.3599999994</v>
      </c>
      <c r="N438" s="39">
        <f t="shared" si="184"/>
        <v>6216680.5799999991</v>
      </c>
      <c r="O438" s="39">
        <f t="shared" si="184"/>
        <v>6468730.3700000001</v>
      </c>
      <c r="P438" s="39">
        <f t="shared" si="184"/>
        <v>9158565.7199999988</v>
      </c>
      <c r="Q438" s="743">
        <f t="shared" si="181"/>
        <v>84537830.520000011</v>
      </c>
      <c r="R438" s="743"/>
      <c r="S438" s="741"/>
      <c r="T438" s="741"/>
      <c r="U438" s="741"/>
      <c r="V438" s="741"/>
      <c r="W438" s="171"/>
    </row>
    <row r="439" spans="1:23" s="27" customFormat="1" ht="33.75" customHeight="1">
      <c r="A439" s="734" t="s">
        <v>36</v>
      </c>
      <c r="B439" s="734"/>
      <c r="C439" s="734"/>
      <c r="D439" s="201" t="s">
        <v>89</v>
      </c>
      <c r="E439" s="47">
        <f>E249</f>
        <v>1322074.72</v>
      </c>
      <c r="F439" s="47">
        <f t="shared" ref="F439:P439" si="185">F249</f>
        <v>1048656.5899999999</v>
      </c>
      <c r="G439" s="47">
        <f t="shared" si="185"/>
        <v>1054668.44</v>
      </c>
      <c r="H439" s="47">
        <f t="shared" si="185"/>
        <v>1302401.46</v>
      </c>
      <c r="I439" s="47">
        <f t="shared" si="185"/>
        <v>1193079.0699999998</v>
      </c>
      <c r="J439" s="47">
        <f t="shared" si="185"/>
        <v>1087068.44</v>
      </c>
      <c r="K439" s="47">
        <f t="shared" si="185"/>
        <v>1302401.46</v>
      </c>
      <c r="L439" s="47">
        <f t="shared" si="185"/>
        <v>1186872.45</v>
      </c>
      <c r="M439" s="47">
        <f t="shared" si="185"/>
        <v>1061796.54</v>
      </c>
      <c r="N439" s="47">
        <f t="shared" si="185"/>
        <v>1302901.4699999997</v>
      </c>
      <c r="O439" s="47">
        <f t="shared" si="185"/>
        <v>1059996.53</v>
      </c>
      <c r="P439" s="47">
        <f t="shared" si="185"/>
        <v>1655591.28</v>
      </c>
      <c r="Q439" s="742">
        <f t="shared" si="181"/>
        <v>14577508.449999996</v>
      </c>
      <c r="R439" s="742"/>
      <c r="S439" s="741">
        <f>Q440/Q439</f>
        <v>1.1182826534393129</v>
      </c>
      <c r="T439" s="741"/>
      <c r="U439" s="741"/>
      <c r="V439" s="741"/>
      <c r="W439" s="171"/>
    </row>
    <row r="440" spans="1:23" s="27" customFormat="1" ht="33.75" customHeight="1">
      <c r="A440" s="734"/>
      <c r="B440" s="734"/>
      <c r="C440" s="734"/>
      <c r="D440" s="201" t="s">
        <v>93</v>
      </c>
      <c r="E440" s="39">
        <f>E251</f>
        <v>1187433.67</v>
      </c>
      <c r="F440" s="39">
        <f t="shared" ref="F440:P440" si="186">F251</f>
        <v>1366763.33</v>
      </c>
      <c r="G440" s="39">
        <f t="shared" si="186"/>
        <v>1370427.73</v>
      </c>
      <c r="H440" s="39">
        <f t="shared" si="186"/>
        <v>1239099.97</v>
      </c>
      <c r="I440" s="39">
        <f t="shared" si="186"/>
        <v>1339612.1500000001</v>
      </c>
      <c r="J440" s="39">
        <f t="shared" si="186"/>
        <v>1204644.5</v>
      </c>
      <c r="K440" s="39">
        <f t="shared" si="186"/>
        <v>1302505.6600000001</v>
      </c>
      <c r="L440" s="39">
        <f t="shared" si="186"/>
        <v>1266745.79</v>
      </c>
      <c r="M440" s="39">
        <f t="shared" si="186"/>
        <v>1569781.9700000002</v>
      </c>
      <c r="N440" s="39">
        <f t="shared" si="186"/>
        <v>1304897.7800000003</v>
      </c>
      <c r="O440" s="39">
        <f t="shared" si="186"/>
        <v>1315102.2600000002</v>
      </c>
      <c r="P440" s="39">
        <f t="shared" si="186"/>
        <v>1834760.02</v>
      </c>
      <c r="Q440" s="743">
        <f t="shared" si="181"/>
        <v>16301774.83</v>
      </c>
      <c r="R440" s="743"/>
      <c r="S440" s="741"/>
      <c r="T440" s="741"/>
      <c r="U440" s="741"/>
      <c r="V440" s="741"/>
      <c r="W440" s="171"/>
    </row>
    <row r="441" spans="1:23" s="27" customFormat="1" ht="54.75" customHeight="1">
      <c r="A441" s="740" t="s">
        <v>41</v>
      </c>
      <c r="B441" s="740"/>
      <c r="C441" s="740"/>
      <c r="D441" s="740"/>
      <c r="E441" s="740"/>
      <c r="F441" s="740"/>
      <c r="G441" s="740"/>
      <c r="H441" s="740"/>
      <c r="I441" s="740"/>
      <c r="J441" s="740"/>
      <c r="K441" s="740"/>
      <c r="L441" s="740"/>
      <c r="M441" s="740"/>
      <c r="N441" s="740"/>
      <c r="O441" s="740"/>
      <c r="P441" s="740"/>
      <c r="Q441" s="740"/>
      <c r="R441" s="740"/>
      <c r="S441" s="740"/>
      <c r="T441" s="740"/>
      <c r="U441" s="740"/>
      <c r="V441" s="740"/>
      <c r="W441" s="173"/>
    </row>
    <row r="442" spans="1:23" s="27" customFormat="1" ht="33.75" customHeight="1">
      <c r="A442" s="734" t="s">
        <v>34</v>
      </c>
      <c r="B442" s="734"/>
      <c r="C442" s="734"/>
      <c r="D442" s="201" t="s">
        <v>89</v>
      </c>
      <c r="E442" s="47">
        <f>E322</f>
        <v>8726860.9900000002</v>
      </c>
      <c r="F442" s="47">
        <f t="shared" ref="F442:P442" si="187">F322</f>
        <v>8056214.120000001</v>
      </c>
      <c r="G442" s="47">
        <f t="shared" si="187"/>
        <v>8075096.9800000004</v>
      </c>
      <c r="H442" s="47">
        <f>H322</f>
        <v>8807538.4199999999</v>
      </c>
      <c r="I442" s="47">
        <f t="shared" si="187"/>
        <v>8794491.5700000003</v>
      </c>
      <c r="J442" s="47">
        <f t="shared" si="187"/>
        <v>8446381.9499999993</v>
      </c>
      <c r="K442" s="47">
        <f t="shared" si="187"/>
        <v>8761625.0100000016</v>
      </c>
      <c r="L442" s="47">
        <f t="shared" si="187"/>
        <v>9104523.5699999984</v>
      </c>
      <c r="M442" s="47">
        <f t="shared" si="187"/>
        <v>8128133.6199999992</v>
      </c>
      <c r="N442" s="47">
        <f t="shared" si="187"/>
        <v>8737075.0700000003</v>
      </c>
      <c r="O442" s="47">
        <f t="shared" si="187"/>
        <v>8114633.6099999994</v>
      </c>
      <c r="P442" s="47">
        <f t="shared" si="187"/>
        <v>10053233.880000001</v>
      </c>
      <c r="Q442" s="883">
        <f>SUM(E442:P442)</f>
        <v>103805808.79000001</v>
      </c>
      <c r="R442" s="883"/>
      <c r="S442" s="741">
        <f>Q443/Q442</f>
        <v>1.0475498747954024</v>
      </c>
      <c r="T442" s="741"/>
      <c r="U442" s="741"/>
      <c r="V442" s="741"/>
      <c r="W442" s="173"/>
    </row>
    <row r="443" spans="1:23" s="27" customFormat="1" ht="33.75" customHeight="1">
      <c r="A443" s="734"/>
      <c r="B443" s="734"/>
      <c r="C443" s="734"/>
      <c r="D443" s="201" t="s">
        <v>93</v>
      </c>
      <c r="E443" s="39">
        <f>E324</f>
        <v>8609647.1400000006</v>
      </c>
      <c r="F443" s="39">
        <f t="shared" ref="F443:P443" si="188">F324</f>
        <v>8187445.9800000004</v>
      </c>
      <c r="G443" s="39">
        <f t="shared" si="188"/>
        <v>8173167.4300000006</v>
      </c>
      <c r="H443" s="39">
        <f t="shared" si="188"/>
        <v>9571138.540000001</v>
      </c>
      <c r="I443" s="39">
        <f t="shared" si="188"/>
        <v>9260127.4500000011</v>
      </c>
      <c r="J443" s="39">
        <f t="shared" si="188"/>
        <v>8711003.9299999997</v>
      </c>
      <c r="K443" s="39">
        <f t="shared" si="188"/>
        <v>9549804.959999999</v>
      </c>
      <c r="L443" s="39">
        <f t="shared" si="188"/>
        <v>8475570.7899999991</v>
      </c>
      <c r="M443" s="39">
        <f t="shared" si="188"/>
        <v>9431772.8899999987</v>
      </c>
      <c r="N443" s="39">
        <f t="shared" si="188"/>
        <v>8665210.3199999984</v>
      </c>
      <c r="O443" s="39">
        <f t="shared" si="188"/>
        <v>8570316.6610000003</v>
      </c>
      <c r="P443" s="39">
        <f t="shared" si="188"/>
        <v>11536555.91</v>
      </c>
      <c r="Q443" s="742">
        <f>SUM(E443:P443)</f>
        <v>108741762.00099999</v>
      </c>
      <c r="R443" s="742"/>
      <c r="S443" s="741"/>
      <c r="T443" s="741"/>
      <c r="U443" s="741"/>
      <c r="V443" s="741"/>
      <c r="W443" s="173"/>
    </row>
    <row r="444" spans="1:23" s="27" customFormat="1" ht="33.75" customHeight="1">
      <c r="A444" s="740" t="s">
        <v>38</v>
      </c>
      <c r="B444" s="740"/>
      <c r="C444" s="740"/>
      <c r="D444" s="740"/>
      <c r="E444" s="740"/>
      <c r="F444" s="740"/>
      <c r="G444" s="740"/>
      <c r="H444" s="740"/>
      <c r="I444" s="740"/>
      <c r="J444" s="740"/>
      <c r="K444" s="740"/>
      <c r="L444" s="740"/>
      <c r="M444" s="740"/>
      <c r="N444" s="740"/>
      <c r="O444" s="740"/>
      <c r="P444" s="740"/>
      <c r="Q444" s="740"/>
      <c r="R444" s="740"/>
      <c r="S444" s="740"/>
      <c r="T444" s="740"/>
      <c r="U444" s="740"/>
      <c r="V444" s="740"/>
      <c r="W444" s="173"/>
    </row>
    <row r="445" spans="1:23" s="27" customFormat="1" ht="51" customHeight="1">
      <c r="A445" s="734" t="s">
        <v>37</v>
      </c>
      <c r="B445" s="734"/>
      <c r="C445" s="734"/>
      <c r="D445" s="201" t="s">
        <v>89</v>
      </c>
      <c r="E445" s="53">
        <f>E375</f>
        <v>64402250.669999994</v>
      </c>
      <c r="F445" s="53">
        <f t="shared" ref="F445:P445" si="189">F375</f>
        <v>43367253.970000006</v>
      </c>
      <c r="G445" s="53">
        <f t="shared" si="189"/>
        <v>50906790.359999999</v>
      </c>
      <c r="H445" s="53">
        <f t="shared" si="189"/>
        <v>47107471.589999996</v>
      </c>
      <c r="I445" s="53">
        <f t="shared" si="189"/>
        <v>39247092.57</v>
      </c>
      <c r="J445" s="53">
        <f t="shared" si="189"/>
        <v>53502671.849999994</v>
      </c>
      <c r="K445" s="53">
        <f t="shared" si="189"/>
        <v>47445893.18</v>
      </c>
      <c r="L445" s="53">
        <f t="shared" si="189"/>
        <v>46542529.099999994</v>
      </c>
      <c r="M445" s="53">
        <f t="shared" si="189"/>
        <v>49554840.859999999</v>
      </c>
      <c r="N445" s="53">
        <f t="shared" si="189"/>
        <v>45017609.149999999</v>
      </c>
      <c r="O445" s="53">
        <f t="shared" si="189"/>
        <v>49561834.769999996</v>
      </c>
      <c r="P445" s="53">
        <f t="shared" si="189"/>
        <v>60103379</v>
      </c>
      <c r="Q445" s="744">
        <f t="shared" ref="Q445:Q450" si="190">SUM(E445:P445)</f>
        <v>596759617.06999993</v>
      </c>
      <c r="R445" s="744"/>
      <c r="S445" s="741">
        <f>Q446/Q445</f>
        <v>1.0295550076370721</v>
      </c>
      <c r="T445" s="741"/>
      <c r="U445" s="741"/>
      <c r="V445" s="741"/>
      <c r="W445" s="173"/>
    </row>
    <row r="446" spans="1:23" s="27" customFormat="1" ht="51" customHeight="1">
      <c r="A446" s="734"/>
      <c r="B446" s="734"/>
      <c r="C446" s="734"/>
      <c r="D446" s="201" t="s">
        <v>93</v>
      </c>
      <c r="E446" s="47">
        <f>E377</f>
        <v>49531880.980000004</v>
      </c>
      <c r="F446" s="47">
        <f t="shared" ref="F446:P446" si="191">F377</f>
        <v>55604516.260000005</v>
      </c>
      <c r="G446" s="47">
        <f t="shared" si="191"/>
        <v>45739886.209999993</v>
      </c>
      <c r="H446" s="47">
        <f t="shared" si="191"/>
        <v>52437128.369999997</v>
      </c>
      <c r="I446" s="47">
        <f t="shared" si="191"/>
        <v>48704338.940000013</v>
      </c>
      <c r="J446" s="47">
        <f t="shared" si="191"/>
        <v>44494827.159999996</v>
      </c>
      <c r="K446" s="47">
        <f t="shared" si="191"/>
        <v>52469404.840000004</v>
      </c>
      <c r="L446" s="47">
        <f t="shared" si="191"/>
        <v>48492952.319999993</v>
      </c>
      <c r="M446" s="47">
        <f t="shared" si="191"/>
        <v>57115076.130000003</v>
      </c>
      <c r="N446" s="47">
        <f t="shared" si="191"/>
        <v>49018178.279999994</v>
      </c>
      <c r="O446" s="47">
        <f t="shared" si="191"/>
        <v>48132393.63000001</v>
      </c>
      <c r="P446" s="47">
        <f t="shared" si="191"/>
        <v>62656268.990000002</v>
      </c>
      <c r="Q446" s="742">
        <f t="shared" si="190"/>
        <v>614396852.11000001</v>
      </c>
      <c r="R446" s="742"/>
      <c r="S446" s="741"/>
      <c r="T446" s="741"/>
      <c r="U446" s="741"/>
      <c r="V446" s="741"/>
      <c r="W446" s="173"/>
    </row>
    <row r="447" spans="1:23" s="27" customFormat="1" ht="51" customHeight="1">
      <c r="A447" s="734" t="s">
        <v>39</v>
      </c>
      <c r="B447" s="734"/>
      <c r="C447" s="734"/>
      <c r="D447" s="201" t="s">
        <v>89</v>
      </c>
      <c r="E447" s="53">
        <f>E424</f>
        <v>6800857.3000000017</v>
      </c>
      <c r="F447" s="53">
        <f t="shared" ref="F447:P447" si="192">F424</f>
        <v>10194948.899999999</v>
      </c>
      <c r="G447" s="53">
        <f t="shared" si="192"/>
        <v>2210825.6100000003</v>
      </c>
      <c r="H447" s="53">
        <f t="shared" si="192"/>
        <v>2397668.71</v>
      </c>
      <c r="I447" s="53">
        <f t="shared" si="192"/>
        <v>11922943.77</v>
      </c>
      <c r="J447" s="53">
        <f t="shared" si="192"/>
        <v>2287525.61</v>
      </c>
      <c r="K447" s="53">
        <f t="shared" si="192"/>
        <v>2392368.71</v>
      </c>
      <c r="L447" s="53">
        <f t="shared" si="192"/>
        <v>2378253.12</v>
      </c>
      <c r="M447" s="53">
        <f t="shared" si="192"/>
        <v>2218357.87</v>
      </c>
      <c r="N447" s="53">
        <f t="shared" si="192"/>
        <v>2392369.71</v>
      </c>
      <c r="O447" s="53">
        <f t="shared" si="192"/>
        <v>2215557.8599999994</v>
      </c>
      <c r="P447" s="53">
        <f t="shared" si="192"/>
        <v>10734667.039999999</v>
      </c>
      <c r="Q447" s="744">
        <f t="shared" si="190"/>
        <v>58146344.209999993</v>
      </c>
      <c r="R447" s="744"/>
      <c r="S447" s="741">
        <f t="shared" ref="S447" si="193">Q448/Q447</f>
        <v>1.2975958278220363</v>
      </c>
      <c r="T447" s="741"/>
      <c r="U447" s="741"/>
      <c r="V447" s="741"/>
      <c r="W447" s="173"/>
    </row>
    <row r="448" spans="1:23" s="27" customFormat="1" ht="51" customHeight="1">
      <c r="A448" s="734"/>
      <c r="B448" s="734"/>
      <c r="C448" s="734"/>
      <c r="D448" s="201" t="s">
        <v>93</v>
      </c>
      <c r="E448" s="47">
        <f>E426</f>
        <v>11744754.759999996</v>
      </c>
      <c r="F448" s="47">
        <f t="shared" ref="F448:P448" si="194">F426</f>
        <v>7484413.5800000001</v>
      </c>
      <c r="G448" s="47">
        <f t="shared" si="194"/>
        <v>13641448.58</v>
      </c>
      <c r="H448" s="47">
        <f t="shared" si="194"/>
        <v>10492130.469999997</v>
      </c>
      <c r="I448" s="47">
        <f t="shared" si="194"/>
        <v>2397532.2699999996</v>
      </c>
      <c r="J448" s="47">
        <f t="shared" si="194"/>
        <v>2423434.2800000003</v>
      </c>
      <c r="K448" s="47">
        <f t="shared" si="194"/>
        <v>2551476.9700000002</v>
      </c>
      <c r="L448" s="47">
        <f t="shared" si="194"/>
        <v>2334439.94</v>
      </c>
      <c r="M448" s="47">
        <f t="shared" si="194"/>
        <v>1740944.7099999997</v>
      </c>
      <c r="N448" s="47">
        <f t="shared" si="194"/>
        <v>3053966.16</v>
      </c>
      <c r="O448" s="47">
        <f t="shared" si="194"/>
        <v>1571277.8099999998</v>
      </c>
      <c r="P448" s="47">
        <f t="shared" si="194"/>
        <v>16014634.119999999</v>
      </c>
      <c r="Q448" s="743">
        <f t="shared" si="190"/>
        <v>75450453.650000006</v>
      </c>
      <c r="R448" s="743"/>
      <c r="S448" s="741"/>
      <c r="T448" s="741"/>
      <c r="U448" s="741"/>
      <c r="V448" s="741"/>
      <c r="W448" s="173"/>
    </row>
    <row r="449" spans="1:23" s="27" customFormat="1" ht="51" customHeight="1">
      <c r="A449" s="735" t="s">
        <v>42</v>
      </c>
      <c r="B449" s="735"/>
      <c r="C449" s="735"/>
      <c r="D449" s="202" t="s">
        <v>89</v>
      </c>
      <c r="E449" s="152">
        <f>E435+E437+E439+E442+E445+E447</f>
        <v>98571759.719999999</v>
      </c>
      <c r="F449" s="152">
        <f t="shared" ref="F449:P449" si="195">F435+F437+F439+F442+F445+F447</f>
        <v>75219844.25</v>
      </c>
      <c r="G449" s="152">
        <f t="shared" si="195"/>
        <v>75062903.070000008</v>
      </c>
      <c r="H449" s="152">
        <f t="shared" si="195"/>
        <v>76725679.529999986</v>
      </c>
      <c r="I449" s="152">
        <f t="shared" si="195"/>
        <v>78388456.040000007</v>
      </c>
      <c r="J449" s="152">
        <f t="shared" si="195"/>
        <v>78388456.039999992</v>
      </c>
      <c r="K449" s="152">
        <f t="shared" si="195"/>
        <v>75062903.049999997</v>
      </c>
      <c r="L449" s="152">
        <f t="shared" si="195"/>
        <v>73400126.519999996</v>
      </c>
      <c r="M449" s="152">
        <f t="shared" si="195"/>
        <v>74231514.730000004</v>
      </c>
      <c r="N449" s="152">
        <f t="shared" si="195"/>
        <v>74231514.749999985</v>
      </c>
      <c r="O449" s="152">
        <f t="shared" si="195"/>
        <v>74231514.749999985</v>
      </c>
      <c r="P449" s="152">
        <f t="shared" si="195"/>
        <v>103112171.53</v>
      </c>
      <c r="Q449" s="744">
        <f t="shared" si="190"/>
        <v>956626843.9799999</v>
      </c>
      <c r="R449" s="744"/>
      <c r="S449" s="741">
        <f>Q450/Q449</f>
        <v>1.0408922630879234</v>
      </c>
      <c r="T449" s="741"/>
      <c r="U449" s="741"/>
      <c r="V449" s="741"/>
      <c r="W449" s="173"/>
    </row>
    <row r="450" spans="1:23" s="27" customFormat="1" ht="51" customHeight="1">
      <c r="A450" s="735"/>
      <c r="B450" s="735"/>
      <c r="C450" s="735"/>
      <c r="D450" s="202" t="s">
        <v>93</v>
      </c>
      <c r="E450" s="43">
        <f>SUM(E436+E438+E440+E443+E446+E448)</f>
        <v>85510730.479999989</v>
      </c>
      <c r="F450" s="43">
        <f t="shared" ref="F450:P450" si="196">SUM(F436+F438+F440+F443+F446+F448)</f>
        <v>86500656.190000013</v>
      </c>
      <c r="G450" s="43">
        <f t="shared" si="196"/>
        <v>82809845.769999996</v>
      </c>
      <c r="H450" s="43">
        <f t="shared" si="196"/>
        <v>88055420.870000005</v>
      </c>
      <c r="I450" s="43">
        <f t="shared" si="196"/>
        <v>76454857.570000008</v>
      </c>
      <c r="J450" s="43">
        <f t="shared" si="196"/>
        <v>71429078.659999996</v>
      </c>
      <c r="K450" s="43">
        <f t="shared" si="196"/>
        <v>81673860.409999996</v>
      </c>
      <c r="L450" s="43">
        <f t="shared" si="196"/>
        <v>75036377.399999991</v>
      </c>
      <c r="M450" s="43">
        <f t="shared" si="196"/>
        <v>85453271.219999984</v>
      </c>
      <c r="N450" s="43">
        <f t="shared" si="196"/>
        <v>76207488.899999991</v>
      </c>
      <c r="O450" s="43">
        <f t="shared" si="196"/>
        <v>73768294.46100001</v>
      </c>
      <c r="P450" s="43">
        <f t="shared" si="196"/>
        <v>112845598.63</v>
      </c>
      <c r="Q450" s="875">
        <f t="shared" si="190"/>
        <v>995745480.56099987</v>
      </c>
      <c r="R450" s="875"/>
      <c r="S450" s="741"/>
      <c r="T450" s="741"/>
      <c r="U450" s="741"/>
      <c r="V450" s="741"/>
      <c r="W450" s="173"/>
    </row>
    <row r="451" spans="1:23" s="27" customFormat="1" ht="51" customHeight="1">
      <c r="A451" s="46"/>
      <c r="B451" s="46"/>
      <c r="C451" s="46"/>
      <c r="D451" s="69"/>
      <c r="E451" s="134"/>
      <c r="F451" s="139"/>
      <c r="G451" s="134"/>
      <c r="H451" s="134"/>
      <c r="I451" s="134"/>
      <c r="J451" s="134"/>
      <c r="K451" s="134"/>
      <c r="L451" s="134"/>
      <c r="M451" s="134"/>
      <c r="N451" s="134"/>
      <c r="O451" s="134"/>
      <c r="P451" s="134"/>
      <c r="Q451" s="134"/>
      <c r="R451" s="134"/>
      <c r="S451" s="136"/>
      <c r="T451" s="137"/>
      <c r="U451" s="137"/>
      <c r="V451" s="137"/>
      <c r="W451" s="173"/>
    </row>
    <row r="452" spans="1:23" s="27" customFormat="1" ht="51" customHeight="1">
      <c r="A452" s="46"/>
      <c r="B452" s="46"/>
      <c r="C452" s="46"/>
      <c r="D452" s="46"/>
      <c r="E452" s="134"/>
      <c r="F452" s="134"/>
      <c r="G452" s="134"/>
      <c r="H452" s="134"/>
      <c r="I452" s="134"/>
      <c r="J452" s="134"/>
      <c r="K452" s="134"/>
      <c r="L452" s="134"/>
      <c r="M452" s="134"/>
      <c r="N452" s="134"/>
      <c r="O452" s="134"/>
      <c r="P452" s="134"/>
      <c r="Q452" s="134"/>
      <c r="R452" s="134"/>
      <c r="S452" s="138"/>
      <c r="T452" s="138"/>
      <c r="U452" s="138"/>
      <c r="V452" s="138"/>
      <c r="W452" s="173"/>
    </row>
    <row r="453" spans="1:23" s="27" customFormat="1" ht="51" customHeight="1">
      <c r="A453" s="46"/>
      <c r="B453" s="46"/>
      <c r="C453" s="46"/>
      <c r="D453" s="46"/>
      <c r="E453" s="134"/>
      <c r="F453" s="134"/>
      <c r="G453" s="134"/>
      <c r="H453" s="134"/>
      <c r="I453" s="134"/>
      <c r="J453" s="134"/>
      <c r="K453" s="134"/>
      <c r="L453" s="134"/>
      <c r="M453" s="134"/>
      <c r="N453" s="134"/>
      <c r="O453" s="134"/>
      <c r="P453" s="134"/>
      <c r="Q453" s="134"/>
      <c r="R453" s="134"/>
      <c r="S453" s="138"/>
      <c r="T453" s="138"/>
      <c r="U453" s="138"/>
      <c r="V453" s="138"/>
      <c r="W453" s="173"/>
    </row>
    <row r="454" spans="1:23" s="27" customFormat="1" ht="51" customHeight="1">
      <c r="A454" s="46"/>
      <c r="B454" s="46"/>
      <c r="C454" s="46"/>
      <c r="D454" s="46"/>
      <c r="E454" s="134"/>
      <c r="F454" s="134"/>
      <c r="G454" s="134"/>
      <c r="H454" s="134"/>
      <c r="I454" s="134"/>
      <c r="J454" s="134"/>
      <c r="K454" s="134"/>
      <c r="L454" s="134"/>
      <c r="M454" s="134"/>
      <c r="N454" s="134"/>
      <c r="O454" s="134"/>
      <c r="P454" s="134"/>
      <c r="Q454" s="134"/>
      <c r="R454" s="134"/>
      <c r="S454" s="134"/>
      <c r="T454" s="134"/>
      <c r="U454" s="134"/>
      <c r="V454" s="134"/>
      <c r="W454" s="173"/>
    </row>
    <row r="455" spans="1:23" s="27" customFormat="1" ht="51"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173"/>
    </row>
    <row r="456" spans="1:23" s="27" customFormat="1" ht="51"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173"/>
    </row>
    <row r="457" spans="1:23" s="27" customFormat="1" ht="51"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173"/>
    </row>
    <row r="458" spans="1:23" s="27" customFormat="1" ht="51"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173"/>
    </row>
    <row r="459" spans="1:23" s="27" customFormat="1" ht="86.2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173"/>
    </row>
    <row r="460" spans="1:23" s="27" customFormat="1" ht="86.2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173"/>
    </row>
    <row r="461" spans="1:23" s="27" customFormat="1" ht="33.75" customHeight="1">
      <c r="W461" s="173"/>
    </row>
    <row r="462" spans="1:23" s="27" customFormat="1" ht="33.75" customHeight="1">
      <c r="W462" s="173"/>
    </row>
    <row r="463" spans="1:23" s="27" customFormat="1" ht="33.75" customHeight="1">
      <c r="W463" s="173"/>
    </row>
    <row r="464" spans="1:23" s="27" customFormat="1" ht="33.75" customHeight="1">
      <c r="W464" s="173"/>
    </row>
    <row r="465" spans="23:23" s="27" customFormat="1" ht="33.75" customHeight="1">
      <c r="W465" s="173"/>
    </row>
    <row r="466" spans="23:23" s="27" customFormat="1" ht="33.75" customHeight="1">
      <c r="W466" s="173"/>
    </row>
    <row r="467" spans="23:23" s="27" customFormat="1" ht="33.75" customHeight="1">
      <c r="W467" s="173"/>
    </row>
    <row r="468" spans="23:23" s="27" customFormat="1" ht="33.75" customHeight="1">
      <c r="W468" s="173"/>
    </row>
    <row r="469" spans="23:23" s="27" customFormat="1" ht="33.75" customHeight="1">
      <c r="W469" s="173"/>
    </row>
    <row r="470" spans="23:23" s="27" customFormat="1" ht="33.75" customHeight="1">
      <c r="W470" s="173"/>
    </row>
    <row r="471" spans="23:23" s="27" customFormat="1" ht="33.75" customHeight="1">
      <c r="W471" s="173"/>
    </row>
    <row r="472" spans="23:23" s="27" customFormat="1" ht="33.75" customHeight="1">
      <c r="W472" s="173"/>
    </row>
    <row r="473" spans="23:23" s="27" customFormat="1" ht="33.75" customHeight="1">
      <c r="W473" s="173"/>
    </row>
    <row r="474" spans="23:23" s="27" customFormat="1" ht="33.75" customHeight="1">
      <c r="W474" s="173"/>
    </row>
    <row r="475" spans="23:23" s="27" customFormat="1" ht="33.75" customHeight="1">
      <c r="W475" s="173"/>
    </row>
    <row r="476" spans="23:23" s="27" customFormat="1" ht="33.75" customHeight="1">
      <c r="W476" s="173"/>
    </row>
    <row r="477" spans="23:23" s="27" customFormat="1" ht="33.75" customHeight="1">
      <c r="W477" s="173"/>
    </row>
    <row r="478" spans="23:23" s="27" customFormat="1" ht="33.75" customHeight="1">
      <c r="W478" s="173"/>
    </row>
    <row r="479" spans="23:23" s="27" customFormat="1" ht="33.75" customHeight="1">
      <c r="W479" s="173"/>
    </row>
    <row r="480" spans="23:23" s="27" customFormat="1" ht="33.75" customHeight="1">
      <c r="W480" s="173"/>
    </row>
    <row r="481" spans="23:23" s="27" customFormat="1" ht="33.75" customHeight="1">
      <c r="W481" s="173"/>
    </row>
    <row r="482" spans="23:23" s="27" customFormat="1" ht="33.75" customHeight="1">
      <c r="W482" s="173"/>
    </row>
    <row r="483" spans="23:23" s="27" customFormat="1" ht="33.75" customHeight="1">
      <c r="W483" s="173"/>
    </row>
    <row r="484" spans="23:23" s="27" customFormat="1" ht="33.75" customHeight="1">
      <c r="W484" s="173"/>
    </row>
    <row r="485" spans="23:23" s="27" customFormat="1" ht="33.75" customHeight="1">
      <c r="W485" s="173"/>
    </row>
    <row r="486" spans="23:23" s="27" customFormat="1" ht="33.75" customHeight="1">
      <c r="W486" s="173"/>
    </row>
    <row r="487" spans="23:23" s="27" customFormat="1" ht="33.75" customHeight="1">
      <c r="W487" s="173"/>
    </row>
    <row r="488" spans="23:23" s="27" customFormat="1" ht="33.75" customHeight="1">
      <c r="W488" s="173"/>
    </row>
    <row r="489" spans="23:23" s="27" customFormat="1" ht="33.75" customHeight="1">
      <c r="W489" s="173"/>
    </row>
    <row r="490" spans="23:23" s="27" customFormat="1" ht="33.75" customHeight="1">
      <c r="W490" s="173"/>
    </row>
    <row r="491" spans="23:23" s="27" customFormat="1" ht="33.75" customHeight="1">
      <c r="W491" s="173"/>
    </row>
    <row r="492" spans="23:23" s="27" customFormat="1" ht="33.75" customHeight="1">
      <c r="W492" s="173"/>
    </row>
    <row r="493" spans="23:23" s="27" customFormat="1" ht="33.75" customHeight="1">
      <c r="W493" s="173"/>
    </row>
    <row r="494" spans="23:23" s="27" customFormat="1" ht="33.75">
      <c r="W494" s="173"/>
    </row>
    <row r="495" spans="23:23" s="27" customFormat="1" ht="33.75">
      <c r="W495" s="173"/>
    </row>
    <row r="496" spans="23:23" s="27" customFormat="1" ht="33.75">
      <c r="W496" s="173"/>
    </row>
    <row r="497" spans="1:23" s="27" customFormat="1" ht="33.75" customHeight="1">
      <c r="W497" s="173"/>
    </row>
    <row r="498" spans="1:23" s="27" customFormat="1" ht="69" customHeight="1">
      <c r="W498" s="173"/>
    </row>
    <row r="499" spans="1:23" s="27" customFormat="1" ht="69" customHeight="1">
      <c r="W499" s="173"/>
    </row>
    <row r="500" spans="1:23" s="27" customFormat="1" ht="57.75" customHeight="1">
      <c r="W500" s="173"/>
    </row>
    <row r="501" spans="1:23" s="27" customFormat="1" ht="46.5" customHeight="1">
      <c r="W501" s="173"/>
    </row>
    <row r="502" spans="1:23" s="27" customFormat="1" ht="33.75" customHeight="1">
      <c r="A502" s="46"/>
      <c r="B502" s="46"/>
      <c r="C502" s="46"/>
      <c r="D502" s="69"/>
      <c r="E502" s="46"/>
      <c r="F502" s="24"/>
      <c r="G502" s="46"/>
      <c r="H502" s="46"/>
      <c r="I502" s="46"/>
      <c r="J502" s="46"/>
      <c r="K502" s="46"/>
      <c r="L502" s="46"/>
      <c r="M502" s="46"/>
      <c r="N502" s="46"/>
      <c r="O502" s="46"/>
      <c r="P502" s="46"/>
      <c r="Q502" s="46"/>
      <c r="R502" s="46"/>
      <c r="S502" s="46"/>
      <c r="T502" s="46"/>
      <c r="U502" s="46"/>
      <c r="V502" s="46"/>
      <c r="W502" s="173"/>
    </row>
    <row r="503" spans="1:23" s="27" customFormat="1" ht="34.5" customHeight="1">
      <c r="A503" s="46"/>
      <c r="B503" s="46"/>
      <c r="C503" s="46"/>
      <c r="D503" s="69"/>
      <c r="E503" s="46"/>
      <c r="F503" s="24"/>
      <c r="G503" s="46"/>
      <c r="H503" s="46"/>
      <c r="I503" s="46"/>
      <c r="J503" s="46"/>
      <c r="K503" s="46"/>
      <c r="L503" s="46"/>
      <c r="M503" s="46"/>
      <c r="N503" s="46"/>
      <c r="O503" s="46"/>
      <c r="P503" s="46"/>
      <c r="Q503" s="46"/>
      <c r="R503" s="46"/>
      <c r="S503" s="46"/>
      <c r="T503" s="46"/>
      <c r="U503" s="46"/>
      <c r="V503" s="46"/>
      <c r="W503" s="173"/>
    </row>
    <row r="504" spans="1:23" s="27" customFormat="1" ht="21" customHeight="1">
      <c r="A504" s="46"/>
      <c r="B504" s="46"/>
      <c r="C504" s="46"/>
      <c r="D504" s="69"/>
      <c r="E504" s="46"/>
      <c r="F504" s="24"/>
      <c r="G504" s="46"/>
      <c r="H504" s="46"/>
      <c r="I504" s="46"/>
      <c r="J504" s="46"/>
      <c r="K504" s="46"/>
      <c r="L504" s="46"/>
      <c r="M504" s="46"/>
      <c r="N504" s="46"/>
      <c r="O504" s="46"/>
      <c r="P504" s="46"/>
      <c r="Q504" s="46"/>
      <c r="R504" s="46"/>
      <c r="S504" s="46"/>
      <c r="T504" s="46"/>
      <c r="U504" s="46"/>
      <c r="V504" s="46"/>
      <c r="W504" s="173"/>
    </row>
    <row r="505" spans="1:23" s="27" customFormat="1" ht="21" customHeight="1">
      <c r="A505" s="46"/>
      <c r="B505" s="46"/>
      <c r="C505" s="46"/>
      <c r="D505" s="69"/>
      <c r="E505" s="46"/>
      <c r="F505" s="24"/>
      <c r="G505" s="46"/>
      <c r="H505" s="46"/>
      <c r="I505" s="46"/>
      <c r="J505" s="46"/>
      <c r="K505" s="46"/>
      <c r="L505" s="46"/>
      <c r="M505" s="46"/>
      <c r="N505" s="46"/>
      <c r="O505" s="46"/>
      <c r="P505" s="46"/>
      <c r="Q505" s="46"/>
      <c r="R505" s="46"/>
      <c r="S505" s="46"/>
      <c r="T505" s="46"/>
      <c r="U505" s="46"/>
      <c r="V505" s="46"/>
      <c r="W505" s="173"/>
    </row>
    <row r="506" spans="1:23" s="27" customFormat="1" ht="77.25" customHeight="1">
      <c r="A506" s="46"/>
      <c r="B506" s="46"/>
      <c r="C506" s="46"/>
      <c r="D506" s="69"/>
      <c r="E506" s="46"/>
      <c r="F506" s="24"/>
      <c r="G506" s="46"/>
      <c r="H506" s="46"/>
      <c r="I506" s="46"/>
      <c r="J506" s="46"/>
      <c r="K506" s="46"/>
      <c r="L506" s="46"/>
      <c r="M506" s="46"/>
      <c r="N506" s="46"/>
      <c r="O506" s="46"/>
      <c r="P506" s="46"/>
      <c r="Q506" s="46"/>
      <c r="R506" s="46"/>
      <c r="S506" s="46"/>
      <c r="T506" s="46"/>
      <c r="U506" s="46"/>
      <c r="V506" s="46"/>
      <c r="W506" s="173"/>
    </row>
    <row r="507" spans="1:23" s="27" customFormat="1" ht="77.25" customHeight="1">
      <c r="A507" s="46"/>
      <c r="B507" s="46"/>
      <c r="C507" s="46"/>
      <c r="D507" s="69"/>
      <c r="E507" s="46"/>
      <c r="F507" s="24"/>
      <c r="G507" s="46"/>
      <c r="H507" s="46"/>
      <c r="I507" s="46"/>
      <c r="J507" s="46"/>
      <c r="K507" s="46"/>
      <c r="L507" s="46"/>
      <c r="M507" s="46"/>
      <c r="N507" s="46"/>
      <c r="O507" s="46"/>
      <c r="P507" s="46"/>
      <c r="Q507" s="46"/>
      <c r="R507" s="46"/>
      <c r="S507" s="46"/>
      <c r="T507" s="46"/>
      <c r="U507" s="46"/>
      <c r="V507" s="46"/>
      <c r="W507" s="173"/>
    </row>
    <row r="508" spans="1:23" s="27" customFormat="1" ht="63" customHeight="1">
      <c r="A508" s="46"/>
      <c r="B508" s="46"/>
      <c r="C508" s="46"/>
      <c r="D508" s="69"/>
      <c r="E508" s="46"/>
      <c r="F508" s="24"/>
      <c r="G508" s="46"/>
      <c r="H508" s="46"/>
      <c r="I508" s="46"/>
      <c r="J508" s="46"/>
      <c r="K508" s="46"/>
      <c r="L508" s="46"/>
      <c r="M508" s="46"/>
      <c r="N508" s="46"/>
      <c r="O508" s="46"/>
      <c r="P508" s="46"/>
      <c r="Q508" s="46"/>
      <c r="R508" s="46"/>
      <c r="S508" s="46"/>
      <c r="T508" s="46"/>
      <c r="U508" s="46"/>
      <c r="V508" s="46"/>
      <c r="W508" s="173"/>
    </row>
    <row r="509" spans="1:23" s="27" customFormat="1" ht="39" customHeight="1">
      <c r="A509" s="46"/>
      <c r="B509" s="46"/>
      <c r="C509" s="46"/>
      <c r="D509" s="69"/>
      <c r="E509" s="46"/>
      <c r="F509" s="24"/>
      <c r="G509" s="46"/>
      <c r="H509" s="46"/>
      <c r="I509" s="46"/>
      <c r="J509" s="46"/>
      <c r="K509" s="46"/>
      <c r="L509" s="46"/>
      <c r="M509" s="46"/>
      <c r="N509" s="46"/>
      <c r="O509" s="46"/>
      <c r="P509" s="46"/>
      <c r="Q509" s="46"/>
      <c r="R509" s="46"/>
      <c r="S509" s="46"/>
      <c r="T509" s="46"/>
      <c r="U509" s="46"/>
      <c r="V509" s="46"/>
      <c r="W509" s="173"/>
    </row>
    <row r="510" spans="1:23" s="27" customFormat="1" ht="39" customHeight="1">
      <c r="A510" s="46"/>
      <c r="B510" s="46"/>
      <c r="C510" s="46"/>
      <c r="D510" s="69"/>
      <c r="E510" s="46"/>
      <c r="F510" s="24"/>
      <c r="G510" s="24"/>
      <c r="H510" s="24"/>
      <c r="I510" s="24"/>
      <c r="J510" s="24"/>
      <c r="K510" s="24"/>
      <c r="L510" s="24"/>
      <c r="M510" s="24"/>
      <c r="N510" s="24"/>
      <c r="O510" s="24"/>
      <c r="P510" s="24"/>
      <c r="Q510" s="24"/>
      <c r="R510" s="24"/>
      <c r="S510" s="46"/>
      <c r="T510" s="46"/>
      <c r="U510" s="46"/>
      <c r="V510" s="46"/>
      <c r="W510" s="173"/>
    </row>
    <row r="511" spans="1:23" s="27" customFormat="1" ht="39" customHeight="1">
      <c r="A511" s="46"/>
      <c r="B511" s="46"/>
      <c r="C511" s="46"/>
      <c r="D511" s="69"/>
      <c r="E511" s="46"/>
      <c r="F511" s="24"/>
      <c r="G511" s="46"/>
      <c r="H511" s="46"/>
      <c r="I511" s="46"/>
      <c r="J511" s="46"/>
      <c r="K511" s="46"/>
      <c r="L511" s="46"/>
      <c r="M511" s="46"/>
      <c r="N511" s="46"/>
      <c r="O511" s="46"/>
      <c r="P511" s="46"/>
      <c r="Q511" s="46"/>
      <c r="R511" s="46"/>
      <c r="S511" s="46"/>
      <c r="T511" s="46"/>
      <c r="U511" s="46"/>
      <c r="V511" s="46"/>
      <c r="W511" s="173"/>
    </row>
    <row r="512" spans="1:23" s="27" customFormat="1" ht="39" customHeight="1">
      <c r="A512" s="46"/>
      <c r="B512" s="46"/>
      <c r="C512" s="24"/>
      <c r="D512" s="24"/>
      <c r="E512" s="24"/>
      <c r="F512" s="24"/>
      <c r="G512" s="46"/>
      <c r="H512" s="46"/>
      <c r="I512" s="46"/>
      <c r="J512" s="46"/>
      <c r="K512" s="46"/>
      <c r="L512" s="46"/>
      <c r="M512" s="46"/>
      <c r="N512" s="46"/>
      <c r="O512" s="46"/>
      <c r="P512" s="46"/>
      <c r="Q512" s="46"/>
      <c r="R512" s="46"/>
      <c r="S512" s="46"/>
      <c r="T512" s="46"/>
      <c r="U512" s="46"/>
      <c r="V512" s="46"/>
      <c r="W512" s="173"/>
    </row>
    <row r="513" spans="1:23" s="27" customFormat="1" ht="45.75" customHeight="1">
      <c r="A513" s="46"/>
      <c r="B513" s="46"/>
      <c r="C513" s="46"/>
      <c r="D513" s="69"/>
      <c r="E513" s="46"/>
      <c r="F513" s="24"/>
      <c r="G513" s="46"/>
      <c r="H513" s="46"/>
      <c r="I513" s="46"/>
      <c r="J513" s="46"/>
      <c r="K513" s="46"/>
      <c r="L513" s="46"/>
      <c r="M513" s="46"/>
      <c r="N513" s="46"/>
      <c r="O513" s="46"/>
      <c r="P513" s="46"/>
      <c r="Q513" s="46"/>
      <c r="R513" s="46"/>
      <c r="S513" s="24"/>
      <c r="T513" s="24"/>
      <c r="U513" s="24"/>
      <c r="V513" s="24"/>
      <c r="W513" s="173"/>
    </row>
    <row r="514" spans="1:23" s="27" customFormat="1" ht="45.75" customHeight="1">
      <c r="A514" s="46"/>
      <c r="B514" s="46"/>
      <c r="C514" s="46"/>
      <c r="D514" s="69"/>
      <c r="E514" s="46"/>
      <c r="F514" s="24"/>
      <c r="G514" s="46"/>
      <c r="H514" s="46"/>
      <c r="I514" s="46"/>
      <c r="J514" s="46"/>
      <c r="K514" s="46"/>
      <c r="L514" s="46"/>
      <c r="M514" s="46"/>
      <c r="N514" s="46"/>
      <c r="O514" s="46"/>
      <c r="P514" s="46"/>
      <c r="Q514" s="46"/>
      <c r="R514" s="46"/>
      <c r="S514" s="46"/>
      <c r="T514" s="46"/>
      <c r="U514" s="46"/>
      <c r="V514" s="46"/>
      <c r="W514" s="173"/>
    </row>
    <row r="515" spans="1:23" s="27" customFormat="1" ht="45.75" customHeight="1">
      <c r="A515" s="46"/>
      <c r="B515" s="46"/>
      <c r="C515" s="46"/>
      <c r="D515" s="69"/>
      <c r="E515" s="46"/>
      <c r="F515" s="24"/>
      <c r="G515" s="7"/>
      <c r="H515" s="7"/>
      <c r="I515" s="7"/>
      <c r="J515" s="7"/>
      <c r="K515" s="7"/>
      <c r="L515" s="7"/>
      <c r="M515" s="7"/>
      <c r="N515" s="7"/>
      <c r="O515" s="7"/>
      <c r="P515" s="7"/>
      <c r="Q515" s="7"/>
      <c r="R515" s="7"/>
      <c r="S515" s="46"/>
      <c r="T515" s="46"/>
      <c r="U515" s="46"/>
      <c r="V515" s="46"/>
      <c r="W515" s="173"/>
    </row>
    <row r="516" spans="1:23" s="27" customFormat="1" ht="45.75" customHeight="1">
      <c r="A516" s="46"/>
      <c r="B516" s="46"/>
      <c r="C516" s="46"/>
      <c r="D516" s="69"/>
      <c r="E516" s="46"/>
      <c r="F516" s="24"/>
      <c r="G516"/>
      <c r="H516"/>
      <c r="I516"/>
      <c r="J516"/>
      <c r="K516"/>
      <c r="L516"/>
      <c r="M516"/>
      <c r="N516"/>
      <c r="O516"/>
      <c r="P516"/>
      <c r="Q516"/>
      <c r="R516"/>
      <c r="S516" s="46"/>
      <c r="T516" s="46"/>
      <c r="U516" s="46"/>
      <c r="V516" s="46"/>
      <c r="W516" s="173"/>
    </row>
    <row r="517" spans="1:23" s="27" customFormat="1" ht="52.5" customHeight="1">
      <c r="A517"/>
      <c r="B517"/>
      <c r="C517" s="7"/>
      <c r="D517" s="8"/>
      <c r="E517" s="11"/>
      <c r="F517" s="24"/>
      <c r="G517"/>
      <c r="H517"/>
      <c r="I517"/>
      <c r="J517"/>
      <c r="K517"/>
      <c r="L517"/>
      <c r="M517"/>
      <c r="N517"/>
      <c r="O517"/>
      <c r="P517"/>
      <c r="Q517"/>
      <c r="R517"/>
      <c r="S517" s="46"/>
      <c r="T517" s="46"/>
      <c r="U517" s="46"/>
      <c r="V517" s="46"/>
      <c r="W517" s="173"/>
    </row>
    <row r="518" spans="1:23" s="27" customFormat="1" ht="52.5" customHeight="1">
      <c r="A518"/>
      <c r="B518"/>
      <c r="C518"/>
      <c r="D518"/>
      <c r="E518"/>
      <c r="F518" s="23"/>
      <c r="G518"/>
      <c r="H518"/>
      <c r="I518"/>
      <c r="J518"/>
      <c r="K518"/>
      <c r="L518"/>
      <c r="M518"/>
      <c r="N518"/>
      <c r="O518"/>
      <c r="P518"/>
      <c r="Q518"/>
      <c r="R518"/>
      <c r="S518" s="11"/>
      <c r="T518" s="7"/>
      <c r="U518" s="9"/>
      <c r="V518" s="9"/>
      <c r="W518" s="173"/>
    </row>
    <row r="519" spans="1:23" s="27" customFormat="1" ht="52.5" customHeight="1">
      <c r="A519"/>
      <c r="B519"/>
      <c r="C519"/>
      <c r="D519"/>
      <c r="E519"/>
      <c r="F519" s="10"/>
      <c r="G519"/>
      <c r="H519"/>
      <c r="I519"/>
      <c r="J519"/>
      <c r="K519"/>
      <c r="L519"/>
      <c r="M519"/>
      <c r="N519"/>
      <c r="O519"/>
      <c r="P519"/>
      <c r="Q519"/>
      <c r="R519"/>
      <c r="S519"/>
      <c r="T519"/>
      <c r="U519"/>
      <c r="V519"/>
      <c r="W519" s="173"/>
    </row>
    <row r="520" spans="1:23" s="27" customFormat="1" ht="52.5" customHeight="1">
      <c r="A520"/>
      <c r="B520"/>
      <c r="C520"/>
      <c r="D520"/>
      <c r="E520"/>
      <c r="F520" s="10"/>
      <c r="G520"/>
      <c r="H520"/>
      <c r="I520"/>
      <c r="J520"/>
      <c r="K520"/>
      <c r="L520"/>
      <c r="M520"/>
      <c r="N520"/>
      <c r="O520"/>
      <c r="P520"/>
      <c r="Q520"/>
      <c r="R520"/>
      <c r="S520"/>
      <c r="T520"/>
      <c r="U520"/>
      <c r="V520"/>
      <c r="W520" s="173"/>
    </row>
    <row r="521" spans="1:23" s="27" customFormat="1" ht="48.75" customHeight="1">
      <c r="A521"/>
      <c r="B521"/>
      <c r="C521"/>
      <c r="D521"/>
      <c r="E521"/>
      <c r="F521" s="10"/>
      <c r="G521"/>
      <c r="H521"/>
      <c r="I521"/>
      <c r="J521"/>
      <c r="K521"/>
      <c r="L521"/>
      <c r="M521"/>
      <c r="N521"/>
      <c r="O521"/>
      <c r="P521"/>
      <c r="Q521"/>
      <c r="R521"/>
      <c r="S521"/>
      <c r="T521"/>
      <c r="U521"/>
      <c r="V521"/>
      <c r="W521" s="173"/>
    </row>
    <row r="522" spans="1:23" s="27" customFormat="1" ht="48.75" customHeight="1">
      <c r="A522"/>
      <c r="B522"/>
      <c r="C522"/>
      <c r="D522"/>
      <c r="E522"/>
      <c r="F522" s="10"/>
      <c r="G522"/>
      <c r="H522"/>
      <c r="I522"/>
      <c r="J522"/>
      <c r="K522"/>
      <c r="L522"/>
      <c r="M522"/>
      <c r="N522"/>
      <c r="O522"/>
      <c r="P522"/>
      <c r="Q522"/>
      <c r="R522"/>
      <c r="S522"/>
      <c r="T522"/>
      <c r="U522"/>
      <c r="V522"/>
      <c r="W522" s="173"/>
    </row>
    <row r="523" spans="1:23" s="27" customFormat="1" ht="48.75" customHeight="1">
      <c r="A523"/>
      <c r="B523"/>
      <c r="C523"/>
      <c r="D523"/>
      <c r="E523"/>
      <c r="F523" s="10"/>
      <c r="G523"/>
      <c r="H523"/>
      <c r="I523"/>
      <c r="J523"/>
      <c r="K523"/>
      <c r="L523"/>
      <c r="M523"/>
      <c r="N523"/>
      <c r="O523"/>
      <c r="P523"/>
      <c r="Q523"/>
      <c r="R523"/>
      <c r="S523"/>
      <c r="T523"/>
      <c r="U523"/>
      <c r="V523"/>
      <c r="W523" s="173"/>
    </row>
    <row r="524" spans="1:23" s="27" customFormat="1" ht="48.75" customHeight="1">
      <c r="A524"/>
      <c r="B524"/>
      <c r="C524"/>
      <c r="D524"/>
      <c r="E524"/>
      <c r="F524"/>
      <c r="G524"/>
      <c r="H524"/>
      <c r="I524"/>
      <c r="J524"/>
      <c r="K524"/>
      <c r="L524"/>
      <c r="M524"/>
      <c r="N524"/>
      <c r="O524"/>
      <c r="P524"/>
      <c r="Q524"/>
      <c r="R524"/>
      <c r="S524"/>
      <c r="T524"/>
      <c r="U524"/>
      <c r="V524"/>
      <c r="W524" s="173"/>
    </row>
    <row r="525" spans="1:23" s="27" customFormat="1" ht="44.25" customHeight="1">
      <c r="A525"/>
      <c r="B525"/>
      <c r="C525"/>
      <c r="D525"/>
      <c r="E525"/>
      <c r="F525"/>
      <c r="G525"/>
      <c r="H525"/>
      <c r="I525"/>
      <c r="J525"/>
      <c r="K525"/>
      <c r="L525"/>
      <c r="M525"/>
      <c r="N525"/>
      <c r="O525"/>
      <c r="P525"/>
      <c r="Q525"/>
      <c r="R525"/>
      <c r="S525"/>
      <c r="T525"/>
      <c r="U525"/>
      <c r="V525"/>
      <c r="W525" s="173"/>
    </row>
    <row r="526" spans="1:23" s="27" customFormat="1" ht="44.25" customHeight="1">
      <c r="A526"/>
      <c r="B526"/>
      <c r="C526"/>
      <c r="D526"/>
      <c r="E526"/>
      <c r="F526"/>
      <c r="G526"/>
      <c r="H526"/>
      <c r="I526"/>
      <c r="J526"/>
      <c r="K526"/>
      <c r="L526"/>
      <c r="M526"/>
      <c r="N526"/>
      <c r="O526"/>
      <c r="P526"/>
      <c r="Q526"/>
      <c r="R526"/>
      <c r="S526"/>
      <c r="T526"/>
      <c r="U526"/>
      <c r="V526"/>
      <c r="W526" s="173"/>
    </row>
    <row r="527" spans="1:23" s="27" customFormat="1" ht="44.25" customHeight="1">
      <c r="A527"/>
      <c r="B527"/>
      <c r="C527"/>
      <c r="D527"/>
      <c r="E527"/>
      <c r="F527"/>
      <c r="G527"/>
      <c r="H527"/>
      <c r="I527"/>
      <c r="J527"/>
      <c r="K527"/>
      <c r="L527"/>
      <c r="M527"/>
      <c r="N527"/>
      <c r="O527"/>
      <c r="P527"/>
      <c r="Q527"/>
      <c r="R527"/>
      <c r="S527"/>
      <c r="T527"/>
      <c r="U527"/>
      <c r="V527"/>
      <c r="W527" s="173"/>
    </row>
    <row r="528" spans="1:23" s="27" customFormat="1" ht="44.25" customHeight="1">
      <c r="A528"/>
      <c r="B528"/>
      <c r="C528"/>
      <c r="D528"/>
      <c r="E528"/>
      <c r="F528"/>
      <c r="G528"/>
      <c r="H528"/>
      <c r="I528"/>
      <c r="J528"/>
      <c r="K528"/>
      <c r="L528"/>
      <c r="M528"/>
      <c r="N528"/>
      <c r="O528"/>
      <c r="P528"/>
      <c r="Q528"/>
      <c r="R528"/>
      <c r="S528"/>
      <c r="T528"/>
      <c r="U528"/>
      <c r="V528"/>
      <c r="W528" s="173"/>
    </row>
    <row r="529" spans="1:23" s="27" customFormat="1" ht="64.5" customHeight="1">
      <c r="A529"/>
      <c r="B529"/>
      <c r="C529"/>
      <c r="D529"/>
      <c r="E529"/>
      <c r="F529"/>
      <c r="G529"/>
      <c r="H529"/>
      <c r="I529"/>
      <c r="J529"/>
      <c r="K529"/>
      <c r="L529"/>
      <c r="M529"/>
      <c r="N529"/>
      <c r="O529"/>
      <c r="P529"/>
      <c r="Q529"/>
      <c r="R529"/>
      <c r="S529"/>
      <c r="T529"/>
      <c r="U529"/>
      <c r="V529"/>
      <c r="W529" s="173"/>
    </row>
    <row r="530" spans="1:23" s="27" customFormat="1" ht="36.75" customHeight="1">
      <c r="A530"/>
      <c r="B530"/>
      <c r="C530"/>
      <c r="D530"/>
      <c r="E530"/>
      <c r="F530"/>
      <c r="G530"/>
      <c r="H530"/>
      <c r="I530"/>
      <c r="J530"/>
      <c r="K530"/>
      <c r="L530"/>
      <c r="M530"/>
      <c r="N530"/>
      <c r="O530"/>
      <c r="P530"/>
      <c r="Q530"/>
      <c r="R530"/>
      <c r="S530"/>
      <c r="T530"/>
      <c r="U530"/>
      <c r="V530"/>
      <c r="W530" s="173"/>
    </row>
    <row r="531" spans="1:23" s="46" customFormat="1" ht="36.75" customHeight="1">
      <c r="A531"/>
      <c r="B531"/>
      <c r="C531"/>
      <c r="D531"/>
      <c r="E531"/>
      <c r="F531"/>
      <c r="G531"/>
      <c r="H531"/>
      <c r="I531"/>
      <c r="J531"/>
      <c r="K531"/>
      <c r="L531"/>
      <c r="M531"/>
      <c r="N531"/>
      <c r="O531"/>
      <c r="P531"/>
      <c r="Q531"/>
      <c r="R531"/>
      <c r="S531"/>
      <c r="T531"/>
      <c r="U531"/>
      <c r="V531"/>
      <c r="W531" s="176"/>
    </row>
    <row r="532" spans="1:23" s="46" customFormat="1" ht="36.75" customHeight="1">
      <c r="A532"/>
      <c r="B532"/>
      <c r="C532"/>
      <c r="D532"/>
      <c r="E532"/>
      <c r="F532"/>
      <c r="G532"/>
      <c r="H532"/>
      <c r="I532"/>
      <c r="J532"/>
      <c r="K532"/>
      <c r="L532"/>
      <c r="M532"/>
      <c r="N532"/>
      <c r="O532"/>
      <c r="P532"/>
      <c r="Q532"/>
      <c r="R532"/>
      <c r="S532"/>
      <c r="T532"/>
      <c r="U532"/>
      <c r="V532"/>
      <c r="W532" s="176"/>
    </row>
    <row r="533" spans="1:23" s="46" customFormat="1" ht="41.25" customHeight="1">
      <c r="A533"/>
      <c r="B533"/>
      <c r="C533"/>
      <c r="D533"/>
      <c r="E533"/>
      <c r="F533"/>
      <c r="G533"/>
      <c r="H533"/>
      <c r="I533"/>
      <c r="J533"/>
      <c r="K533"/>
      <c r="L533"/>
      <c r="M533"/>
      <c r="N533"/>
      <c r="O533"/>
      <c r="P533"/>
      <c r="Q533"/>
      <c r="R533"/>
      <c r="S533"/>
      <c r="T533"/>
      <c r="U533"/>
      <c r="V533"/>
      <c r="W533" s="176"/>
    </row>
    <row r="534" spans="1:23" s="46" customFormat="1" ht="41.25" customHeight="1">
      <c r="A534"/>
      <c r="B534"/>
      <c r="C534"/>
      <c r="D534"/>
      <c r="E534"/>
      <c r="F534"/>
      <c r="G534"/>
      <c r="H534"/>
      <c r="I534"/>
      <c r="J534"/>
      <c r="K534"/>
      <c r="L534"/>
      <c r="M534"/>
      <c r="N534"/>
      <c r="O534"/>
      <c r="P534"/>
      <c r="Q534"/>
      <c r="R534"/>
      <c r="S534"/>
      <c r="T534"/>
      <c r="U534"/>
      <c r="V534"/>
      <c r="W534" s="176"/>
    </row>
    <row r="535" spans="1:23" s="46" customFormat="1" ht="41.25" customHeight="1">
      <c r="A535"/>
      <c r="B535"/>
      <c r="C535"/>
      <c r="D535"/>
      <c r="E535"/>
      <c r="F535"/>
      <c r="G535"/>
      <c r="H535"/>
      <c r="I535"/>
      <c r="J535"/>
      <c r="K535"/>
      <c r="L535"/>
      <c r="M535"/>
      <c r="N535"/>
      <c r="O535"/>
      <c r="P535"/>
      <c r="Q535"/>
      <c r="R535"/>
      <c r="S535"/>
      <c r="T535"/>
      <c r="U535"/>
      <c r="V535"/>
      <c r="W535" s="176"/>
    </row>
    <row r="536" spans="1:23" s="46" customFormat="1" ht="41.25" customHeight="1">
      <c r="A536"/>
      <c r="B536"/>
      <c r="C536"/>
      <c r="D536"/>
      <c r="E536"/>
      <c r="F536"/>
      <c r="G536"/>
      <c r="H536"/>
      <c r="I536"/>
      <c r="J536"/>
      <c r="K536"/>
      <c r="L536"/>
      <c r="M536"/>
      <c r="N536"/>
      <c r="O536"/>
      <c r="P536"/>
      <c r="Q536"/>
      <c r="R536"/>
      <c r="S536"/>
      <c r="T536"/>
      <c r="U536"/>
      <c r="V536"/>
      <c r="W536" s="176"/>
    </row>
    <row r="537" spans="1:23" s="48" customFormat="1" ht="67.5" customHeight="1">
      <c r="A537"/>
      <c r="B537"/>
      <c r="C537"/>
      <c r="D537"/>
      <c r="E537"/>
      <c r="F537"/>
      <c r="G537"/>
      <c r="H537"/>
      <c r="I537"/>
      <c r="J537"/>
      <c r="K537"/>
      <c r="L537"/>
      <c r="M537"/>
      <c r="N537"/>
      <c r="O537"/>
      <c r="P537"/>
      <c r="Q537"/>
      <c r="R537"/>
      <c r="S537"/>
      <c r="T537"/>
      <c r="U537"/>
      <c r="V537"/>
      <c r="W537" s="177"/>
    </row>
    <row r="538" spans="1:23" s="48" customFormat="1" ht="33.75" customHeight="1">
      <c r="A538"/>
      <c r="B538"/>
      <c r="C538"/>
      <c r="D538"/>
      <c r="E538"/>
      <c r="F538"/>
      <c r="G538"/>
      <c r="H538"/>
      <c r="I538"/>
      <c r="J538"/>
      <c r="K538"/>
      <c r="L538"/>
      <c r="M538"/>
      <c r="N538"/>
      <c r="O538"/>
      <c r="P538"/>
      <c r="Q538"/>
      <c r="R538"/>
      <c r="S538"/>
      <c r="T538"/>
      <c r="U538"/>
      <c r="V538"/>
      <c r="W538" s="177"/>
    </row>
    <row r="539" spans="1:23" s="46" customFormat="1" ht="63.75" customHeight="1">
      <c r="A539"/>
      <c r="B539"/>
      <c r="C539"/>
      <c r="D539"/>
      <c r="E539"/>
      <c r="F539"/>
      <c r="G539"/>
      <c r="H539"/>
      <c r="I539"/>
      <c r="J539"/>
      <c r="K539"/>
      <c r="L539"/>
      <c r="M539"/>
      <c r="N539"/>
      <c r="O539"/>
      <c r="P539"/>
      <c r="Q539"/>
      <c r="R539"/>
      <c r="S539"/>
      <c r="T539"/>
      <c r="U539"/>
      <c r="V539"/>
      <c r="W539" s="176"/>
    </row>
    <row r="540" spans="1:23" s="46" customFormat="1" ht="59.25" customHeight="1">
      <c r="A540"/>
      <c r="B540"/>
      <c r="C540"/>
      <c r="D540"/>
      <c r="E540"/>
      <c r="F540"/>
      <c r="G540"/>
      <c r="H540"/>
      <c r="I540"/>
      <c r="J540"/>
      <c r="K540"/>
      <c r="L540"/>
      <c r="M540"/>
      <c r="N540"/>
      <c r="O540"/>
      <c r="P540"/>
      <c r="Q540"/>
      <c r="R540"/>
      <c r="S540"/>
      <c r="T540"/>
      <c r="U540"/>
      <c r="V540"/>
      <c r="W540" s="176"/>
    </row>
    <row r="541" spans="1:23" s="46" customFormat="1" ht="40.5" customHeight="1">
      <c r="A541"/>
      <c r="B541"/>
      <c r="C541"/>
      <c r="D541"/>
      <c r="E541"/>
      <c r="F541"/>
      <c r="G541"/>
      <c r="H541"/>
      <c r="I541"/>
      <c r="J541"/>
      <c r="K541"/>
      <c r="L541"/>
      <c r="M541"/>
      <c r="N541"/>
      <c r="O541"/>
      <c r="P541"/>
      <c r="Q541"/>
      <c r="R541"/>
      <c r="S541"/>
      <c r="T541"/>
      <c r="U541"/>
      <c r="V541"/>
      <c r="W541" s="176"/>
    </row>
    <row r="542" spans="1:23" s="46" customFormat="1" ht="23.25" customHeight="1">
      <c r="A542"/>
      <c r="B542"/>
      <c r="C542"/>
      <c r="D542"/>
      <c r="E542"/>
      <c r="F542"/>
      <c r="G542"/>
      <c r="H542"/>
      <c r="I542"/>
      <c r="J542"/>
      <c r="K542"/>
      <c r="L542"/>
      <c r="M542"/>
      <c r="N542"/>
      <c r="O542"/>
      <c r="P542"/>
      <c r="Q542"/>
      <c r="R542"/>
      <c r="S542"/>
      <c r="T542"/>
      <c r="U542"/>
      <c r="V542"/>
      <c r="W542" s="176"/>
    </row>
    <row r="543" spans="1:23" s="46" customFormat="1" ht="15" customHeight="1">
      <c r="A543"/>
      <c r="B543"/>
      <c r="C543"/>
      <c r="D543"/>
      <c r="E543"/>
      <c r="F543"/>
      <c r="G543"/>
      <c r="H543"/>
      <c r="I543"/>
      <c r="J543"/>
      <c r="K543"/>
      <c r="L543"/>
      <c r="M543"/>
      <c r="N543"/>
      <c r="O543"/>
      <c r="P543"/>
      <c r="Q543"/>
      <c r="R543"/>
      <c r="S543"/>
      <c r="T543"/>
      <c r="U543"/>
      <c r="V543"/>
      <c r="W543" s="176"/>
    </row>
    <row r="544" spans="1:23" s="46" customFormat="1" ht="36" customHeight="1">
      <c r="A544"/>
      <c r="B544"/>
      <c r="C544"/>
      <c r="D544"/>
      <c r="E544"/>
      <c r="F544"/>
      <c r="G544"/>
      <c r="H544"/>
      <c r="I544"/>
      <c r="J544"/>
      <c r="K544"/>
      <c r="L544"/>
      <c r="M544"/>
      <c r="N544"/>
      <c r="O544"/>
      <c r="P544"/>
      <c r="Q544"/>
      <c r="R544"/>
      <c r="S544"/>
      <c r="T544"/>
      <c r="U544"/>
      <c r="V544"/>
      <c r="W544" s="176"/>
    </row>
    <row r="545" spans="1:23" s="46" customFormat="1" ht="64.5" customHeight="1">
      <c r="A545" s="6"/>
      <c r="B545"/>
      <c r="C545"/>
      <c r="D545"/>
      <c r="E545"/>
      <c r="F545"/>
      <c r="G545"/>
      <c r="H545"/>
      <c r="I545"/>
      <c r="J545"/>
      <c r="K545"/>
      <c r="L545"/>
      <c r="M545"/>
      <c r="N545"/>
      <c r="O545"/>
      <c r="P545"/>
      <c r="Q545"/>
      <c r="R545"/>
      <c r="S545"/>
      <c r="T545"/>
      <c r="U545"/>
      <c r="V545"/>
      <c r="W545" s="176"/>
    </row>
    <row r="546" spans="1:23" s="46" customFormat="1" ht="42.75" customHeight="1">
      <c r="A546" s="6"/>
      <c r="B546"/>
      <c r="C546"/>
      <c r="D546"/>
      <c r="E546"/>
      <c r="F546"/>
      <c r="G546"/>
      <c r="H546"/>
      <c r="I546"/>
      <c r="J546"/>
      <c r="K546"/>
      <c r="L546"/>
      <c r="M546"/>
      <c r="N546"/>
      <c r="O546"/>
      <c r="P546"/>
      <c r="Q546"/>
      <c r="R546"/>
      <c r="S546"/>
      <c r="T546"/>
      <c r="U546"/>
      <c r="V546"/>
      <c r="W546" s="176"/>
    </row>
    <row r="547" spans="1:23" s="46" customFormat="1" ht="42.75" customHeight="1">
      <c r="A547" s="6"/>
      <c r="B547"/>
      <c r="C547"/>
      <c r="D547"/>
      <c r="E547"/>
      <c r="F547"/>
      <c r="G547"/>
      <c r="H547"/>
      <c r="I547"/>
      <c r="J547"/>
      <c r="K547"/>
      <c r="L547"/>
      <c r="M547"/>
      <c r="N547"/>
      <c r="O547"/>
      <c r="P547"/>
      <c r="Q547"/>
      <c r="R547"/>
      <c r="S547"/>
      <c r="T547"/>
      <c r="U547"/>
      <c r="V547"/>
      <c r="W547" s="176"/>
    </row>
    <row r="548" spans="1:23" s="46" customFormat="1" ht="42.75" customHeight="1">
      <c r="A548" s="6"/>
      <c r="B548"/>
      <c r="C548"/>
      <c r="D548"/>
      <c r="E548"/>
      <c r="F548"/>
      <c r="G548"/>
      <c r="H548"/>
      <c r="I548"/>
      <c r="J548"/>
      <c r="K548"/>
      <c r="L548"/>
      <c r="M548"/>
      <c r="N548"/>
      <c r="O548"/>
      <c r="P548"/>
      <c r="Q548"/>
      <c r="R548"/>
      <c r="S548"/>
      <c r="T548"/>
      <c r="U548"/>
      <c r="V548"/>
      <c r="W548" s="176"/>
    </row>
    <row r="549" spans="1:23" s="46" customFormat="1" ht="42.75" customHeight="1">
      <c r="A549" s="6"/>
      <c r="B549"/>
      <c r="C549"/>
      <c r="D549"/>
      <c r="E549"/>
      <c r="F549"/>
      <c r="G549"/>
      <c r="H549"/>
      <c r="I549"/>
      <c r="J549"/>
      <c r="K549"/>
      <c r="L549"/>
      <c r="M549"/>
      <c r="N549"/>
      <c r="O549"/>
      <c r="P549"/>
      <c r="Q549"/>
      <c r="R549"/>
      <c r="S549"/>
      <c r="T549"/>
      <c r="U549"/>
      <c r="V549"/>
      <c r="W549" s="176"/>
    </row>
    <row r="550" spans="1:23" s="46" customFormat="1" ht="38.25" customHeight="1">
      <c r="A550" s="6"/>
      <c r="B550"/>
      <c r="C550"/>
      <c r="D550"/>
      <c r="E550"/>
      <c r="F550"/>
      <c r="G550"/>
      <c r="H550"/>
      <c r="I550"/>
      <c r="J550"/>
      <c r="K550"/>
      <c r="L550"/>
      <c r="M550"/>
      <c r="N550"/>
      <c r="O550"/>
      <c r="P550"/>
      <c r="Q550"/>
      <c r="R550"/>
      <c r="S550"/>
      <c r="T550"/>
      <c r="U550"/>
      <c r="V550"/>
      <c r="W550" s="176"/>
    </row>
    <row r="551" spans="1:23" s="46" customFormat="1" ht="38.25" customHeight="1">
      <c r="A551" s="6"/>
      <c r="B551"/>
      <c r="C551"/>
      <c r="D551"/>
      <c r="E551"/>
      <c r="F551"/>
      <c r="G551"/>
      <c r="H551"/>
      <c r="I551"/>
      <c r="J551"/>
      <c r="K551"/>
      <c r="L551"/>
      <c r="M551"/>
      <c r="N551"/>
      <c r="O551"/>
      <c r="P551"/>
      <c r="Q551"/>
      <c r="R551"/>
      <c r="S551"/>
      <c r="T551"/>
      <c r="U551"/>
      <c r="V551"/>
      <c r="W551" s="176"/>
    </row>
    <row r="552" spans="1:23" s="46" customFormat="1" ht="38.25" customHeight="1">
      <c r="A552" s="6"/>
      <c r="B552"/>
      <c r="C552"/>
      <c r="D552"/>
      <c r="E552"/>
      <c r="F552"/>
      <c r="G552"/>
      <c r="H552"/>
      <c r="I552"/>
      <c r="J552"/>
      <c r="K552"/>
      <c r="L552"/>
      <c r="M552"/>
      <c r="N552"/>
      <c r="O552"/>
      <c r="P552"/>
      <c r="Q552"/>
      <c r="R552"/>
      <c r="S552"/>
      <c r="T552"/>
      <c r="U552"/>
      <c r="V552"/>
      <c r="W552" s="176"/>
    </row>
    <row r="553" spans="1:23" s="46" customFormat="1" ht="38.25" customHeight="1">
      <c r="A553" s="6"/>
      <c r="B553"/>
      <c r="C553"/>
      <c r="D553"/>
      <c r="E553"/>
      <c r="F553"/>
      <c r="G553"/>
      <c r="H553"/>
      <c r="I553"/>
      <c r="J553"/>
      <c r="K553"/>
      <c r="L553"/>
      <c r="M553"/>
      <c r="N553"/>
      <c r="O553"/>
      <c r="P553"/>
      <c r="Q553"/>
      <c r="R553"/>
      <c r="S553"/>
      <c r="T553"/>
      <c r="U553"/>
      <c r="V553"/>
      <c r="W553" s="176"/>
    </row>
    <row r="554" spans="1:23" s="46" customFormat="1" ht="37.5" customHeight="1">
      <c r="A554"/>
      <c r="B554"/>
      <c r="C554"/>
      <c r="D554" s="1"/>
      <c r="E554" s="5"/>
      <c r="F554"/>
      <c r="G554"/>
      <c r="H554"/>
      <c r="I554"/>
      <c r="J554"/>
      <c r="K554"/>
      <c r="L554"/>
      <c r="M554"/>
      <c r="N554"/>
      <c r="O554"/>
      <c r="P554"/>
      <c r="Q554"/>
      <c r="R554"/>
      <c r="S554"/>
      <c r="T554"/>
      <c r="U554"/>
      <c r="V554"/>
      <c r="W554" s="176"/>
    </row>
    <row r="555" spans="1:23" s="46" customFormat="1" ht="37.5" customHeight="1">
      <c r="A555"/>
      <c r="B555"/>
      <c r="C555"/>
      <c r="D555" s="1"/>
      <c r="E555" s="5"/>
      <c r="F555" s="2"/>
      <c r="G555"/>
      <c r="H555"/>
      <c r="I555"/>
      <c r="J555"/>
      <c r="K555"/>
      <c r="L555"/>
      <c r="M555"/>
      <c r="N555"/>
      <c r="O555"/>
      <c r="P555"/>
      <c r="Q555"/>
      <c r="R555"/>
      <c r="S555" s="11"/>
      <c r="T555"/>
      <c r="U555" s="3"/>
      <c r="V555" s="3"/>
      <c r="W555" s="176"/>
    </row>
    <row r="556" spans="1:23" s="46" customFormat="1" ht="37.5" customHeight="1">
      <c r="A556"/>
      <c r="B556"/>
      <c r="C556"/>
      <c r="D556" s="1"/>
      <c r="E556" s="5"/>
      <c r="F556" s="2"/>
      <c r="G556"/>
      <c r="H556"/>
      <c r="I556"/>
      <c r="J556"/>
      <c r="K556"/>
      <c r="L556"/>
      <c r="M556"/>
      <c r="N556"/>
      <c r="O556"/>
      <c r="P556"/>
      <c r="Q556"/>
      <c r="R556"/>
      <c r="S556" s="11"/>
      <c r="T556"/>
      <c r="U556" s="3"/>
      <c r="V556" s="3"/>
      <c r="W556" s="176"/>
    </row>
    <row r="557" spans="1:23" s="46" customFormat="1" ht="37.5" customHeight="1">
      <c r="A557"/>
      <c r="B557"/>
      <c r="C557"/>
      <c r="D557" s="1"/>
      <c r="E557" s="5"/>
      <c r="F557" s="2"/>
      <c r="G557"/>
      <c r="H557"/>
      <c r="I557"/>
      <c r="J557"/>
      <c r="K557"/>
      <c r="L557"/>
      <c r="M557"/>
      <c r="N557"/>
      <c r="O557"/>
      <c r="P557"/>
      <c r="Q557"/>
      <c r="R557"/>
      <c r="S557" s="11"/>
      <c r="T557"/>
      <c r="U557" s="3"/>
      <c r="V557" s="3"/>
      <c r="W557" s="176"/>
    </row>
    <row r="558" spans="1:23" s="48" customFormat="1" ht="41.25" customHeight="1">
      <c r="A558"/>
      <c r="B558"/>
      <c r="C558"/>
      <c r="D558" s="1"/>
      <c r="E558" s="5"/>
      <c r="F558" s="2"/>
      <c r="G558"/>
      <c r="H558"/>
      <c r="I558"/>
      <c r="J558"/>
      <c r="K558"/>
      <c r="L558"/>
      <c r="M558"/>
      <c r="N558"/>
      <c r="O558"/>
      <c r="P558"/>
      <c r="Q558"/>
      <c r="R558"/>
      <c r="S558" s="11"/>
      <c r="T558"/>
      <c r="U558" s="3"/>
      <c r="V558" s="3"/>
      <c r="W558" s="177"/>
    </row>
    <row r="559" spans="1:23" s="48" customFormat="1" ht="41.25" customHeight="1">
      <c r="A559"/>
      <c r="B559"/>
      <c r="C559"/>
      <c r="D559" s="1"/>
      <c r="E559" s="5"/>
      <c r="F559" s="2"/>
      <c r="G559"/>
      <c r="H559"/>
      <c r="I559"/>
      <c r="J559"/>
      <c r="K559"/>
      <c r="L559"/>
      <c r="M559"/>
      <c r="N559"/>
      <c r="O559"/>
      <c r="P559"/>
      <c r="Q559"/>
      <c r="R559"/>
      <c r="S559" s="11"/>
      <c r="T559"/>
      <c r="U559" s="3"/>
      <c r="V559" s="3"/>
      <c r="W559" s="177"/>
    </row>
    <row r="560" spans="1:23" s="46" customFormat="1" ht="41.25" customHeight="1">
      <c r="A560"/>
      <c r="B560"/>
      <c r="C560"/>
      <c r="D560" s="1"/>
      <c r="E560" s="5"/>
      <c r="F560" s="2"/>
      <c r="G560"/>
      <c r="H560"/>
      <c r="I560"/>
      <c r="J560"/>
      <c r="K560"/>
      <c r="L560"/>
      <c r="M560"/>
      <c r="N560"/>
      <c r="O560"/>
      <c r="P560"/>
      <c r="Q560"/>
      <c r="R560"/>
      <c r="S560" s="11"/>
      <c r="T560"/>
      <c r="U560" s="3"/>
      <c r="V560" s="3"/>
      <c r="W560" s="176"/>
    </row>
    <row r="561" spans="1:23" s="46" customFormat="1" ht="41.25" customHeight="1">
      <c r="A561"/>
      <c r="B561"/>
      <c r="C561"/>
      <c r="D561" s="1"/>
      <c r="E561" s="5"/>
      <c r="F561" s="2"/>
      <c r="G561"/>
      <c r="H561"/>
      <c r="I561"/>
      <c r="J561"/>
      <c r="K561"/>
      <c r="L561"/>
      <c r="M561"/>
      <c r="N561"/>
      <c r="O561"/>
      <c r="P561"/>
      <c r="Q561"/>
      <c r="R561"/>
      <c r="S561" s="11"/>
      <c r="T561"/>
      <c r="U561" s="3"/>
      <c r="V561" s="3"/>
      <c r="W561" s="176"/>
    </row>
    <row r="562" spans="1:23" s="46" customFormat="1" ht="45.75" customHeight="1">
      <c r="A562"/>
      <c r="B562"/>
      <c r="C562"/>
      <c r="D562" s="1"/>
      <c r="E562" s="5"/>
      <c r="F562" s="2"/>
      <c r="G562"/>
      <c r="H562"/>
      <c r="I562"/>
      <c r="J562"/>
      <c r="K562"/>
      <c r="L562"/>
      <c r="M562"/>
      <c r="N562"/>
      <c r="O562"/>
      <c r="P562"/>
      <c r="Q562"/>
      <c r="R562"/>
      <c r="S562" s="11"/>
      <c r="T562"/>
      <c r="U562" s="3"/>
      <c r="V562" s="3"/>
      <c r="W562" s="176"/>
    </row>
    <row r="563" spans="1:23" s="46" customFormat="1" ht="45.75" customHeight="1">
      <c r="A563"/>
      <c r="B563"/>
      <c r="C563"/>
      <c r="D563" s="1"/>
      <c r="E563" s="5"/>
      <c r="F563" s="2"/>
      <c r="G563"/>
      <c r="H563"/>
      <c r="I563"/>
      <c r="J563"/>
      <c r="K563"/>
      <c r="L563"/>
      <c r="M563"/>
      <c r="N563"/>
      <c r="O563"/>
      <c r="P563"/>
      <c r="Q563"/>
      <c r="R563"/>
      <c r="S563" s="11"/>
      <c r="T563"/>
      <c r="U563" s="3"/>
      <c r="V563" s="3"/>
      <c r="W563" s="176"/>
    </row>
    <row r="564" spans="1:23" s="46" customFormat="1" ht="45.75" customHeight="1">
      <c r="A564"/>
      <c r="B564"/>
      <c r="C564"/>
      <c r="D564" s="1"/>
      <c r="E564" s="5"/>
      <c r="F564" s="2"/>
      <c r="G564"/>
      <c r="H564"/>
      <c r="I564"/>
      <c r="J564"/>
      <c r="K564"/>
      <c r="L564"/>
      <c r="M564"/>
      <c r="N564"/>
      <c r="O564"/>
      <c r="P564"/>
      <c r="Q564"/>
      <c r="R564"/>
      <c r="S564" s="11"/>
      <c r="T564"/>
      <c r="U564" s="3"/>
      <c r="V564" s="3"/>
      <c r="W564" s="176"/>
    </row>
    <row r="565" spans="1:23" s="46" customFormat="1" ht="45.75" customHeight="1">
      <c r="A565"/>
      <c r="B565"/>
      <c r="C565"/>
      <c r="D565" s="1"/>
      <c r="E565" s="5"/>
      <c r="F565" s="2"/>
      <c r="G565"/>
      <c r="H565"/>
      <c r="I565"/>
      <c r="J565"/>
      <c r="K565"/>
      <c r="L565"/>
      <c r="M565"/>
      <c r="N565"/>
      <c r="O565"/>
      <c r="P565"/>
      <c r="Q565"/>
      <c r="R565"/>
      <c r="S565" s="11"/>
      <c r="T565"/>
      <c r="U565" s="3"/>
      <c r="V565" s="3"/>
      <c r="W565" s="176"/>
    </row>
    <row r="566" spans="1:23" s="46" customFormat="1" ht="48.75" customHeight="1">
      <c r="A566"/>
      <c r="B566"/>
      <c r="C566"/>
      <c r="D566" s="1"/>
      <c r="E566" s="5"/>
      <c r="F566" s="2"/>
      <c r="G566"/>
      <c r="H566"/>
      <c r="I566"/>
      <c r="J566"/>
      <c r="K566"/>
      <c r="L566"/>
      <c r="M566"/>
      <c r="N566"/>
      <c r="O566"/>
      <c r="P566"/>
      <c r="Q566"/>
      <c r="R566"/>
      <c r="S566" s="11"/>
      <c r="T566"/>
      <c r="U566" s="3"/>
      <c r="V566" s="3"/>
      <c r="W566" s="176"/>
    </row>
    <row r="567" spans="1:23" s="46" customFormat="1" ht="48.75" customHeight="1">
      <c r="A567"/>
      <c r="B567"/>
      <c r="C567"/>
      <c r="D567" s="1"/>
      <c r="E567" s="5"/>
      <c r="F567" s="2"/>
      <c r="G567"/>
      <c r="H567"/>
      <c r="I567"/>
      <c r="J567"/>
      <c r="K567"/>
      <c r="L567"/>
      <c r="M567"/>
      <c r="N567"/>
      <c r="O567"/>
      <c r="P567"/>
      <c r="Q567"/>
      <c r="R567"/>
      <c r="S567" s="11"/>
      <c r="T567"/>
      <c r="U567" s="3"/>
      <c r="V567" s="3"/>
      <c r="W567" s="176"/>
    </row>
    <row r="568" spans="1:23" s="46" customFormat="1" ht="48.75" customHeight="1">
      <c r="A568"/>
      <c r="B568"/>
      <c r="C568"/>
      <c r="D568" s="1"/>
      <c r="E568" s="5"/>
      <c r="F568" s="2"/>
      <c r="G568"/>
      <c r="H568"/>
      <c r="I568"/>
      <c r="J568"/>
      <c r="K568"/>
      <c r="L568"/>
      <c r="M568"/>
      <c r="N568"/>
      <c r="O568"/>
      <c r="P568"/>
      <c r="Q568"/>
      <c r="R568"/>
      <c r="S568" s="11"/>
      <c r="T568"/>
      <c r="U568" s="3"/>
      <c r="V568" s="3"/>
      <c r="W568" s="176"/>
    </row>
    <row r="569" spans="1:23" s="46" customFormat="1" ht="48.75" customHeight="1">
      <c r="A569"/>
      <c r="B569"/>
      <c r="C569"/>
      <c r="D569" s="1"/>
      <c r="E569" s="5"/>
      <c r="F569" s="2"/>
      <c r="G569"/>
      <c r="H569"/>
      <c r="I569"/>
      <c r="J569"/>
      <c r="K569"/>
      <c r="L569"/>
      <c r="M569"/>
      <c r="N569"/>
      <c r="O569"/>
      <c r="P569"/>
      <c r="Q569"/>
      <c r="R569"/>
      <c r="S569" s="11"/>
      <c r="T569"/>
      <c r="U569" s="3"/>
      <c r="V569" s="3"/>
      <c r="W569" s="176"/>
    </row>
    <row r="570" spans="1:23" s="46" customFormat="1" ht="39" customHeight="1">
      <c r="A570"/>
      <c r="B570"/>
      <c r="C570"/>
      <c r="D570" s="1"/>
      <c r="E570" s="5"/>
      <c r="F570" s="2"/>
      <c r="G570"/>
      <c r="H570"/>
      <c r="I570"/>
      <c r="J570"/>
      <c r="K570"/>
      <c r="L570"/>
      <c r="M570"/>
      <c r="N570"/>
      <c r="O570"/>
      <c r="P570"/>
      <c r="Q570"/>
      <c r="R570"/>
      <c r="S570" s="11"/>
      <c r="T570"/>
      <c r="U570" s="3"/>
      <c r="V570" s="3"/>
      <c r="W570" s="176"/>
    </row>
    <row r="571" spans="1:23" s="46" customFormat="1" ht="39" customHeight="1">
      <c r="A571"/>
      <c r="B571"/>
      <c r="C571"/>
      <c r="D571" s="1"/>
      <c r="E571" s="5"/>
      <c r="F571" s="2"/>
      <c r="G571"/>
      <c r="H571"/>
      <c r="I571"/>
      <c r="J571"/>
      <c r="K571"/>
      <c r="L571"/>
      <c r="M571"/>
      <c r="N571"/>
      <c r="O571"/>
      <c r="P571"/>
      <c r="Q571"/>
      <c r="R571"/>
      <c r="S571" s="11"/>
      <c r="T571"/>
      <c r="U571" s="3"/>
      <c r="V571" s="3"/>
      <c r="W571" s="176"/>
    </row>
    <row r="572" spans="1:23" s="46" customFormat="1" ht="39" customHeight="1">
      <c r="A572"/>
      <c r="B572"/>
      <c r="C572"/>
      <c r="D572" s="1"/>
      <c r="E572" s="5"/>
      <c r="F572" s="2"/>
      <c r="G572"/>
      <c r="H572"/>
      <c r="I572"/>
      <c r="J572"/>
      <c r="K572"/>
      <c r="L572"/>
      <c r="M572"/>
      <c r="N572"/>
      <c r="O572"/>
      <c r="P572"/>
      <c r="Q572"/>
      <c r="R572"/>
      <c r="S572" s="11"/>
      <c r="T572"/>
      <c r="U572" s="3"/>
      <c r="V572" s="3"/>
      <c r="W572" s="176"/>
    </row>
    <row r="573" spans="1:23" s="46" customFormat="1" ht="39" customHeight="1">
      <c r="A573"/>
      <c r="B573"/>
      <c r="C573"/>
      <c r="D573" s="1"/>
      <c r="E573" s="5"/>
      <c r="F573" s="2"/>
      <c r="G573"/>
      <c r="H573"/>
      <c r="I573"/>
      <c r="J573"/>
      <c r="K573"/>
      <c r="L573"/>
      <c r="M573"/>
      <c r="N573"/>
      <c r="O573"/>
      <c r="P573"/>
      <c r="Q573"/>
      <c r="R573"/>
      <c r="S573" s="11"/>
      <c r="T573"/>
      <c r="U573" s="3"/>
      <c r="V573" s="3"/>
      <c r="W573" s="176"/>
    </row>
    <row r="574" spans="1:23" s="46" customFormat="1" ht="51" customHeight="1">
      <c r="A574"/>
      <c r="B574"/>
      <c r="C574"/>
      <c r="D574" s="1"/>
      <c r="E574" s="5"/>
      <c r="F574" s="2"/>
      <c r="G574"/>
      <c r="H574"/>
      <c r="I574"/>
      <c r="J574"/>
      <c r="K574"/>
      <c r="L574"/>
      <c r="M574"/>
      <c r="N574"/>
      <c r="O574"/>
      <c r="P574"/>
      <c r="Q574"/>
      <c r="R574"/>
      <c r="S574" s="11"/>
      <c r="T574"/>
      <c r="U574" s="3"/>
      <c r="V574" s="3"/>
      <c r="W574" s="176"/>
    </row>
    <row r="575" spans="1:23" s="46" customFormat="1" ht="51" customHeight="1">
      <c r="A575"/>
      <c r="B575"/>
      <c r="C575"/>
      <c r="D575" s="1"/>
      <c r="E575" s="5"/>
      <c r="F575" s="2"/>
      <c r="G575"/>
      <c r="H575"/>
      <c r="I575"/>
      <c r="J575"/>
      <c r="K575"/>
      <c r="L575"/>
      <c r="M575"/>
      <c r="N575"/>
      <c r="O575"/>
      <c r="P575"/>
      <c r="Q575"/>
      <c r="R575"/>
      <c r="S575" s="11"/>
      <c r="T575"/>
      <c r="U575" s="3"/>
      <c r="V575" s="3"/>
      <c r="W575" s="176"/>
    </row>
    <row r="576" spans="1:23" s="46" customFormat="1" ht="51" customHeight="1">
      <c r="A576"/>
      <c r="B576"/>
      <c r="C576"/>
      <c r="D576" s="1"/>
      <c r="E576" s="5"/>
      <c r="F576" s="2"/>
      <c r="G576"/>
      <c r="H576"/>
      <c r="I576"/>
      <c r="J576"/>
      <c r="K576"/>
      <c r="L576"/>
      <c r="M576"/>
      <c r="N576"/>
      <c r="O576"/>
      <c r="P576"/>
      <c r="Q576"/>
      <c r="R576"/>
      <c r="S576" s="11"/>
      <c r="T576"/>
      <c r="U576" s="3"/>
      <c r="V576" s="3"/>
      <c r="W576" s="176"/>
    </row>
    <row r="577" spans="1:23" s="46" customFormat="1" ht="51" customHeight="1">
      <c r="A577"/>
      <c r="B577"/>
      <c r="C577"/>
      <c r="D577" s="1"/>
      <c r="E577" s="5"/>
      <c r="F577" s="2"/>
      <c r="G577"/>
      <c r="H577"/>
      <c r="I577"/>
      <c r="J577"/>
      <c r="K577"/>
      <c r="L577"/>
      <c r="M577"/>
      <c r="N577"/>
      <c r="O577"/>
      <c r="P577"/>
      <c r="Q577"/>
      <c r="R577"/>
      <c r="S577" s="11"/>
      <c r="T577"/>
      <c r="U577" s="3"/>
      <c r="V577" s="3"/>
      <c r="W577" s="176"/>
    </row>
    <row r="578" spans="1:23" s="46" customFormat="1" ht="52.5" customHeight="1">
      <c r="A578"/>
      <c r="B578"/>
      <c r="C578"/>
      <c r="D578" s="1"/>
      <c r="E578" s="5"/>
      <c r="F578" s="2"/>
      <c r="G578"/>
      <c r="H578"/>
      <c r="I578"/>
      <c r="J578"/>
      <c r="K578"/>
      <c r="L578"/>
      <c r="M578"/>
      <c r="N578"/>
      <c r="O578"/>
      <c r="P578"/>
      <c r="Q578"/>
      <c r="R578"/>
      <c r="S578" s="11"/>
      <c r="T578"/>
      <c r="U578" s="3"/>
      <c r="V578" s="3"/>
      <c r="W578" s="176"/>
    </row>
    <row r="579" spans="1:23" s="46" customFormat="1" ht="52.5" customHeight="1">
      <c r="A579"/>
      <c r="B579"/>
      <c r="C579"/>
      <c r="D579" s="1"/>
      <c r="E579" s="5"/>
      <c r="F579" s="2"/>
      <c r="G579"/>
      <c r="H579"/>
      <c r="I579"/>
      <c r="J579"/>
      <c r="K579"/>
      <c r="L579"/>
      <c r="M579"/>
      <c r="N579"/>
      <c r="O579"/>
      <c r="P579"/>
      <c r="Q579"/>
      <c r="R579"/>
      <c r="S579" s="11"/>
      <c r="T579"/>
      <c r="U579" s="3"/>
      <c r="V579" s="3"/>
      <c r="W579" s="176"/>
    </row>
    <row r="580" spans="1:23" s="46" customFormat="1" ht="52.5" customHeight="1">
      <c r="A580"/>
      <c r="B580"/>
      <c r="C580"/>
      <c r="D580" s="1"/>
      <c r="E580" s="5"/>
      <c r="F580" s="2"/>
      <c r="G580"/>
      <c r="H580"/>
      <c r="I580"/>
      <c r="J580"/>
      <c r="K580"/>
      <c r="L580"/>
      <c r="M580"/>
      <c r="N580"/>
      <c r="O580"/>
      <c r="P580"/>
      <c r="Q580"/>
      <c r="R580"/>
      <c r="S580" s="11"/>
      <c r="T580"/>
      <c r="U580" s="3"/>
      <c r="V580" s="3"/>
      <c r="W580" s="176"/>
    </row>
    <row r="581" spans="1:23" s="46" customFormat="1" ht="52.5" customHeight="1">
      <c r="A581"/>
      <c r="B581"/>
      <c r="C581"/>
      <c r="D581" s="1"/>
      <c r="E581" s="5"/>
      <c r="F581" s="2"/>
      <c r="G581"/>
      <c r="H581"/>
      <c r="I581"/>
      <c r="J581"/>
      <c r="K581"/>
      <c r="L581"/>
      <c r="M581"/>
      <c r="N581"/>
      <c r="O581"/>
      <c r="P581"/>
      <c r="Q581"/>
      <c r="R581"/>
      <c r="S581" s="11"/>
      <c r="T581"/>
      <c r="U581" s="3"/>
      <c r="V581" s="3"/>
      <c r="W581" s="176"/>
    </row>
    <row r="582" spans="1:23" s="52" customFormat="1" ht="39.75" customHeight="1">
      <c r="A582"/>
      <c r="B582"/>
      <c r="C582"/>
      <c r="D582" s="1"/>
      <c r="E582" s="5"/>
      <c r="F582" s="2"/>
      <c r="G582"/>
      <c r="H582"/>
      <c r="I582"/>
      <c r="J582"/>
      <c r="K582"/>
      <c r="L582"/>
      <c r="M582"/>
      <c r="N582"/>
      <c r="O582"/>
      <c r="P582"/>
      <c r="Q582"/>
      <c r="R582"/>
      <c r="S582" s="11"/>
      <c r="T582"/>
      <c r="U582" s="3"/>
      <c r="V582" s="3"/>
      <c r="W582" s="178"/>
    </row>
    <row r="583" spans="1:23" s="52" customFormat="1" ht="39.75" customHeight="1">
      <c r="A583"/>
      <c r="B583"/>
      <c r="C583"/>
      <c r="D583" s="1"/>
      <c r="E583" s="5"/>
      <c r="F583" s="2"/>
      <c r="G583"/>
      <c r="H583"/>
      <c r="I583"/>
      <c r="J583"/>
      <c r="K583"/>
      <c r="L583"/>
      <c r="M583"/>
      <c r="N583"/>
      <c r="O583"/>
      <c r="P583"/>
      <c r="Q583"/>
      <c r="R583"/>
      <c r="S583" s="11"/>
      <c r="T583"/>
      <c r="U583" s="3"/>
      <c r="V583" s="3"/>
      <c r="W583" s="178"/>
    </row>
    <row r="584" spans="1:23" s="52" customFormat="1" ht="39.75" customHeight="1">
      <c r="A584"/>
      <c r="B584"/>
      <c r="C584"/>
      <c r="D584" s="1"/>
      <c r="E584" s="5"/>
      <c r="F584" s="2"/>
      <c r="G584"/>
      <c r="H584"/>
      <c r="I584"/>
      <c r="J584"/>
      <c r="K584"/>
      <c r="L584"/>
      <c r="M584"/>
      <c r="N584"/>
      <c r="O584"/>
      <c r="P584"/>
      <c r="Q584"/>
      <c r="R584"/>
      <c r="S584" s="11"/>
      <c r="T584"/>
      <c r="U584" s="3"/>
      <c r="V584" s="3"/>
      <c r="W584" s="178"/>
    </row>
    <row r="585" spans="1:23" s="52" customFormat="1" ht="39.75" customHeight="1">
      <c r="A585"/>
      <c r="B585"/>
      <c r="C585"/>
      <c r="D585" s="1"/>
      <c r="E585" s="5"/>
      <c r="F585" s="2"/>
      <c r="G585"/>
      <c r="H585"/>
      <c r="I585"/>
      <c r="J585"/>
      <c r="K585"/>
      <c r="L585"/>
      <c r="M585"/>
      <c r="N585"/>
      <c r="O585"/>
      <c r="P585"/>
      <c r="Q585"/>
      <c r="R585"/>
      <c r="S585" s="11"/>
      <c r="T585"/>
      <c r="U585" s="3"/>
      <c r="V585" s="3"/>
      <c r="W585" s="178"/>
    </row>
    <row r="586" spans="1:23" s="46" customFormat="1" ht="48.75" customHeight="1">
      <c r="A586"/>
      <c r="B586"/>
      <c r="C586"/>
      <c r="D586" s="1"/>
      <c r="E586" s="5"/>
      <c r="F586" s="2"/>
      <c r="G586"/>
      <c r="H586"/>
      <c r="I586"/>
      <c r="J586"/>
      <c r="K586"/>
      <c r="L586"/>
      <c r="M586"/>
      <c r="N586"/>
      <c r="O586"/>
      <c r="P586"/>
      <c r="Q586"/>
      <c r="R586"/>
      <c r="S586" s="11"/>
      <c r="T586"/>
      <c r="U586" s="3"/>
      <c r="V586" s="3"/>
      <c r="W586" s="176"/>
    </row>
    <row r="587" spans="1:23" s="46" customFormat="1" ht="48.75" customHeight="1">
      <c r="A587"/>
      <c r="B587"/>
      <c r="C587"/>
      <c r="D587" s="1"/>
      <c r="E587" s="5"/>
      <c r="F587" s="2"/>
      <c r="G587"/>
      <c r="H587"/>
      <c r="I587"/>
      <c r="J587"/>
      <c r="K587"/>
      <c r="L587"/>
      <c r="M587"/>
      <c r="N587"/>
      <c r="O587"/>
      <c r="P587"/>
      <c r="Q587"/>
      <c r="R587"/>
      <c r="S587" s="11"/>
      <c r="T587"/>
      <c r="U587" s="3"/>
      <c r="V587" s="3"/>
      <c r="W587" s="176"/>
    </row>
    <row r="588" spans="1:23" s="46" customFormat="1" ht="48.75" customHeight="1">
      <c r="A588"/>
      <c r="B588"/>
      <c r="C588"/>
      <c r="D588" s="1"/>
      <c r="E588" s="5"/>
      <c r="F588" s="2"/>
      <c r="G588"/>
      <c r="H588"/>
      <c r="I588"/>
      <c r="J588"/>
      <c r="K588"/>
      <c r="L588"/>
      <c r="M588"/>
      <c r="N588"/>
      <c r="O588"/>
      <c r="P588"/>
      <c r="Q588"/>
      <c r="R588"/>
      <c r="S588" s="11"/>
      <c r="T588"/>
      <c r="U588" s="3"/>
      <c r="V588" s="3"/>
      <c r="W588" s="176"/>
    </row>
    <row r="589" spans="1:23" s="46" customFormat="1" ht="48.75" customHeight="1">
      <c r="A589"/>
      <c r="B589"/>
      <c r="C589"/>
      <c r="D589" s="1"/>
      <c r="E589" s="5"/>
      <c r="F589" s="2"/>
      <c r="G589"/>
      <c r="H589"/>
      <c r="I589"/>
      <c r="J589"/>
      <c r="K589"/>
      <c r="L589"/>
      <c r="M589"/>
      <c r="N589"/>
      <c r="O589"/>
      <c r="P589"/>
      <c r="Q589"/>
      <c r="R589"/>
      <c r="S589" s="11"/>
      <c r="T589"/>
      <c r="U589" s="3"/>
      <c r="V589" s="3"/>
      <c r="W589" s="176"/>
    </row>
    <row r="590" spans="1:23" s="46" customFormat="1" ht="43.5" customHeight="1">
      <c r="A590"/>
      <c r="B590"/>
      <c r="C590"/>
      <c r="D590" s="1"/>
      <c r="E590" s="5"/>
      <c r="F590" s="2"/>
      <c r="G590"/>
      <c r="H590"/>
      <c r="I590"/>
      <c r="J590"/>
      <c r="K590"/>
      <c r="L590"/>
      <c r="M590"/>
      <c r="N590"/>
      <c r="O590"/>
      <c r="P590"/>
      <c r="Q590"/>
      <c r="R590"/>
      <c r="S590" s="11"/>
      <c r="T590"/>
      <c r="U590" s="3"/>
      <c r="V590" s="3"/>
      <c r="W590" s="176"/>
    </row>
    <row r="591" spans="1:23" s="46" customFormat="1" ht="43.5" customHeight="1">
      <c r="A591"/>
      <c r="B591"/>
      <c r="C591"/>
      <c r="D591" s="1"/>
      <c r="E591" s="5"/>
      <c r="F591" s="2"/>
      <c r="G591"/>
      <c r="H591"/>
      <c r="I591"/>
      <c r="J591"/>
      <c r="K591"/>
      <c r="L591"/>
      <c r="M591"/>
      <c r="N591"/>
      <c r="O591"/>
      <c r="P591"/>
      <c r="Q591"/>
      <c r="R591"/>
      <c r="S591" s="11"/>
      <c r="T591"/>
      <c r="U591" s="3"/>
      <c r="V591" s="3"/>
      <c r="W591" s="176"/>
    </row>
    <row r="592" spans="1:23" s="46" customFormat="1" ht="67.5" customHeight="1">
      <c r="A592"/>
      <c r="B592"/>
      <c r="C592"/>
      <c r="D592" s="1"/>
      <c r="E592" s="5"/>
      <c r="F592" s="2"/>
      <c r="G592"/>
      <c r="H592"/>
      <c r="I592"/>
      <c r="J592"/>
      <c r="K592"/>
      <c r="L592"/>
      <c r="M592"/>
      <c r="N592"/>
      <c r="O592"/>
      <c r="P592"/>
      <c r="Q592"/>
      <c r="R592"/>
      <c r="S592" s="11"/>
      <c r="T592"/>
      <c r="U592" s="3"/>
      <c r="V592" s="3"/>
      <c r="W592" s="176"/>
    </row>
    <row r="593" spans="1:23" s="46" customFormat="1" ht="67.5" customHeight="1">
      <c r="A593"/>
      <c r="B593"/>
      <c r="C593"/>
      <c r="D593" s="1"/>
      <c r="E593" s="5"/>
      <c r="F593" s="2"/>
      <c r="G593"/>
      <c r="H593"/>
      <c r="I593"/>
      <c r="J593"/>
      <c r="K593"/>
      <c r="L593"/>
      <c r="M593"/>
      <c r="N593"/>
      <c r="O593"/>
      <c r="P593"/>
      <c r="Q593"/>
      <c r="R593"/>
      <c r="S593" s="11"/>
      <c r="T593"/>
      <c r="U593" s="3"/>
      <c r="V593" s="3"/>
      <c r="W593" s="176"/>
    </row>
    <row r="594" spans="1:23" s="46" customFormat="1" ht="51.75" customHeight="1">
      <c r="A594"/>
      <c r="B594"/>
      <c r="C594"/>
      <c r="D594" s="1"/>
      <c r="E594" s="5"/>
      <c r="F594" s="2"/>
      <c r="G594"/>
      <c r="H594"/>
      <c r="I594"/>
      <c r="J594"/>
      <c r="K594"/>
      <c r="L594"/>
      <c r="M594"/>
      <c r="N594"/>
      <c r="O594"/>
      <c r="P594"/>
      <c r="Q594"/>
      <c r="R594"/>
      <c r="S594" s="11"/>
      <c r="T594"/>
      <c r="U594" s="3"/>
      <c r="V594" s="3"/>
      <c r="W594" s="176"/>
    </row>
    <row r="595" spans="1:23" s="46" customFormat="1" ht="41.25" customHeight="1">
      <c r="A595"/>
      <c r="B595"/>
      <c r="C595"/>
      <c r="D595" s="1"/>
      <c r="E595" s="5"/>
      <c r="F595" s="2"/>
      <c r="G595"/>
      <c r="H595"/>
      <c r="I595"/>
      <c r="J595"/>
      <c r="K595"/>
      <c r="L595"/>
      <c r="M595"/>
      <c r="N595"/>
      <c r="O595"/>
      <c r="P595"/>
      <c r="Q595"/>
      <c r="R595"/>
      <c r="S595" s="11"/>
      <c r="T595"/>
      <c r="U595" s="3"/>
      <c r="V595" s="3"/>
      <c r="W595" s="176"/>
    </row>
    <row r="596" spans="1:23" s="46" customFormat="1" ht="15" customHeight="1">
      <c r="A596"/>
      <c r="B596"/>
      <c r="C596"/>
      <c r="D596" s="1"/>
      <c r="E596" s="5"/>
      <c r="F596" s="2"/>
      <c r="G596"/>
      <c r="H596"/>
      <c r="I596"/>
      <c r="J596"/>
      <c r="K596"/>
      <c r="L596"/>
      <c r="M596"/>
      <c r="N596"/>
      <c r="O596"/>
      <c r="P596"/>
      <c r="Q596"/>
      <c r="R596"/>
      <c r="S596" s="11"/>
      <c r="T596"/>
      <c r="U596" s="3"/>
      <c r="V596" s="3"/>
      <c r="W596" s="176"/>
    </row>
    <row r="597" spans="1:23" s="46" customFormat="1" ht="26.25" customHeight="1">
      <c r="A597"/>
      <c r="B597"/>
      <c r="C597"/>
      <c r="D597" s="1"/>
      <c r="E597" s="5"/>
      <c r="F597" s="2"/>
      <c r="G597"/>
      <c r="H597"/>
      <c r="I597"/>
      <c r="J597"/>
      <c r="K597"/>
      <c r="L597"/>
      <c r="M597"/>
      <c r="N597"/>
      <c r="O597"/>
      <c r="P597"/>
      <c r="Q597"/>
      <c r="R597"/>
      <c r="S597" s="11"/>
      <c r="T597"/>
      <c r="U597" s="3"/>
      <c r="V597" s="3"/>
      <c r="W597" s="176"/>
    </row>
    <row r="598" spans="1:23" s="46" customFormat="1" ht="26.25" customHeight="1">
      <c r="A598"/>
      <c r="B598"/>
      <c r="C598"/>
      <c r="D598" s="1"/>
      <c r="E598" s="5"/>
      <c r="F598" s="2"/>
      <c r="G598"/>
      <c r="H598"/>
      <c r="I598"/>
      <c r="J598"/>
      <c r="K598"/>
      <c r="L598"/>
      <c r="M598"/>
      <c r="N598"/>
      <c r="O598"/>
      <c r="P598"/>
      <c r="Q598"/>
      <c r="R598"/>
      <c r="S598" s="11"/>
      <c r="T598"/>
      <c r="U598" s="3"/>
      <c r="V598" s="3"/>
      <c r="W598" s="176"/>
    </row>
    <row r="599" spans="1:23" s="46" customFormat="1" ht="23.25" customHeight="1">
      <c r="A599"/>
      <c r="B599"/>
      <c r="C599"/>
      <c r="D599" s="1"/>
      <c r="E599" s="5"/>
      <c r="F599" s="2"/>
      <c r="G599"/>
      <c r="H599"/>
      <c r="I599"/>
      <c r="J599"/>
      <c r="K599"/>
      <c r="L599"/>
      <c r="M599"/>
      <c r="N599"/>
      <c r="O599"/>
      <c r="P599"/>
      <c r="Q599"/>
      <c r="R599"/>
      <c r="S599" s="11"/>
      <c r="T599"/>
      <c r="U599" s="3"/>
      <c r="V599" s="3"/>
      <c r="W599" s="176"/>
    </row>
    <row r="600" spans="1:23" s="46" customFormat="1" ht="23.25" customHeight="1">
      <c r="A600"/>
      <c r="B600"/>
      <c r="C600"/>
      <c r="D600" s="1"/>
      <c r="E600" s="5"/>
      <c r="F600" s="2"/>
      <c r="G600"/>
      <c r="H600"/>
      <c r="I600"/>
      <c r="J600"/>
      <c r="K600"/>
      <c r="L600"/>
      <c r="M600"/>
      <c r="N600"/>
      <c r="O600"/>
      <c r="P600"/>
      <c r="Q600"/>
      <c r="R600"/>
      <c r="S600" s="11"/>
      <c r="T600"/>
      <c r="U600" s="3"/>
      <c r="V600" s="3"/>
      <c r="W600" s="176"/>
    </row>
    <row r="601" spans="1:23" s="46" customFormat="1" ht="30" customHeight="1">
      <c r="A601"/>
      <c r="B601"/>
      <c r="C601"/>
      <c r="D601" s="1"/>
      <c r="E601" s="5"/>
      <c r="F601" s="2"/>
      <c r="G601"/>
      <c r="H601"/>
      <c r="I601"/>
      <c r="J601"/>
      <c r="K601"/>
      <c r="L601"/>
      <c r="M601"/>
      <c r="N601"/>
      <c r="O601"/>
      <c r="P601"/>
      <c r="Q601"/>
      <c r="R601"/>
      <c r="S601" s="11"/>
      <c r="T601"/>
      <c r="U601" s="3"/>
      <c r="V601" s="3"/>
      <c r="W601" s="176"/>
    </row>
    <row r="602" spans="1:23" s="46" customFormat="1" ht="30" customHeight="1">
      <c r="A602"/>
      <c r="B602"/>
      <c r="C602"/>
      <c r="D602" s="1"/>
      <c r="E602" s="5"/>
      <c r="F602" s="2"/>
      <c r="G602"/>
      <c r="H602"/>
      <c r="I602"/>
      <c r="J602"/>
      <c r="K602"/>
      <c r="L602"/>
      <c r="M602"/>
      <c r="N602"/>
      <c r="O602"/>
      <c r="P602"/>
      <c r="Q602"/>
      <c r="R602"/>
      <c r="S602" s="11"/>
      <c r="T602"/>
      <c r="U602" s="3"/>
      <c r="V602" s="3"/>
      <c r="W602" s="176"/>
    </row>
    <row r="603" spans="1:23" s="46" customFormat="1" ht="30" customHeight="1">
      <c r="A603"/>
      <c r="B603"/>
      <c r="C603"/>
      <c r="D603" s="1"/>
      <c r="E603" s="5"/>
      <c r="F603" s="2"/>
      <c r="G603"/>
      <c r="H603"/>
      <c r="I603"/>
      <c r="J603"/>
      <c r="K603"/>
      <c r="L603"/>
      <c r="M603"/>
      <c r="N603"/>
      <c r="O603"/>
      <c r="P603"/>
      <c r="Q603"/>
      <c r="R603"/>
      <c r="S603" s="11"/>
      <c r="T603"/>
      <c r="U603" s="3"/>
      <c r="V603" s="3"/>
      <c r="W603" s="176"/>
    </row>
    <row r="604" spans="1:23" s="46" customFormat="1" ht="30" customHeight="1">
      <c r="A604"/>
      <c r="B604"/>
      <c r="C604"/>
      <c r="D604" s="1"/>
      <c r="E604" s="5"/>
      <c r="F604" s="2"/>
      <c r="G604"/>
      <c r="H604"/>
      <c r="I604"/>
      <c r="J604"/>
      <c r="K604"/>
      <c r="L604"/>
      <c r="M604"/>
      <c r="N604"/>
      <c r="O604"/>
      <c r="P604"/>
      <c r="Q604"/>
      <c r="R604"/>
      <c r="S604" s="11"/>
      <c r="T604"/>
      <c r="U604" s="3"/>
      <c r="V604" s="3"/>
      <c r="W604" s="176"/>
    </row>
    <row r="605" spans="1:23" s="46" customFormat="1" ht="39.75" customHeight="1">
      <c r="A605"/>
      <c r="B605"/>
      <c r="C605"/>
      <c r="D605" s="1"/>
      <c r="E605" s="5"/>
      <c r="F605" s="2"/>
      <c r="G605"/>
      <c r="H605"/>
      <c r="I605"/>
      <c r="J605"/>
      <c r="K605"/>
      <c r="L605"/>
      <c r="M605"/>
      <c r="N605"/>
      <c r="O605"/>
      <c r="P605"/>
      <c r="Q605"/>
      <c r="R605"/>
      <c r="S605" s="11"/>
      <c r="T605"/>
      <c r="U605" s="3"/>
      <c r="V605" s="3"/>
      <c r="W605" s="176"/>
    </row>
    <row r="606" spans="1:23" s="46" customFormat="1" ht="39.75" customHeight="1">
      <c r="A606"/>
      <c r="B606"/>
      <c r="C606"/>
      <c r="D606" s="1"/>
      <c r="E606" s="5"/>
      <c r="F606" s="2"/>
      <c r="G606"/>
      <c r="H606"/>
      <c r="I606"/>
      <c r="J606"/>
      <c r="K606"/>
      <c r="L606"/>
      <c r="M606"/>
      <c r="N606"/>
      <c r="O606"/>
      <c r="P606"/>
      <c r="Q606"/>
      <c r="R606"/>
      <c r="S606" s="11"/>
      <c r="T606"/>
      <c r="U606" s="3"/>
      <c r="V606" s="3"/>
      <c r="W606" s="176"/>
    </row>
    <row r="607" spans="1:23" s="46" customFormat="1" ht="39.75" customHeight="1">
      <c r="A607"/>
      <c r="B607"/>
      <c r="C607"/>
      <c r="D607" s="1"/>
      <c r="E607" s="5"/>
      <c r="F607" s="2"/>
      <c r="G607"/>
      <c r="H607"/>
      <c r="I607"/>
      <c r="J607"/>
      <c r="K607"/>
      <c r="L607"/>
      <c r="M607"/>
      <c r="N607"/>
      <c r="O607"/>
      <c r="P607"/>
      <c r="Q607"/>
      <c r="R607"/>
      <c r="S607" s="11"/>
      <c r="T607"/>
      <c r="U607" s="3"/>
      <c r="V607" s="3"/>
      <c r="W607" s="176"/>
    </row>
    <row r="608" spans="1:23" s="46" customFormat="1" ht="39.75" customHeight="1">
      <c r="A608"/>
      <c r="B608"/>
      <c r="C608"/>
      <c r="D608" s="1"/>
      <c r="E608" s="5"/>
      <c r="F608" s="2"/>
      <c r="G608"/>
      <c r="H608"/>
      <c r="I608"/>
      <c r="J608"/>
      <c r="K608"/>
      <c r="L608"/>
      <c r="M608"/>
      <c r="N608"/>
      <c r="O608"/>
      <c r="P608"/>
      <c r="Q608"/>
      <c r="R608"/>
      <c r="S608" s="11"/>
      <c r="T608"/>
      <c r="U608" s="3"/>
      <c r="V608" s="3"/>
      <c r="W608" s="176"/>
    </row>
    <row r="609" spans="1:23" s="27" customFormat="1" ht="40.5" customHeight="1">
      <c r="A609"/>
      <c r="B609"/>
      <c r="C609"/>
      <c r="D609" s="1"/>
      <c r="E609" s="5"/>
      <c r="F609" s="2"/>
      <c r="G609"/>
      <c r="H609"/>
      <c r="I609"/>
      <c r="J609"/>
      <c r="K609"/>
      <c r="L609"/>
      <c r="M609"/>
      <c r="N609"/>
      <c r="O609"/>
      <c r="P609"/>
      <c r="Q609"/>
      <c r="R609"/>
      <c r="S609" s="11"/>
      <c r="T609"/>
      <c r="U609" s="3"/>
      <c r="V609" s="3"/>
      <c r="W609" s="173"/>
    </row>
    <row r="610" spans="1:23" s="46" customFormat="1" ht="40.5" customHeight="1">
      <c r="A610"/>
      <c r="B610"/>
      <c r="C610"/>
      <c r="D610" s="1"/>
      <c r="E610" s="5"/>
      <c r="F610" s="2"/>
      <c r="G610"/>
      <c r="H610"/>
      <c r="I610"/>
      <c r="J610"/>
      <c r="K610"/>
      <c r="L610"/>
      <c r="M610"/>
      <c r="N610"/>
      <c r="O610"/>
      <c r="P610"/>
      <c r="Q610"/>
      <c r="R610"/>
      <c r="S610" s="11"/>
      <c r="T610"/>
      <c r="U610" s="3"/>
      <c r="V610" s="3"/>
      <c r="W610" s="176"/>
    </row>
    <row r="611" spans="1:23" s="46" customFormat="1" ht="40.5" customHeight="1">
      <c r="A611"/>
      <c r="B611"/>
      <c r="C611"/>
      <c r="D611" s="1"/>
      <c r="E611" s="5"/>
      <c r="F611" s="2"/>
      <c r="G611"/>
      <c r="H611"/>
      <c r="I611"/>
      <c r="J611"/>
      <c r="K611"/>
      <c r="L611"/>
      <c r="M611"/>
      <c r="N611"/>
      <c r="O611"/>
      <c r="P611"/>
      <c r="Q611"/>
      <c r="R611"/>
      <c r="S611" s="11"/>
      <c r="T611"/>
      <c r="U611" s="3"/>
      <c r="V611" s="3"/>
      <c r="W611" s="176"/>
    </row>
    <row r="612" spans="1:23" s="46" customFormat="1" ht="40.5" customHeight="1">
      <c r="A612"/>
      <c r="B612"/>
      <c r="C612"/>
      <c r="D612" s="1"/>
      <c r="E612" s="5"/>
      <c r="F612" s="2"/>
      <c r="G612"/>
      <c r="H612"/>
      <c r="I612"/>
      <c r="J612"/>
      <c r="K612"/>
      <c r="L612"/>
      <c r="M612"/>
      <c r="N612"/>
      <c r="O612"/>
      <c r="P612"/>
      <c r="Q612"/>
      <c r="R612"/>
      <c r="S612" s="11"/>
      <c r="T612"/>
      <c r="U612" s="3"/>
      <c r="V612" s="3"/>
      <c r="W612" s="176"/>
    </row>
    <row r="613" spans="1:23" s="46" customFormat="1" ht="34.5" customHeight="1">
      <c r="A613"/>
      <c r="B613"/>
      <c r="C613"/>
      <c r="D613" s="1"/>
      <c r="E613" s="5"/>
      <c r="F613" s="2"/>
      <c r="G613"/>
      <c r="H613"/>
      <c r="I613"/>
      <c r="J613"/>
      <c r="K613"/>
      <c r="L613"/>
      <c r="M613"/>
      <c r="N613"/>
      <c r="O613"/>
      <c r="P613"/>
      <c r="Q613"/>
      <c r="R613"/>
      <c r="S613" s="11"/>
      <c r="T613"/>
      <c r="U613" s="3"/>
      <c r="V613" s="3"/>
      <c r="W613" s="176"/>
    </row>
    <row r="614" spans="1:23" s="46" customFormat="1" ht="34.5" customHeight="1">
      <c r="A614"/>
      <c r="B614"/>
      <c r="C614"/>
      <c r="D614" s="1"/>
      <c r="E614" s="5"/>
      <c r="F614" s="2"/>
      <c r="G614"/>
      <c r="H614"/>
      <c r="I614"/>
      <c r="J614"/>
      <c r="K614"/>
      <c r="L614"/>
      <c r="M614"/>
      <c r="N614"/>
      <c r="O614"/>
      <c r="P614"/>
      <c r="Q614"/>
      <c r="R614"/>
      <c r="S614" s="11"/>
      <c r="T614"/>
      <c r="U614" s="3"/>
      <c r="V614" s="3"/>
      <c r="W614" s="176"/>
    </row>
    <row r="615" spans="1:23" s="46" customFormat="1" ht="34.5" customHeight="1">
      <c r="A615"/>
      <c r="B615"/>
      <c r="C615"/>
      <c r="D615" s="1"/>
      <c r="E615" s="5"/>
      <c r="F615" s="2"/>
      <c r="G615"/>
      <c r="H615"/>
      <c r="I615"/>
      <c r="J615"/>
      <c r="K615"/>
      <c r="L615"/>
      <c r="M615"/>
      <c r="N615"/>
      <c r="O615"/>
      <c r="P615"/>
      <c r="Q615"/>
      <c r="R615"/>
      <c r="S615" s="11"/>
      <c r="T615"/>
      <c r="U615" s="3"/>
      <c r="V615" s="3"/>
      <c r="W615" s="176"/>
    </row>
    <row r="616" spans="1:23" s="46" customFormat="1" ht="34.5" customHeight="1">
      <c r="A616"/>
      <c r="B616"/>
      <c r="C616"/>
      <c r="D616" s="1"/>
      <c r="E616" s="5"/>
      <c r="F616" s="2"/>
      <c r="G616"/>
      <c r="H616"/>
      <c r="I616"/>
      <c r="J616"/>
      <c r="K616"/>
      <c r="L616"/>
      <c r="M616"/>
      <c r="N616"/>
      <c r="O616"/>
      <c r="P616"/>
      <c r="Q616"/>
      <c r="R616"/>
      <c r="S616" s="11"/>
      <c r="T616"/>
      <c r="U616" s="3"/>
      <c r="V616" s="3"/>
      <c r="W616" s="176"/>
    </row>
    <row r="617" spans="1:23" s="46" customFormat="1" ht="42" customHeight="1">
      <c r="A617"/>
      <c r="B617"/>
      <c r="C617"/>
      <c r="D617" s="1"/>
      <c r="E617" s="5"/>
      <c r="F617" s="2"/>
      <c r="G617"/>
      <c r="H617"/>
      <c r="I617"/>
      <c r="J617"/>
      <c r="K617"/>
      <c r="L617"/>
      <c r="M617"/>
      <c r="N617"/>
      <c r="O617"/>
      <c r="P617"/>
      <c r="Q617"/>
      <c r="R617"/>
      <c r="S617" s="11"/>
      <c r="T617"/>
      <c r="U617" s="3"/>
      <c r="V617" s="3"/>
      <c r="W617" s="176"/>
    </row>
    <row r="618" spans="1:23" s="46" customFormat="1" ht="42" customHeight="1">
      <c r="A618"/>
      <c r="B618"/>
      <c r="C618"/>
      <c r="D618" s="1"/>
      <c r="E618" s="5"/>
      <c r="F618" s="2"/>
      <c r="G618"/>
      <c r="H618"/>
      <c r="I618"/>
      <c r="J618"/>
      <c r="K618"/>
      <c r="L618"/>
      <c r="M618"/>
      <c r="N618"/>
      <c r="O618"/>
      <c r="P618"/>
      <c r="Q618"/>
      <c r="R618"/>
      <c r="S618" s="11"/>
      <c r="T618"/>
      <c r="U618" s="3"/>
      <c r="V618" s="3"/>
      <c r="W618" s="176"/>
    </row>
    <row r="619" spans="1:23" s="46" customFormat="1" ht="42" customHeight="1">
      <c r="A619"/>
      <c r="B619"/>
      <c r="C619"/>
      <c r="D619" s="1"/>
      <c r="E619" s="5"/>
      <c r="F619" s="2"/>
      <c r="G619"/>
      <c r="H619"/>
      <c r="I619"/>
      <c r="J619"/>
      <c r="K619"/>
      <c r="L619"/>
      <c r="M619"/>
      <c r="N619"/>
      <c r="O619"/>
      <c r="P619"/>
      <c r="Q619"/>
      <c r="R619"/>
      <c r="S619" s="11"/>
      <c r="T619"/>
      <c r="U619" s="3"/>
      <c r="V619" s="3"/>
      <c r="W619" s="176"/>
    </row>
    <row r="620" spans="1:23" s="46" customFormat="1" ht="42" customHeight="1">
      <c r="A620"/>
      <c r="B620"/>
      <c r="C620"/>
      <c r="D620" s="1"/>
      <c r="E620" s="5"/>
      <c r="F620" s="2"/>
      <c r="G620"/>
      <c r="H620"/>
      <c r="I620"/>
      <c r="J620"/>
      <c r="K620"/>
      <c r="L620"/>
      <c r="M620"/>
      <c r="N620"/>
      <c r="O620"/>
      <c r="P620"/>
      <c r="Q620"/>
      <c r="R620"/>
      <c r="S620" s="11"/>
      <c r="T620"/>
      <c r="U620" s="3"/>
      <c r="V620" s="3"/>
      <c r="W620" s="176"/>
    </row>
    <row r="621" spans="1:23" s="46" customFormat="1" ht="47.25" customHeight="1">
      <c r="A621"/>
      <c r="B621"/>
      <c r="C621"/>
      <c r="D621" s="1"/>
      <c r="E621" s="5"/>
      <c r="F621" s="2"/>
      <c r="G621"/>
      <c r="H621"/>
      <c r="I621"/>
      <c r="J621"/>
      <c r="K621"/>
      <c r="L621"/>
      <c r="M621"/>
      <c r="N621"/>
      <c r="O621"/>
      <c r="P621"/>
      <c r="Q621"/>
      <c r="R621"/>
      <c r="S621" s="11"/>
      <c r="T621"/>
      <c r="U621" s="3"/>
      <c r="V621" s="3"/>
      <c r="W621" s="176"/>
    </row>
    <row r="622" spans="1:23" s="46" customFormat="1" ht="47.25" customHeight="1">
      <c r="A622"/>
      <c r="B622"/>
      <c r="C622"/>
      <c r="D622" s="1"/>
      <c r="E622" s="5"/>
      <c r="F622" s="2"/>
      <c r="G622"/>
      <c r="H622"/>
      <c r="I622"/>
      <c r="J622"/>
      <c r="K622"/>
      <c r="L622"/>
      <c r="M622"/>
      <c r="N622"/>
      <c r="O622"/>
      <c r="P622"/>
      <c r="Q622"/>
      <c r="R622"/>
      <c r="S622" s="11"/>
      <c r="T622"/>
      <c r="U622" s="3"/>
      <c r="V622" s="3"/>
      <c r="W622" s="176"/>
    </row>
    <row r="623" spans="1:23" s="46" customFormat="1" ht="34.5" customHeight="1">
      <c r="A623"/>
      <c r="B623"/>
      <c r="C623"/>
      <c r="D623" s="1"/>
      <c r="E623" s="5"/>
      <c r="F623" s="2"/>
      <c r="G623"/>
      <c r="H623"/>
      <c r="I623"/>
      <c r="J623"/>
      <c r="K623"/>
      <c r="L623"/>
      <c r="M623"/>
      <c r="N623"/>
      <c r="O623"/>
      <c r="P623"/>
      <c r="Q623"/>
      <c r="R623"/>
      <c r="S623" s="11"/>
      <c r="T623"/>
      <c r="U623" s="3"/>
      <c r="V623" s="3"/>
      <c r="W623" s="176"/>
    </row>
    <row r="624" spans="1:23" s="46" customFormat="1" ht="47.25" customHeight="1">
      <c r="A624"/>
      <c r="B624"/>
      <c r="C624"/>
      <c r="D624" s="1"/>
      <c r="E624" s="5"/>
      <c r="F624" s="2"/>
      <c r="G624"/>
      <c r="H624"/>
      <c r="I624"/>
      <c r="J624"/>
      <c r="K624"/>
      <c r="L624"/>
      <c r="M624"/>
      <c r="N624"/>
      <c r="O624"/>
      <c r="P624"/>
      <c r="Q624"/>
      <c r="R624"/>
      <c r="S624" s="11"/>
      <c r="T624"/>
      <c r="U624" s="3"/>
      <c r="V624" s="3"/>
      <c r="W624" s="176"/>
    </row>
    <row r="625" spans="1:23" s="46" customFormat="1" ht="45" customHeight="1">
      <c r="A625"/>
      <c r="B625"/>
      <c r="C625"/>
      <c r="D625" s="1"/>
      <c r="E625" s="5"/>
      <c r="F625" s="2"/>
      <c r="G625"/>
      <c r="H625"/>
      <c r="I625"/>
      <c r="J625"/>
      <c r="K625"/>
      <c r="L625"/>
      <c r="M625"/>
      <c r="N625"/>
      <c r="O625"/>
      <c r="P625"/>
      <c r="Q625"/>
      <c r="R625"/>
      <c r="S625" s="11"/>
      <c r="T625"/>
      <c r="U625" s="3"/>
      <c r="V625" s="3"/>
      <c r="W625" s="176"/>
    </row>
    <row r="626" spans="1:23" s="27" customFormat="1" ht="45" customHeight="1">
      <c r="A626"/>
      <c r="B626"/>
      <c r="C626"/>
      <c r="D626" s="1"/>
      <c r="E626" s="5"/>
      <c r="F626" s="2"/>
      <c r="G626"/>
      <c r="H626"/>
      <c r="I626"/>
      <c r="J626"/>
      <c r="K626"/>
      <c r="L626"/>
      <c r="M626"/>
      <c r="N626"/>
      <c r="O626"/>
      <c r="P626"/>
      <c r="Q626"/>
      <c r="R626"/>
      <c r="S626" s="11"/>
      <c r="T626"/>
      <c r="U626" s="3"/>
      <c r="V626" s="3"/>
      <c r="W626" s="173"/>
    </row>
    <row r="627" spans="1:23" s="46" customFormat="1" ht="45" customHeight="1">
      <c r="A627"/>
      <c r="B627"/>
      <c r="C627"/>
      <c r="D627" s="1"/>
      <c r="E627" s="5"/>
      <c r="F627" s="2"/>
      <c r="G627"/>
      <c r="H627"/>
      <c r="I627"/>
      <c r="J627"/>
      <c r="K627"/>
      <c r="L627"/>
      <c r="M627"/>
      <c r="N627"/>
      <c r="O627"/>
      <c r="P627"/>
      <c r="Q627"/>
      <c r="R627"/>
      <c r="S627" s="11"/>
      <c r="T627"/>
      <c r="U627" s="3"/>
      <c r="V627" s="3"/>
      <c r="W627" s="176"/>
    </row>
    <row r="628" spans="1:23" s="46" customFormat="1" ht="45" customHeight="1">
      <c r="A628"/>
      <c r="B628"/>
      <c r="C628"/>
      <c r="D628" s="1"/>
      <c r="E628" s="5"/>
      <c r="F628" s="2"/>
      <c r="G628"/>
      <c r="H628"/>
      <c r="I628"/>
      <c r="J628"/>
      <c r="K628"/>
      <c r="L628"/>
      <c r="M628"/>
      <c r="N628"/>
      <c r="O628"/>
      <c r="P628"/>
      <c r="Q628"/>
      <c r="R628"/>
      <c r="S628" s="11"/>
      <c r="T628"/>
      <c r="U628" s="3"/>
      <c r="V628" s="3"/>
      <c r="W628" s="176"/>
    </row>
    <row r="629" spans="1:23" s="46" customFormat="1" ht="40.5" customHeight="1">
      <c r="A629"/>
      <c r="B629"/>
      <c r="C629"/>
      <c r="D629" s="1"/>
      <c r="E629" s="5"/>
      <c r="F629" s="2"/>
      <c r="G629"/>
      <c r="H629"/>
      <c r="I629"/>
      <c r="J629"/>
      <c r="K629"/>
      <c r="L629"/>
      <c r="M629"/>
      <c r="N629"/>
      <c r="O629"/>
      <c r="P629"/>
      <c r="Q629"/>
      <c r="R629"/>
      <c r="S629" s="11"/>
      <c r="T629"/>
      <c r="U629" s="3"/>
      <c r="V629" s="3"/>
      <c r="W629" s="176"/>
    </row>
    <row r="630" spans="1:23" s="46" customFormat="1" ht="40.5" customHeight="1">
      <c r="A630"/>
      <c r="B630"/>
      <c r="C630"/>
      <c r="D630" s="1"/>
      <c r="E630" s="5"/>
      <c r="F630" s="2"/>
      <c r="G630"/>
      <c r="H630"/>
      <c r="I630"/>
      <c r="J630"/>
      <c r="K630"/>
      <c r="L630"/>
      <c r="M630"/>
      <c r="N630"/>
      <c r="O630"/>
      <c r="P630"/>
      <c r="Q630"/>
      <c r="R630"/>
      <c r="S630" s="11"/>
      <c r="T630"/>
      <c r="U630" s="3"/>
      <c r="V630" s="3"/>
      <c r="W630" s="176"/>
    </row>
    <row r="631" spans="1:23" s="46" customFormat="1" ht="33.75">
      <c r="A631"/>
      <c r="B631"/>
      <c r="C631"/>
      <c r="D631" s="1"/>
      <c r="E631" s="5"/>
      <c r="F631" s="2"/>
      <c r="G631"/>
      <c r="H631"/>
      <c r="I631"/>
      <c r="J631"/>
      <c r="K631"/>
      <c r="L631"/>
      <c r="M631"/>
      <c r="N631"/>
      <c r="O631"/>
      <c r="P631"/>
      <c r="Q631"/>
      <c r="R631"/>
      <c r="S631" s="11"/>
      <c r="T631"/>
      <c r="U631" s="3"/>
      <c r="V631" s="3"/>
      <c r="W631" s="176"/>
    </row>
    <row r="632" spans="1:23" s="46" customFormat="1" ht="15" customHeight="1">
      <c r="A632"/>
      <c r="B632"/>
      <c r="C632"/>
      <c r="D632" s="1"/>
      <c r="E632" s="5"/>
      <c r="F632" s="2"/>
      <c r="G632"/>
      <c r="H632"/>
      <c r="I632"/>
      <c r="J632"/>
      <c r="K632"/>
      <c r="L632"/>
      <c r="M632"/>
      <c r="N632"/>
      <c r="O632"/>
      <c r="P632"/>
      <c r="Q632"/>
      <c r="R632"/>
      <c r="S632" s="11"/>
      <c r="T632"/>
      <c r="U632" s="3"/>
      <c r="V632" s="3"/>
      <c r="W632" s="176"/>
    </row>
    <row r="633" spans="1:23" s="46" customFormat="1" ht="15" customHeight="1">
      <c r="A633"/>
      <c r="B633"/>
      <c r="C633"/>
      <c r="D633" s="1"/>
      <c r="E633" s="5"/>
      <c r="F633" s="2"/>
      <c r="G633"/>
      <c r="H633"/>
      <c r="I633"/>
      <c r="J633"/>
      <c r="K633"/>
      <c r="L633"/>
      <c r="M633"/>
      <c r="N633"/>
      <c r="O633"/>
      <c r="P633"/>
      <c r="Q633"/>
      <c r="R633"/>
      <c r="S633" s="11"/>
      <c r="T633"/>
      <c r="U633" s="3"/>
      <c r="V633" s="3"/>
      <c r="W633" s="176"/>
    </row>
    <row r="634" spans="1:23" s="46" customFormat="1" ht="15" customHeight="1">
      <c r="A634"/>
      <c r="B634"/>
      <c r="C634"/>
      <c r="D634" s="1"/>
      <c r="E634" s="5"/>
      <c r="F634" s="2"/>
      <c r="G634"/>
      <c r="H634"/>
      <c r="I634"/>
      <c r="J634"/>
      <c r="K634"/>
      <c r="L634"/>
      <c r="M634"/>
      <c r="N634"/>
      <c r="O634"/>
      <c r="P634"/>
      <c r="Q634"/>
      <c r="R634"/>
      <c r="S634" s="11"/>
      <c r="T634"/>
      <c r="U634" s="3"/>
      <c r="V634" s="3"/>
      <c r="W634" s="176"/>
    </row>
    <row r="635" spans="1:23" s="46" customFormat="1" ht="15" customHeight="1">
      <c r="A635"/>
      <c r="B635"/>
      <c r="C635"/>
      <c r="D635" s="1"/>
      <c r="E635" s="5"/>
      <c r="F635" s="2"/>
      <c r="G635"/>
      <c r="H635"/>
      <c r="I635"/>
      <c r="J635"/>
      <c r="K635"/>
      <c r="L635"/>
      <c r="M635"/>
      <c r="N635"/>
      <c r="O635"/>
      <c r="P635"/>
      <c r="Q635"/>
      <c r="R635"/>
      <c r="S635" s="11"/>
      <c r="T635"/>
      <c r="U635" s="3"/>
      <c r="V635" s="3"/>
      <c r="W635" s="176"/>
    </row>
    <row r="636" spans="1:23" s="46" customFormat="1" ht="15" customHeight="1">
      <c r="A636"/>
      <c r="B636"/>
      <c r="C636"/>
      <c r="D636" s="1"/>
      <c r="E636" s="5"/>
      <c r="F636" s="2"/>
      <c r="G636"/>
      <c r="H636"/>
      <c r="I636"/>
      <c r="J636"/>
      <c r="K636"/>
      <c r="L636"/>
      <c r="M636"/>
      <c r="N636"/>
      <c r="O636"/>
      <c r="P636"/>
      <c r="Q636"/>
      <c r="R636"/>
      <c r="S636" s="11"/>
      <c r="T636"/>
      <c r="U636" s="3"/>
      <c r="V636" s="3"/>
      <c r="W636" s="176"/>
    </row>
    <row r="637" spans="1:23" s="46" customFormat="1" ht="67.5" customHeight="1">
      <c r="A637"/>
      <c r="B637"/>
      <c r="C637"/>
      <c r="D637" s="1"/>
      <c r="E637" s="5"/>
      <c r="F637" s="2"/>
      <c r="G637"/>
      <c r="H637"/>
      <c r="I637"/>
      <c r="J637"/>
      <c r="K637"/>
      <c r="L637"/>
      <c r="M637"/>
      <c r="N637"/>
      <c r="O637"/>
      <c r="P637"/>
      <c r="Q637"/>
      <c r="R637"/>
      <c r="S637" s="11"/>
      <c r="T637"/>
      <c r="U637" s="3"/>
      <c r="V637" s="3"/>
      <c r="W637" s="176"/>
    </row>
    <row r="638" spans="1:23" s="46" customFormat="1" ht="46.5" customHeight="1">
      <c r="A638"/>
      <c r="B638"/>
      <c r="C638"/>
      <c r="D638" s="1"/>
      <c r="E638" s="5"/>
      <c r="F638" s="2"/>
      <c r="G638"/>
      <c r="H638"/>
      <c r="I638"/>
      <c r="J638"/>
      <c r="K638"/>
      <c r="L638"/>
      <c r="M638"/>
      <c r="N638"/>
      <c r="O638"/>
      <c r="P638"/>
      <c r="Q638"/>
      <c r="R638"/>
      <c r="S638" s="11"/>
      <c r="T638"/>
      <c r="U638" s="3"/>
      <c r="V638" s="3"/>
      <c r="W638" s="176"/>
    </row>
    <row r="639" spans="1:23" s="46" customFormat="1" ht="46.5" customHeight="1">
      <c r="A639"/>
      <c r="B639"/>
      <c r="C639"/>
      <c r="D639" s="1"/>
      <c r="E639" s="5"/>
      <c r="F639" s="2"/>
      <c r="G639"/>
      <c r="H639"/>
      <c r="I639"/>
      <c r="J639"/>
      <c r="K639"/>
      <c r="L639"/>
      <c r="M639"/>
      <c r="N639"/>
      <c r="O639"/>
      <c r="P639"/>
      <c r="Q639"/>
      <c r="R639"/>
      <c r="S639" s="11"/>
      <c r="T639"/>
      <c r="U639" s="3"/>
      <c r="V639" s="3"/>
      <c r="W639" s="176"/>
    </row>
    <row r="640" spans="1:23" s="46" customFormat="1" ht="46.5" customHeight="1">
      <c r="A640"/>
      <c r="B640"/>
      <c r="C640"/>
      <c r="D640" s="1"/>
      <c r="E640" s="5"/>
      <c r="F640" s="2"/>
      <c r="G640"/>
      <c r="H640"/>
      <c r="I640"/>
      <c r="J640"/>
      <c r="K640"/>
      <c r="L640"/>
      <c r="M640"/>
      <c r="N640"/>
      <c r="O640"/>
      <c r="P640"/>
      <c r="Q640"/>
      <c r="R640"/>
      <c r="S640" s="11"/>
      <c r="T640"/>
      <c r="U640" s="3"/>
      <c r="V640" s="3"/>
      <c r="W640" s="176"/>
    </row>
    <row r="641" spans="1:23" s="46" customFormat="1" ht="46.5" customHeight="1">
      <c r="A641"/>
      <c r="B641"/>
      <c r="C641"/>
      <c r="D641" s="1"/>
      <c r="E641" s="5"/>
      <c r="F641" s="2"/>
      <c r="G641"/>
      <c r="H641"/>
      <c r="I641"/>
      <c r="J641"/>
      <c r="K641"/>
      <c r="L641"/>
      <c r="M641"/>
      <c r="N641"/>
      <c r="O641"/>
      <c r="P641"/>
      <c r="Q641"/>
      <c r="R641"/>
      <c r="S641" s="11"/>
      <c r="T641"/>
      <c r="U641" s="3"/>
      <c r="V641" s="3"/>
      <c r="W641" s="176"/>
    </row>
    <row r="642" spans="1:23" s="27" customFormat="1" ht="39" customHeight="1">
      <c r="A642"/>
      <c r="B642"/>
      <c r="C642"/>
      <c r="D642" s="1"/>
      <c r="E642" s="5"/>
      <c r="F642" s="2"/>
      <c r="G642"/>
      <c r="H642"/>
      <c r="I642"/>
      <c r="J642"/>
      <c r="K642"/>
      <c r="L642"/>
      <c r="M642"/>
      <c r="N642"/>
      <c r="O642"/>
      <c r="P642"/>
      <c r="Q642"/>
      <c r="R642"/>
      <c r="S642" s="11"/>
      <c r="T642"/>
      <c r="U642" s="3"/>
      <c r="V642" s="3"/>
      <c r="W642" s="173"/>
    </row>
    <row r="643" spans="1:23" s="46" customFormat="1" ht="51" customHeight="1">
      <c r="A643"/>
      <c r="B643"/>
      <c r="C643"/>
      <c r="D643" s="1"/>
      <c r="E643" s="5"/>
      <c r="F643" s="2"/>
      <c r="G643"/>
      <c r="H643"/>
      <c r="I643"/>
      <c r="J643"/>
      <c r="K643"/>
      <c r="L643"/>
      <c r="M643"/>
      <c r="N643"/>
      <c r="O643"/>
      <c r="P643"/>
      <c r="Q643"/>
      <c r="R643"/>
      <c r="S643" s="11"/>
      <c r="T643"/>
      <c r="U643" s="3"/>
      <c r="V643" s="3"/>
      <c r="W643" s="176"/>
    </row>
    <row r="644" spans="1:23" s="46" customFormat="1" ht="51" customHeight="1">
      <c r="A644"/>
      <c r="B644"/>
      <c r="C644"/>
      <c r="D644" s="1"/>
      <c r="E644" s="5"/>
      <c r="F644" s="2"/>
      <c r="G644"/>
      <c r="H644"/>
      <c r="I644"/>
      <c r="J644"/>
      <c r="K644"/>
      <c r="L644"/>
      <c r="M644"/>
      <c r="N644"/>
      <c r="O644"/>
      <c r="P644"/>
      <c r="Q644"/>
      <c r="R644"/>
      <c r="S644" s="11"/>
      <c r="T644"/>
      <c r="U644" s="3"/>
      <c r="V644" s="3"/>
      <c r="W644" s="176"/>
    </row>
    <row r="645" spans="1:23" s="46" customFormat="1" ht="51" customHeight="1">
      <c r="A645"/>
      <c r="B645"/>
      <c r="C645"/>
      <c r="D645" s="1"/>
      <c r="E645" s="5"/>
      <c r="F645" s="2"/>
      <c r="G645"/>
      <c r="H645"/>
      <c r="I645"/>
      <c r="J645"/>
      <c r="K645"/>
      <c r="L645"/>
      <c r="M645"/>
      <c r="N645"/>
      <c r="O645"/>
      <c r="P645"/>
      <c r="Q645"/>
      <c r="R645"/>
      <c r="S645" s="11"/>
      <c r="T645"/>
      <c r="U645" s="3"/>
      <c r="V645" s="3"/>
      <c r="W645" s="176"/>
    </row>
    <row r="646" spans="1:23" s="46" customFormat="1" ht="51" customHeight="1">
      <c r="A646"/>
      <c r="B646"/>
      <c r="C646"/>
      <c r="D646" s="1"/>
      <c r="E646" s="5"/>
      <c r="F646" s="2"/>
      <c r="G646"/>
      <c r="H646"/>
      <c r="I646"/>
      <c r="J646"/>
      <c r="K646"/>
      <c r="L646"/>
      <c r="M646"/>
      <c r="N646"/>
      <c r="O646"/>
      <c r="P646"/>
      <c r="Q646"/>
      <c r="R646"/>
      <c r="S646" s="11"/>
      <c r="T646"/>
      <c r="U646" s="3"/>
      <c r="V646" s="3"/>
      <c r="W646" s="176"/>
    </row>
    <row r="647" spans="1:23" s="46" customFormat="1" ht="73.5" customHeight="1">
      <c r="A647"/>
      <c r="B647"/>
      <c r="C647"/>
      <c r="D647" s="1"/>
      <c r="E647" s="5"/>
      <c r="F647" s="2"/>
      <c r="G647"/>
      <c r="H647"/>
      <c r="I647"/>
      <c r="J647"/>
      <c r="K647"/>
      <c r="L647"/>
      <c r="M647"/>
      <c r="N647"/>
      <c r="O647"/>
      <c r="P647"/>
      <c r="Q647"/>
      <c r="R647"/>
      <c r="S647" s="11"/>
      <c r="T647"/>
      <c r="U647" s="3"/>
      <c r="V647" s="3"/>
      <c r="W647" s="176"/>
    </row>
    <row r="648" spans="1:23" s="46" customFormat="1" ht="73.5" customHeight="1">
      <c r="A648"/>
      <c r="B648"/>
      <c r="C648"/>
      <c r="D648" s="1"/>
      <c r="E648" s="5"/>
      <c r="F648" s="2"/>
      <c r="G648"/>
      <c r="H648"/>
      <c r="I648"/>
      <c r="J648"/>
      <c r="K648"/>
      <c r="L648"/>
      <c r="M648"/>
      <c r="N648"/>
      <c r="O648"/>
      <c r="P648"/>
      <c r="Q648"/>
      <c r="R648"/>
      <c r="S648" s="11"/>
      <c r="T648"/>
      <c r="U648" s="3"/>
      <c r="V648" s="3"/>
      <c r="W648" s="176"/>
    </row>
    <row r="649" spans="1:23" s="46" customFormat="1" ht="73.5" customHeight="1">
      <c r="A649"/>
      <c r="B649"/>
      <c r="C649"/>
      <c r="D649" s="1"/>
      <c r="E649" s="5"/>
      <c r="F649" s="2"/>
      <c r="G649"/>
      <c r="H649"/>
      <c r="I649"/>
      <c r="J649"/>
      <c r="K649"/>
      <c r="L649"/>
      <c r="M649"/>
      <c r="N649"/>
      <c r="O649"/>
      <c r="P649"/>
      <c r="Q649"/>
      <c r="R649"/>
      <c r="S649" s="11"/>
      <c r="T649"/>
      <c r="U649" s="3"/>
      <c r="V649" s="3"/>
      <c r="W649" s="176"/>
    </row>
    <row r="650" spans="1:23" s="46" customFormat="1" ht="73.5" customHeight="1">
      <c r="A650"/>
      <c r="B650"/>
      <c r="C650"/>
      <c r="D650" s="1"/>
      <c r="E650" s="5"/>
      <c r="F650" s="2"/>
      <c r="G650"/>
      <c r="H650"/>
      <c r="I650"/>
      <c r="J650"/>
      <c r="K650"/>
      <c r="L650"/>
      <c r="M650"/>
      <c r="N650"/>
      <c r="O650"/>
      <c r="P650"/>
      <c r="Q650"/>
      <c r="R650"/>
      <c r="S650" s="11"/>
      <c r="T650"/>
      <c r="U650" s="3"/>
      <c r="V650" s="3"/>
      <c r="W650" s="176"/>
    </row>
    <row r="651" spans="1:23" s="46" customFormat="1" ht="45.75" customHeight="1">
      <c r="A651"/>
      <c r="B651"/>
      <c r="C651"/>
      <c r="D651" s="1"/>
      <c r="E651" s="5"/>
      <c r="F651" s="2"/>
      <c r="G651"/>
      <c r="H651"/>
      <c r="I651"/>
      <c r="J651"/>
      <c r="K651"/>
      <c r="L651"/>
      <c r="M651"/>
      <c r="N651"/>
      <c r="O651"/>
      <c r="P651"/>
      <c r="Q651"/>
      <c r="R651"/>
      <c r="S651" s="11"/>
      <c r="T651"/>
      <c r="U651" s="3"/>
      <c r="V651" s="3"/>
      <c r="W651" s="176"/>
    </row>
    <row r="652" spans="1:23" s="46" customFormat="1" ht="45.75" customHeight="1">
      <c r="A652"/>
      <c r="B652"/>
      <c r="C652"/>
      <c r="D652" s="1"/>
      <c r="E652" s="5"/>
      <c r="F652" s="2"/>
      <c r="G652"/>
      <c r="H652"/>
      <c r="I652"/>
      <c r="J652"/>
      <c r="K652"/>
      <c r="L652"/>
      <c r="M652"/>
      <c r="N652"/>
      <c r="O652"/>
      <c r="P652"/>
      <c r="Q652"/>
      <c r="R652"/>
      <c r="S652" s="11"/>
      <c r="T652"/>
      <c r="U652" s="3"/>
      <c r="V652" s="3"/>
      <c r="W652" s="176"/>
    </row>
    <row r="653" spans="1:23" s="46" customFormat="1" ht="45.75" customHeight="1">
      <c r="A653"/>
      <c r="B653"/>
      <c r="C653"/>
      <c r="D653" s="1"/>
      <c r="E653" s="5"/>
      <c r="F653" s="2"/>
      <c r="G653"/>
      <c r="H653"/>
      <c r="I653"/>
      <c r="J653"/>
      <c r="K653"/>
      <c r="L653"/>
      <c r="M653"/>
      <c r="N653"/>
      <c r="O653"/>
      <c r="P653"/>
      <c r="Q653"/>
      <c r="R653"/>
      <c r="S653" s="11"/>
      <c r="T653"/>
      <c r="U653" s="3"/>
      <c r="V653" s="3"/>
      <c r="W653" s="176"/>
    </row>
    <row r="654" spans="1:23" s="46" customFormat="1" ht="69.75" customHeight="1">
      <c r="A654"/>
      <c r="B654"/>
      <c r="C654"/>
      <c r="D654" s="1"/>
      <c r="E654" s="5"/>
      <c r="F654" s="2"/>
      <c r="G654"/>
      <c r="H654"/>
      <c r="I654"/>
      <c r="J654"/>
      <c r="K654"/>
      <c r="L654"/>
      <c r="M654"/>
      <c r="N654"/>
      <c r="O654"/>
      <c r="P654"/>
      <c r="Q654"/>
      <c r="R654"/>
      <c r="S654" s="11"/>
      <c r="T654"/>
      <c r="U654" s="3"/>
      <c r="V654" s="3"/>
      <c r="W654" s="176"/>
    </row>
    <row r="655" spans="1:23" s="46" customFormat="1" ht="39" customHeight="1">
      <c r="A655"/>
      <c r="B655"/>
      <c r="C655"/>
      <c r="D655" s="1"/>
      <c r="E655" s="5"/>
      <c r="F655" s="2"/>
      <c r="G655"/>
      <c r="H655"/>
      <c r="I655"/>
      <c r="J655"/>
      <c r="K655"/>
      <c r="L655"/>
      <c r="M655"/>
      <c r="N655"/>
      <c r="O655"/>
      <c r="P655"/>
      <c r="Q655"/>
      <c r="R655"/>
      <c r="S655" s="11"/>
      <c r="T655"/>
      <c r="U655" s="3"/>
      <c r="V655" s="3"/>
      <c r="W655" s="176"/>
    </row>
    <row r="656" spans="1:23" s="46" customFormat="1" ht="39" customHeight="1">
      <c r="A656"/>
      <c r="B656"/>
      <c r="C656"/>
      <c r="D656" s="1"/>
      <c r="E656" s="5"/>
      <c r="F656" s="2"/>
      <c r="G656"/>
      <c r="H656"/>
      <c r="I656"/>
      <c r="J656"/>
      <c r="K656"/>
      <c r="L656"/>
      <c r="M656"/>
      <c r="N656"/>
      <c r="O656"/>
      <c r="P656"/>
      <c r="Q656"/>
      <c r="R656"/>
      <c r="S656" s="11"/>
      <c r="T656"/>
      <c r="U656" s="3"/>
      <c r="V656" s="3"/>
      <c r="W656" s="176"/>
    </row>
    <row r="657" spans="1:23" s="46" customFormat="1" ht="39" customHeight="1">
      <c r="A657"/>
      <c r="B657"/>
      <c r="C657"/>
      <c r="D657" s="1"/>
      <c r="E657" s="5"/>
      <c r="F657" s="2"/>
      <c r="G657"/>
      <c r="H657"/>
      <c r="I657"/>
      <c r="J657"/>
      <c r="K657"/>
      <c r="L657"/>
      <c r="M657"/>
      <c r="N657"/>
      <c r="O657"/>
      <c r="P657"/>
      <c r="Q657"/>
      <c r="R657"/>
      <c r="S657" s="11"/>
      <c r="T657"/>
      <c r="U657" s="3"/>
      <c r="V657" s="3"/>
      <c r="W657" s="176"/>
    </row>
    <row r="658" spans="1:23" s="46" customFormat="1" ht="39" customHeight="1">
      <c r="A658"/>
      <c r="B658"/>
      <c r="C658"/>
      <c r="D658" s="1"/>
      <c r="E658" s="5"/>
      <c r="F658" s="2"/>
      <c r="G658"/>
      <c r="H658"/>
      <c r="I658"/>
      <c r="J658"/>
      <c r="K658"/>
      <c r="L658"/>
      <c r="M658"/>
      <c r="N658"/>
      <c r="O658"/>
      <c r="P658"/>
      <c r="Q658"/>
      <c r="R658"/>
      <c r="S658" s="11"/>
      <c r="T658"/>
      <c r="U658" s="3"/>
      <c r="V658" s="3"/>
      <c r="W658" s="176"/>
    </row>
    <row r="659" spans="1:23" s="46" customFormat="1" ht="37.5" customHeight="1">
      <c r="A659"/>
      <c r="B659"/>
      <c r="C659"/>
      <c r="D659" s="1"/>
      <c r="E659" s="5"/>
      <c r="F659" s="2"/>
      <c r="G659"/>
      <c r="H659"/>
      <c r="I659"/>
      <c r="J659"/>
      <c r="K659"/>
      <c r="L659"/>
      <c r="M659"/>
      <c r="N659"/>
      <c r="O659"/>
      <c r="P659"/>
      <c r="Q659"/>
      <c r="R659"/>
      <c r="S659" s="11"/>
      <c r="T659"/>
      <c r="U659" s="3"/>
      <c r="V659" s="3"/>
      <c r="W659" s="176"/>
    </row>
    <row r="660" spans="1:23" s="46" customFormat="1" ht="37.5" customHeight="1">
      <c r="A660"/>
      <c r="B660"/>
      <c r="C660"/>
      <c r="D660" s="1"/>
      <c r="E660" s="5"/>
      <c r="F660" s="2"/>
      <c r="G660"/>
      <c r="H660"/>
      <c r="I660"/>
      <c r="J660"/>
      <c r="K660"/>
      <c r="L660"/>
      <c r="M660"/>
      <c r="N660"/>
      <c r="O660"/>
      <c r="P660"/>
      <c r="Q660"/>
      <c r="R660"/>
      <c r="S660" s="11"/>
      <c r="T660"/>
      <c r="U660" s="3"/>
      <c r="V660" s="3"/>
      <c r="W660" s="176"/>
    </row>
    <row r="661" spans="1:23" s="46" customFormat="1" ht="37.5" customHeight="1">
      <c r="A661"/>
      <c r="B661"/>
      <c r="C661"/>
      <c r="D661" s="1"/>
      <c r="E661" s="5"/>
      <c r="F661" s="2"/>
      <c r="G661"/>
      <c r="H661"/>
      <c r="I661"/>
      <c r="J661"/>
      <c r="K661"/>
      <c r="L661"/>
      <c r="M661"/>
      <c r="N661"/>
      <c r="O661"/>
      <c r="P661"/>
      <c r="Q661"/>
      <c r="R661"/>
      <c r="S661" s="11"/>
      <c r="T661"/>
      <c r="U661" s="3"/>
      <c r="V661" s="3"/>
      <c r="W661" s="176"/>
    </row>
    <row r="662" spans="1:23" s="46" customFormat="1" ht="37.5" customHeight="1">
      <c r="A662"/>
      <c r="B662"/>
      <c r="C662"/>
      <c r="D662" s="1"/>
      <c r="E662" s="5"/>
      <c r="F662" s="2"/>
      <c r="G662"/>
      <c r="H662"/>
      <c r="I662"/>
      <c r="J662"/>
      <c r="K662"/>
      <c r="L662"/>
      <c r="M662"/>
      <c r="N662"/>
      <c r="O662"/>
      <c r="P662"/>
      <c r="Q662"/>
      <c r="R662"/>
      <c r="S662" s="11"/>
      <c r="T662"/>
      <c r="U662" s="3"/>
      <c r="V662" s="3"/>
      <c r="W662" s="176"/>
    </row>
    <row r="663" spans="1:23" s="46" customFormat="1" ht="42.75" customHeight="1">
      <c r="A663"/>
      <c r="B663"/>
      <c r="C663"/>
      <c r="D663" s="1"/>
      <c r="E663" s="5"/>
      <c r="F663" s="2"/>
      <c r="G663"/>
      <c r="H663"/>
      <c r="I663"/>
      <c r="J663"/>
      <c r="K663"/>
      <c r="L663"/>
      <c r="M663"/>
      <c r="N663"/>
      <c r="O663"/>
      <c r="P663"/>
      <c r="Q663"/>
      <c r="R663"/>
      <c r="S663" s="11"/>
      <c r="T663"/>
      <c r="U663" s="3"/>
      <c r="V663" s="3"/>
      <c r="W663" s="176"/>
    </row>
    <row r="664" spans="1:23" s="46" customFormat="1" ht="42.75" customHeight="1">
      <c r="A664"/>
      <c r="B664"/>
      <c r="C664"/>
      <c r="D664" s="1"/>
      <c r="E664" s="5"/>
      <c r="F664" s="2"/>
      <c r="G664"/>
      <c r="H664"/>
      <c r="I664"/>
      <c r="J664"/>
      <c r="K664"/>
      <c r="L664"/>
      <c r="M664"/>
      <c r="N664"/>
      <c r="O664"/>
      <c r="P664"/>
      <c r="Q664"/>
      <c r="R664"/>
      <c r="S664" s="11"/>
      <c r="T664"/>
      <c r="U664" s="3"/>
      <c r="V664" s="3"/>
      <c r="W664" s="176"/>
    </row>
    <row r="665" spans="1:23" s="46" customFormat="1" ht="42.75" customHeight="1">
      <c r="A665"/>
      <c r="B665"/>
      <c r="C665"/>
      <c r="D665" s="1"/>
      <c r="E665" s="5"/>
      <c r="F665" s="2"/>
      <c r="G665"/>
      <c r="H665"/>
      <c r="I665"/>
      <c r="J665"/>
      <c r="K665"/>
      <c r="L665"/>
      <c r="M665"/>
      <c r="N665"/>
      <c r="O665"/>
      <c r="P665"/>
      <c r="Q665"/>
      <c r="R665"/>
      <c r="S665" s="11"/>
      <c r="T665"/>
      <c r="U665" s="3"/>
      <c r="V665" s="3"/>
      <c r="W665" s="176"/>
    </row>
    <row r="666" spans="1:23" s="46" customFormat="1" ht="42.75" customHeight="1">
      <c r="A666"/>
      <c r="B666"/>
      <c r="C666"/>
      <c r="D666" s="1"/>
      <c r="E666" s="5"/>
      <c r="F666" s="2"/>
      <c r="G666"/>
      <c r="H666"/>
      <c r="I666"/>
      <c r="J666"/>
      <c r="K666"/>
      <c r="L666"/>
      <c r="M666"/>
      <c r="N666"/>
      <c r="O666"/>
      <c r="P666"/>
      <c r="Q666"/>
      <c r="R666"/>
      <c r="S666" s="11"/>
      <c r="T666"/>
      <c r="U666" s="3"/>
      <c r="V666" s="3"/>
      <c r="W666" s="176"/>
    </row>
    <row r="667" spans="1:23" s="46" customFormat="1" ht="43.5" customHeight="1">
      <c r="A667"/>
      <c r="B667"/>
      <c r="C667"/>
      <c r="D667" s="1"/>
      <c r="E667" s="5"/>
      <c r="F667" s="2"/>
      <c r="G667"/>
      <c r="H667"/>
      <c r="I667"/>
      <c r="J667"/>
      <c r="K667"/>
      <c r="L667"/>
      <c r="M667"/>
      <c r="N667"/>
      <c r="O667"/>
      <c r="P667"/>
      <c r="Q667"/>
      <c r="R667"/>
      <c r="S667" s="11"/>
      <c r="T667"/>
      <c r="U667" s="3"/>
      <c r="V667" s="3"/>
      <c r="W667" s="176"/>
    </row>
    <row r="668" spans="1:23" s="46" customFormat="1" ht="43.5" customHeight="1">
      <c r="A668"/>
      <c r="B668"/>
      <c r="C668"/>
      <c r="D668" s="1"/>
      <c r="E668" s="5"/>
      <c r="F668" s="2"/>
      <c r="G668"/>
      <c r="H668"/>
      <c r="I668"/>
      <c r="J668"/>
      <c r="K668"/>
      <c r="L668"/>
      <c r="M668"/>
      <c r="N668"/>
      <c r="O668"/>
      <c r="P668"/>
      <c r="Q668"/>
      <c r="R668"/>
      <c r="S668" s="11"/>
      <c r="T668"/>
      <c r="U668" s="3"/>
      <c r="V668" s="3"/>
      <c r="W668" s="176"/>
    </row>
    <row r="669" spans="1:23" s="46" customFormat="1" ht="43.5" customHeight="1">
      <c r="A669"/>
      <c r="B669"/>
      <c r="C669"/>
      <c r="D669" s="1"/>
      <c r="E669" s="5"/>
      <c r="F669" s="2"/>
      <c r="G669"/>
      <c r="H669"/>
      <c r="I669"/>
      <c r="J669"/>
      <c r="K669"/>
      <c r="L669"/>
      <c r="M669"/>
      <c r="N669"/>
      <c r="O669"/>
      <c r="P669"/>
      <c r="Q669"/>
      <c r="R669"/>
      <c r="S669" s="11"/>
      <c r="T669"/>
      <c r="U669" s="3"/>
      <c r="V669" s="3"/>
      <c r="W669" s="176"/>
    </row>
    <row r="670" spans="1:23" s="46" customFormat="1" ht="43.5" customHeight="1">
      <c r="A670"/>
      <c r="B670"/>
      <c r="C670"/>
      <c r="D670" s="1"/>
      <c r="E670" s="5"/>
      <c r="F670" s="2"/>
      <c r="G670"/>
      <c r="H670"/>
      <c r="I670"/>
      <c r="J670"/>
      <c r="K670"/>
      <c r="L670"/>
      <c r="M670"/>
      <c r="N670"/>
      <c r="O670"/>
      <c r="P670"/>
      <c r="Q670"/>
      <c r="R670"/>
      <c r="S670" s="11"/>
      <c r="T670"/>
      <c r="U670" s="3"/>
      <c r="V670" s="3"/>
      <c r="W670" s="176"/>
    </row>
    <row r="671" spans="1:23" s="46" customFormat="1" ht="42.75" customHeight="1">
      <c r="A671"/>
      <c r="B671"/>
      <c r="C671"/>
      <c r="D671" s="1"/>
      <c r="E671" s="5"/>
      <c r="F671" s="2"/>
      <c r="G671"/>
      <c r="H671"/>
      <c r="I671"/>
      <c r="J671"/>
      <c r="K671"/>
      <c r="L671"/>
      <c r="M671"/>
      <c r="N671"/>
      <c r="O671"/>
      <c r="P671"/>
      <c r="Q671"/>
      <c r="R671"/>
      <c r="S671" s="11"/>
      <c r="T671"/>
      <c r="U671" s="3"/>
      <c r="V671" s="3"/>
      <c r="W671" s="176"/>
    </row>
    <row r="672" spans="1:23" s="46" customFormat="1" ht="42.75" customHeight="1">
      <c r="A672"/>
      <c r="B672"/>
      <c r="C672"/>
      <c r="D672" s="1"/>
      <c r="E672" s="5"/>
      <c r="F672" s="2"/>
      <c r="G672"/>
      <c r="H672"/>
      <c r="I672"/>
      <c r="J672"/>
      <c r="K672"/>
      <c r="L672"/>
      <c r="M672"/>
      <c r="N672"/>
      <c r="O672"/>
      <c r="P672"/>
      <c r="Q672"/>
      <c r="R672"/>
      <c r="S672" s="11"/>
      <c r="T672"/>
      <c r="U672" s="3"/>
      <c r="V672" s="3"/>
      <c r="W672" s="176"/>
    </row>
    <row r="673" spans="1:23" s="46" customFormat="1" ht="42.75" customHeight="1">
      <c r="A673"/>
      <c r="B673"/>
      <c r="C673"/>
      <c r="D673" s="1"/>
      <c r="E673" s="5"/>
      <c r="F673" s="2"/>
      <c r="G673"/>
      <c r="H673"/>
      <c r="I673"/>
      <c r="J673"/>
      <c r="K673"/>
      <c r="L673"/>
      <c r="M673"/>
      <c r="N673"/>
      <c r="O673"/>
      <c r="P673"/>
      <c r="Q673"/>
      <c r="R673"/>
      <c r="S673" s="11"/>
      <c r="T673"/>
      <c r="U673" s="3"/>
      <c r="V673" s="3"/>
      <c r="W673" s="176"/>
    </row>
    <row r="674" spans="1:23" s="46" customFormat="1" ht="42.75" customHeight="1">
      <c r="A674"/>
      <c r="B674"/>
      <c r="C674"/>
      <c r="D674" s="1"/>
      <c r="E674" s="5"/>
      <c r="F674" s="2"/>
      <c r="G674"/>
      <c r="H674"/>
      <c r="I674"/>
      <c r="J674"/>
      <c r="K674"/>
      <c r="L674"/>
      <c r="M674"/>
      <c r="N674"/>
      <c r="O674"/>
      <c r="P674"/>
      <c r="Q674"/>
      <c r="R674"/>
      <c r="S674" s="11"/>
      <c r="T674"/>
      <c r="U674" s="3"/>
      <c r="V674" s="3"/>
      <c r="W674" s="176"/>
    </row>
    <row r="675" spans="1:23" s="46" customFormat="1" ht="52.5" customHeight="1">
      <c r="A675"/>
      <c r="B675"/>
      <c r="C675"/>
      <c r="D675" s="1"/>
      <c r="E675" s="5"/>
      <c r="F675" s="2"/>
      <c r="G675"/>
      <c r="H675"/>
      <c r="I675"/>
      <c r="J675"/>
      <c r="K675"/>
      <c r="L675"/>
      <c r="M675"/>
      <c r="N675"/>
      <c r="O675"/>
      <c r="P675"/>
      <c r="Q675"/>
      <c r="R675"/>
      <c r="S675" s="11"/>
      <c r="T675"/>
      <c r="U675" s="3"/>
      <c r="V675" s="3"/>
      <c r="W675" s="176"/>
    </row>
    <row r="676" spans="1:23" s="46" customFormat="1" ht="52.5" customHeight="1">
      <c r="A676"/>
      <c r="B676"/>
      <c r="C676"/>
      <c r="D676" s="1"/>
      <c r="E676" s="5"/>
      <c r="F676" s="2"/>
      <c r="G676"/>
      <c r="H676"/>
      <c r="I676"/>
      <c r="J676"/>
      <c r="K676"/>
      <c r="L676"/>
      <c r="M676"/>
      <c r="N676"/>
      <c r="O676"/>
      <c r="P676"/>
      <c r="Q676"/>
      <c r="R676"/>
      <c r="S676" s="11"/>
      <c r="T676"/>
      <c r="U676" s="3"/>
      <c r="V676" s="3"/>
      <c r="W676" s="176"/>
    </row>
    <row r="677" spans="1:23" s="46" customFormat="1" ht="52.5" customHeight="1">
      <c r="A677"/>
      <c r="B677"/>
      <c r="C677"/>
      <c r="D677" s="1"/>
      <c r="E677" s="5"/>
      <c r="F677" s="2"/>
      <c r="G677"/>
      <c r="H677"/>
      <c r="I677"/>
      <c r="J677"/>
      <c r="K677"/>
      <c r="L677"/>
      <c r="M677"/>
      <c r="N677"/>
      <c r="O677"/>
      <c r="P677"/>
      <c r="Q677"/>
      <c r="R677"/>
      <c r="S677" s="11"/>
      <c r="T677"/>
      <c r="U677" s="3"/>
      <c r="V677" s="3"/>
      <c r="W677" s="176"/>
    </row>
    <row r="678" spans="1:23" s="46" customFormat="1" ht="52.5" customHeight="1">
      <c r="A678"/>
      <c r="B678"/>
      <c r="C678"/>
      <c r="D678" s="1"/>
      <c r="E678" s="5"/>
      <c r="F678" s="2"/>
      <c r="G678"/>
      <c r="H678"/>
      <c r="I678"/>
      <c r="J678"/>
      <c r="K678"/>
      <c r="L678"/>
      <c r="M678"/>
      <c r="N678"/>
      <c r="O678"/>
      <c r="P678"/>
      <c r="Q678"/>
      <c r="R678"/>
      <c r="S678" s="11"/>
      <c r="T678"/>
      <c r="U678" s="3"/>
      <c r="V678" s="3"/>
      <c r="W678" s="176"/>
    </row>
    <row r="679" spans="1:23" s="46" customFormat="1" ht="51.75" customHeight="1">
      <c r="A679"/>
      <c r="B679"/>
      <c r="C679"/>
      <c r="D679" s="1"/>
      <c r="E679" s="5"/>
      <c r="F679" s="2"/>
      <c r="G679"/>
      <c r="H679"/>
      <c r="I679"/>
      <c r="J679"/>
      <c r="K679"/>
      <c r="L679"/>
      <c r="M679"/>
      <c r="N679"/>
      <c r="O679"/>
      <c r="P679"/>
      <c r="Q679"/>
      <c r="R679"/>
      <c r="S679" s="11"/>
      <c r="T679"/>
      <c r="U679" s="3"/>
      <c r="V679" s="3"/>
      <c r="W679" s="176"/>
    </row>
    <row r="680" spans="1:23" s="46" customFormat="1" ht="51.75" customHeight="1">
      <c r="A680"/>
      <c r="B680"/>
      <c r="C680"/>
      <c r="D680" s="1"/>
      <c r="E680" s="5"/>
      <c r="F680" s="2"/>
      <c r="G680"/>
      <c r="H680"/>
      <c r="I680"/>
      <c r="J680"/>
      <c r="K680"/>
      <c r="L680"/>
      <c r="M680"/>
      <c r="N680"/>
      <c r="O680"/>
      <c r="P680"/>
      <c r="Q680"/>
      <c r="R680"/>
      <c r="S680" s="11"/>
      <c r="T680"/>
      <c r="U680" s="3"/>
      <c r="V680" s="3"/>
      <c r="W680" s="176"/>
    </row>
    <row r="681" spans="1:23" s="46" customFormat="1" ht="51.75" customHeight="1">
      <c r="A681"/>
      <c r="B681"/>
      <c r="C681"/>
      <c r="D681" s="1"/>
      <c r="E681" s="5"/>
      <c r="F681" s="2"/>
      <c r="G681"/>
      <c r="H681"/>
      <c r="I681"/>
      <c r="J681"/>
      <c r="K681"/>
      <c r="L681"/>
      <c r="M681"/>
      <c r="N681"/>
      <c r="O681"/>
      <c r="P681"/>
      <c r="Q681"/>
      <c r="R681"/>
      <c r="S681" s="11"/>
      <c r="T681"/>
      <c r="U681" s="3"/>
      <c r="V681" s="3"/>
      <c r="W681" s="176"/>
    </row>
    <row r="682" spans="1:23" s="46" customFormat="1" ht="51.75" customHeight="1">
      <c r="A682"/>
      <c r="B682"/>
      <c r="C682"/>
      <c r="D682" s="1"/>
      <c r="E682" s="5"/>
      <c r="F682" s="2"/>
      <c r="G682"/>
      <c r="H682"/>
      <c r="I682"/>
      <c r="J682"/>
      <c r="K682"/>
      <c r="L682"/>
      <c r="M682"/>
      <c r="N682"/>
      <c r="O682"/>
      <c r="P682"/>
      <c r="Q682"/>
      <c r="R682"/>
      <c r="S682" s="11"/>
      <c r="T682"/>
      <c r="U682" s="3"/>
      <c r="V682" s="3"/>
      <c r="W682" s="176"/>
    </row>
    <row r="683" spans="1:23" s="46" customFormat="1" ht="47.25" customHeight="1">
      <c r="A683"/>
      <c r="B683"/>
      <c r="C683"/>
      <c r="D683" s="1"/>
      <c r="E683" s="5"/>
      <c r="F683" s="2"/>
      <c r="G683"/>
      <c r="H683"/>
      <c r="I683"/>
      <c r="J683"/>
      <c r="K683"/>
      <c r="L683"/>
      <c r="M683"/>
      <c r="N683"/>
      <c r="O683"/>
      <c r="P683"/>
      <c r="Q683"/>
      <c r="R683"/>
      <c r="S683" s="11"/>
      <c r="T683"/>
      <c r="U683" s="3"/>
      <c r="V683" s="3"/>
      <c r="W683" s="176"/>
    </row>
    <row r="684" spans="1:23" s="46" customFormat="1" ht="47.25" customHeight="1">
      <c r="A684"/>
      <c r="B684"/>
      <c r="C684"/>
      <c r="D684" s="1"/>
      <c r="E684" s="5"/>
      <c r="F684" s="2"/>
      <c r="G684"/>
      <c r="H684"/>
      <c r="I684"/>
      <c r="J684"/>
      <c r="K684"/>
      <c r="L684"/>
      <c r="M684"/>
      <c r="N684"/>
      <c r="O684"/>
      <c r="P684"/>
      <c r="Q684"/>
      <c r="R684"/>
      <c r="S684" s="11"/>
      <c r="T684"/>
      <c r="U684" s="3"/>
      <c r="V684" s="3"/>
      <c r="W684" s="176"/>
    </row>
    <row r="685" spans="1:23" s="46" customFormat="1" ht="47.25" customHeight="1">
      <c r="A685"/>
      <c r="B685"/>
      <c r="C685"/>
      <c r="D685" s="1"/>
      <c r="E685" s="5"/>
      <c r="F685" s="2"/>
      <c r="G685"/>
      <c r="H685"/>
      <c r="I685"/>
      <c r="J685"/>
      <c r="K685"/>
      <c r="L685"/>
      <c r="M685"/>
      <c r="N685"/>
      <c r="O685"/>
      <c r="P685"/>
      <c r="Q685"/>
      <c r="R685"/>
      <c r="S685" s="11"/>
      <c r="T685"/>
      <c r="U685" s="3"/>
      <c r="V685" s="3"/>
      <c r="W685" s="176"/>
    </row>
    <row r="686" spans="1:23" s="46" customFormat="1" ht="47.25" customHeight="1">
      <c r="A686"/>
      <c r="B686"/>
      <c r="C686"/>
      <c r="D686" s="1"/>
      <c r="E686" s="5"/>
      <c r="F686" s="2"/>
      <c r="G686"/>
      <c r="H686"/>
      <c r="I686"/>
      <c r="J686"/>
      <c r="K686"/>
      <c r="L686"/>
      <c r="M686"/>
      <c r="N686"/>
      <c r="O686"/>
      <c r="P686"/>
      <c r="Q686"/>
      <c r="R686"/>
      <c r="S686" s="11"/>
      <c r="T686"/>
      <c r="U686" s="3"/>
      <c r="V686" s="3"/>
      <c r="W686" s="176"/>
    </row>
    <row r="687" spans="1:23" s="46" customFormat="1" ht="57" customHeight="1">
      <c r="A687"/>
      <c r="B687"/>
      <c r="C687"/>
      <c r="D687" s="1"/>
      <c r="E687" s="5"/>
      <c r="F687" s="2"/>
      <c r="G687"/>
      <c r="H687"/>
      <c r="I687"/>
      <c r="J687"/>
      <c r="K687"/>
      <c r="L687"/>
      <c r="M687"/>
      <c r="N687"/>
      <c r="O687"/>
      <c r="P687"/>
      <c r="Q687"/>
      <c r="R687"/>
      <c r="S687" s="11"/>
      <c r="T687"/>
      <c r="U687" s="3"/>
      <c r="V687" s="3"/>
      <c r="W687" s="176"/>
    </row>
    <row r="688" spans="1:23" s="46" customFormat="1" ht="57" customHeight="1">
      <c r="A688"/>
      <c r="B688"/>
      <c r="C688"/>
      <c r="D688" s="1"/>
      <c r="E688" s="5"/>
      <c r="F688" s="2"/>
      <c r="G688"/>
      <c r="H688"/>
      <c r="I688"/>
      <c r="J688"/>
      <c r="K688"/>
      <c r="L688"/>
      <c r="M688"/>
      <c r="N688"/>
      <c r="O688"/>
      <c r="P688"/>
      <c r="Q688"/>
      <c r="R688"/>
      <c r="S688" s="11"/>
      <c r="T688"/>
      <c r="U688" s="3"/>
      <c r="V688" s="3"/>
      <c r="W688" s="176"/>
    </row>
    <row r="689" spans="1:23" s="46" customFormat="1" ht="57" customHeight="1">
      <c r="A689"/>
      <c r="B689"/>
      <c r="C689"/>
      <c r="D689" s="1"/>
      <c r="E689" s="5"/>
      <c r="F689" s="2"/>
      <c r="G689"/>
      <c r="H689"/>
      <c r="I689"/>
      <c r="J689"/>
      <c r="K689"/>
      <c r="L689"/>
      <c r="M689"/>
      <c r="N689"/>
      <c r="O689"/>
      <c r="P689"/>
      <c r="Q689"/>
      <c r="R689"/>
      <c r="S689" s="11"/>
      <c r="T689"/>
      <c r="U689" s="3"/>
      <c r="V689" s="3"/>
      <c r="W689" s="176"/>
    </row>
    <row r="690" spans="1:23" s="46" customFormat="1" ht="57" customHeight="1">
      <c r="A690"/>
      <c r="B690"/>
      <c r="C690"/>
      <c r="D690" s="1"/>
      <c r="E690" s="5"/>
      <c r="F690" s="2"/>
      <c r="G690"/>
      <c r="H690"/>
      <c r="I690"/>
      <c r="J690"/>
      <c r="K690"/>
      <c r="L690"/>
      <c r="M690"/>
      <c r="N690"/>
      <c r="O690"/>
      <c r="P690"/>
      <c r="Q690"/>
      <c r="R690"/>
      <c r="S690" s="11"/>
      <c r="T690"/>
      <c r="U690" s="3"/>
      <c r="V690" s="3"/>
      <c r="W690" s="176"/>
    </row>
    <row r="691" spans="1:23" s="46" customFormat="1" ht="52.5" customHeight="1">
      <c r="A691"/>
      <c r="B691"/>
      <c r="C691"/>
      <c r="D691" s="1"/>
      <c r="E691" s="5"/>
      <c r="F691" s="2"/>
      <c r="G691"/>
      <c r="H691"/>
      <c r="I691"/>
      <c r="J691"/>
      <c r="K691"/>
      <c r="L691"/>
      <c r="M691"/>
      <c r="N691"/>
      <c r="O691"/>
      <c r="P691"/>
      <c r="Q691"/>
      <c r="R691"/>
      <c r="S691" s="11"/>
      <c r="T691"/>
      <c r="U691" s="3"/>
      <c r="V691" s="3"/>
      <c r="W691" s="176"/>
    </row>
    <row r="692" spans="1:23" s="46" customFormat="1" ht="52.5" customHeight="1">
      <c r="A692"/>
      <c r="B692"/>
      <c r="C692"/>
      <c r="D692" s="1"/>
      <c r="E692" s="5"/>
      <c r="F692" s="2"/>
      <c r="G692"/>
      <c r="H692"/>
      <c r="I692"/>
      <c r="J692"/>
      <c r="K692"/>
      <c r="L692"/>
      <c r="M692"/>
      <c r="N692"/>
      <c r="O692"/>
      <c r="P692"/>
      <c r="Q692"/>
      <c r="R692"/>
      <c r="S692" s="11"/>
      <c r="T692"/>
      <c r="U692" s="3"/>
      <c r="V692" s="3"/>
      <c r="W692" s="176"/>
    </row>
    <row r="693" spans="1:23" s="46" customFormat="1" ht="52.5" customHeight="1">
      <c r="A693"/>
      <c r="B693"/>
      <c r="C693"/>
      <c r="D693" s="1"/>
      <c r="E693" s="5"/>
      <c r="F693" s="2"/>
      <c r="G693"/>
      <c r="H693"/>
      <c r="I693"/>
      <c r="J693"/>
      <c r="K693"/>
      <c r="L693"/>
      <c r="M693"/>
      <c r="N693"/>
      <c r="O693"/>
      <c r="P693"/>
      <c r="Q693"/>
      <c r="R693"/>
      <c r="S693" s="11"/>
      <c r="T693"/>
      <c r="U693" s="3"/>
      <c r="V693" s="3"/>
      <c r="W693" s="176"/>
    </row>
    <row r="694" spans="1:23" s="46" customFormat="1" ht="52.5" customHeight="1">
      <c r="A694"/>
      <c r="B694"/>
      <c r="C694"/>
      <c r="D694" s="1"/>
      <c r="E694" s="5"/>
      <c r="F694" s="2"/>
      <c r="G694"/>
      <c r="H694"/>
      <c r="I694"/>
      <c r="J694"/>
      <c r="K694"/>
      <c r="L694"/>
      <c r="M694"/>
      <c r="N694"/>
      <c r="O694"/>
      <c r="P694"/>
      <c r="Q694"/>
      <c r="R694"/>
      <c r="S694" s="11"/>
      <c r="T694"/>
      <c r="U694" s="3"/>
      <c r="V694" s="3"/>
      <c r="W694" s="176"/>
    </row>
    <row r="695" spans="1:23" s="46" customFormat="1" ht="51" customHeight="1">
      <c r="A695"/>
      <c r="B695"/>
      <c r="C695"/>
      <c r="D695" s="1"/>
      <c r="E695" s="5"/>
      <c r="F695" s="2"/>
      <c r="G695"/>
      <c r="H695"/>
      <c r="I695"/>
      <c r="J695"/>
      <c r="K695"/>
      <c r="L695"/>
      <c r="M695"/>
      <c r="N695"/>
      <c r="O695"/>
      <c r="P695"/>
      <c r="Q695"/>
      <c r="R695"/>
      <c r="S695" s="11"/>
      <c r="T695"/>
      <c r="U695" s="3"/>
      <c r="V695" s="3"/>
      <c r="W695" s="176"/>
    </row>
    <row r="696" spans="1:23" s="46" customFormat="1" ht="51" customHeight="1">
      <c r="A696"/>
      <c r="B696"/>
      <c r="C696"/>
      <c r="D696" s="1"/>
      <c r="E696" s="5"/>
      <c r="F696" s="2"/>
      <c r="G696"/>
      <c r="H696"/>
      <c r="I696"/>
      <c r="J696"/>
      <c r="K696"/>
      <c r="L696"/>
      <c r="M696"/>
      <c r="N696"/>
      <c r="O696"/>
      <c r="P696"/>
      <c r="Q696"/>
      <c r="R696"/>
      <c r="S696" s="11"/>
      <c r="T696"/>
      <c r="U696" s="3"/>
      <c r="V696" s="3"/>
      <c r="W696" s="176"/>
    </row>
    <row r="697" spans="1:23" s="46" customFormat="1" ht="51" customHeight="1">
      <c r="A697"/>
      <c r="B697"/>
      <c r="C697"/>
      <c r="D697" s="1"/>
      <c r="E697" s="5"/>
      <c r="F697" s="2"/>
      <c r="G697"/>
      <c r="H697"/>
      <c r="I697"/>
      <c r="J697"/>
      <c r="K697"/>
      <c r="L697"/>
      <c r="M697"/>
      <c r="N697"/>
      <c r="O697"/>
      <c r="P697"/>
      <c r="Q697"/>
      <c r="R697"/>
      <c r="S697" s="11"/>
      <c r="T697"/>
      <c r="U697" s="3"/>
      <c r="V697" s="3"/>
      <c r="W697" s="176"/>
    </row>
    <row r="698" spans="1:23" s="46" customFormat="1" ht="51" customHeight="1">
      <c r="A698"/>
      <c r="B698"/>
      <c r="C698"/>
      <c r="D698" s="1"/>
      <c r="E698" s="5"/>
      <c r="F698" s="2"/>
      <c r="G698"/>
      <c r="H698"/>
      <c r="I698"/>
      <c r="J698"/>
      <c r="K698"/>
      <c r="L698"/>
      <c r="M698"/>
      <c r="N698"/>
      <c r="O698"/>
      <c r="P698"/>
      <c r="Q698"/>
      <c r="R698"/>
      <c r="S698" s="11"/>
      <c r="T698"/>
      <c r="U698" s="3"/>
      <c r="V698" s="3"/>
      <c r="W698" s="176"/>
    </row>
    <row r="699" spans="1:23" s="46" customFormat="1" ht="57" customHeight="1">
      <c r="A699"/>
      <c r="B699"/>
      <c r="C699"/>
      <c r="D699" s="1"/>
      <c r="E699" s="5"/>
      <c r="F699" s="2"/>
      <c r="G699"/>
      <c r="H699"/>
      <c r="I699"/>
      <c r="J699"/>
      <c r="K699"/>
      <c r="L699"/>
      <c r="M699"/>
      <c r="N699"/>
      <c r="O699"/>
      <c r="P699"/>
      <c r="Q699"/>
      <c r="R699"/>
      <c r="S699" s="11"/>
      <c r="T699"/>
      <c r="U699" s="3"/>
      <c r="V699" s="3"/>
      <c r="W699" s="176"/>
    </row>
    <row r="700" spans="1:23" s="46" customFormat="1" ht="57" customHeight="1">
      <c r="A700"/>
      <c r="B700"/>
      <c r="C700"/>
      <c r="D700" s="1"/>
      <c r="E700" s="5"/>
      <c r="F700" s="2"/>
      <c r="G700"/>
      <c r="H700"/>
      <c r="I700"/>
      <c r="J700"/>
      <c r="K700"/>
      <c r="L700"/>
      <c r="M700"/>
      <c r="N700"/>
      <c r="O700"/>
      <c r="P700"/>
      <c r="Q700"/>
      <c r="R700"/>
      <c r="S700" s="11"/>
      <c r="T700"/>
      <c r="U700" s="3"/>
      <c r="V700" s="3"/>
      <c r="W700" s="176"/>
    </row>
    <row r="701" spans="1:23" s="46" customFormat="1" ht="57" customHeight="1">
      <c r="A701"/>
      <c r="B701"/>
      <c r="C701"/>
      <c r="D701" s="1"/>
      <c r="E701" s="5"/>
      <c r="F701" s="2"/>
      <c r="G701"/>
      <c r="H701"/>
      <c r="I701"/>
      <c r="J701"/>
      <c r="K701"/>
      <c r="L701"/>
      <c r="M701"/>
      <c r="N701"/>
      <c r="O701"/>
      <c r="P701"/>
      <c r="Q701"/>
      <c r="R701"/>
      <c r="S701" s="11"/>
      <c r="T701"/>
      <c r="U701" s="3"/>
      <c r="V701" s="3"/>
      <c r="W701" s="176"/>
    </row>
    <row r="702" spans="1:23" s="46" customFormat="1" ht="57" customHeight="1">
      <c r="A702"/>
      <c r="B702"/>
      <c r="C702"/>
      <c r="D702" s="1"/>
      <c r="E702" s="5"/>
      <c r="F702" s="2"/>
      <c r="G702"/>
      <c r="H702"/>
      <c r="I702"/>
      <c r="J702"/>
      <c r="K702"/>
      <c r="L702"/>
      <c r="M702"/>
      <c r="N702"/>
      <c r="O702"/>
      <c r="P702"/>
      <c r="Q702"/>
      <c r="R702"/>
      <c r="S702" s="11"/>
      <c r="T702"/>
      <c r="U702" s="3"/>
      <c r="V702" s="3"/>
      <c r="W702" s="176"/>
    </row>
    <row r="703" spans="1:23" s="46" customFormat="1" ht="54.75" customHeight="1">
      <c r="A703"/>
      <c r="B703"/>
      <c r="C703"/>
      <c r="D703" s="1"/>
      <c r="E703" s="5"/>
      <c r="F703" s="2"/>
      <c r="G703"/>
      <c r="H703"/>
      <c r="I703"/>
      <c r="J703"/>
      <c r="K703"/>
      <c r="L703"/>
      <c r="M703"/>
      <c r="N703"/>
      <c r="O703"/>
      <c r="P703"/>
      <c r="Q703"/>
      <c r="R703"/>
      <c r="S703" s="11"/>
      <c r="T703"/>
      <c r="U703" s="3"/>
      <c r="V703" s="3"/>
      <c r="W703" s="176"/>
    </row>
    <row r="704" spans="1:23" s="27" customFormat="1" ht="54.75" customHeight="1">
      <c r="A704"/>
      <c r="B704"/>
      <c r="C704"/>
      <c r="D704" s="1"/>
      <c r="E704" s="5"/>
      <c r="F704" s="2"/>
      <c r="G704"/>
      <c r="H704"/>
      <c r="I704"/>
      <c r="J704"/>
      <c r="K704"/>
      <c r="L704"/>
      <c r="M704"/>
      <c r="N704"/>
      <c r="O704"/>
      <c r="P704"/>
      <c r="Q704"/>
      <c r="R704"/>
      <c r="S704" s="11"/>
      <c r="T704"/>
      <c r="U704" s="3"/>
      <c r="V704" s="3"/>
      <c r="W704" s="173"/>
    </row>
    <row r="705" spans="1:23" s="46" customFormat="1" ht="54.75" customHeight="1">
      <c r="A705"/>
      <c r="B705"/>
      <c r="C705"/>
      <c r="D705" s="1"/>
      <c r="E705" s="5"/>
      <c r="F705" s="2"/>
      <c r="G705"/>
      <c r="H705"/>
      <c r="I705"/>
      <c r="J705"/>
      <c r="K705"/>
      <c r="L705"/>
      <c r="M705"/>
      <c r="N705"/>
      <c r="O705"/>
      <c r="P705"/>
      <c r="Q705"/>
      <c r="R705"/>
      <c r="S705" s="11"/>
      <c r="T705"/>
      <c r="U705" s="3"/>
      <c r="V705" s="3"/>
      <c r="W705" s="176"/>
    </row>
    <row r="706" spans="1:23" s="46" customFormat="1" ht="54.75" customHeight="1">
      <c r="A706"/>
      <c r="B706"/>
      <c r="C706"/>
      <c r="D706" s="1"/>
      <c r="E706" s="5"/>
      <c r="F706" s="2"/>
      <c r="G706"/>
      <c r="H706"/>
      <c r="I706"/>
      <c r="J706"/>
      <c r="K706"/>
      <c r="L706"/>
      <c r="M706"/>
      <c r="N706"/>
      <c r="O706"/>
      <c r="P706"/>
      <c r="Q706"/>
      <c r="R706"/>
      <c r="S706" s="11"/>
      <c r="T706"/>
      <c r="U706" s="3"/>
      <c r="V706" s="3"/>
      <c r="W706" s="176"/>
    </row>
    <row r="707" spans="1:23" s="46" customFormat="1" ht="48.75" customHeight="1">
      <c r="A707"/>
      <c r="B707"/>
      <c r="C707"/>
      <c r="D707" s="1"/>
      <c r="E707" s="5"/>
      <c r="F707" s="2"/>
      <c r="G707"/>
      <c r="H707"/>
      <c r="I707"/>
      <c r="J707"/>
      <c r="K707"/>
      <c r="L707"/>
      <c r="M707"/>
      <c r="N707"/>
      <c r="O707"/>
      <c r="P707"/>
      <c r="Q707"/>
      <c r="R707"/>
      <c r="S707" s="11"/>
      <c r="T707"/>
      <c r="U707" s="3"/>
      <c r="V707" s="3"/>
      <c r="W707" s="176"/>
    </row>
    <row r="708" spans="1:23" s="46" customFormat="1" ht="48.75" customHeight="1">
      <c r="A708"/>
      <c r="B708"/>
      <c r="C708"/>
      <c r="D708" s="1"/>
      <c r="E708" s="5"/>
      <c r="F708" s="2"/>
      <c r="G708"/>
      <c r="H708"/>
      <c r="I708"/>
      <c r="J708"/>
      <c r="K708"/>
      <c r="L708"/>
      <c r="M708"/>
      <c r="N708"/>
      <c r="O708"/>
      <c r="P708"/>
      <c r="Q708"/>
      <c r="R708"/>
      <c r="S708" s="11"/>
      <c r="T708"/>
      <c r="U708" s="3"/>
      <c r="V708" s="3"/>
      <c r="W708" s="176"/>
    </row>
    <row r="709" spans="1:23" s="46" customFormat="1" ht="15" customHeight="1">
      <c r="A709"/>
      <c r="B709"/>
      <c r="C709"/>
      <c r="D709" s="1"/>
      <c r="E709" s="5"/>
      <c r="F709" s="2"/>
      <c r="G709"/>
      <c r="H709"/>
      <c r="I709"/>
      <c r="J709"/>
      <c r="K709"/>
      <c r="L709"/>
      <c r="M709"/>
      <c r="N709"/>
      <c r="O709"/>
      <c r="P709"/>
      <c r="Q709"/>
      <c r="R709"/>
      <c r="S709" s="11"/>
      <c r="T709"/>
      <c r="U709" s="3"/>
      <c r="V709" s="3"/>
      <c r="W709" s="176"/>
    </row>
    <row r="710" spans="1:23" s="46" customFormat="1" ht="15" customHeight="1">
      <c r="A710"/>
      <c r="B710"/>
      <c r="C710"/>
      <c r="D710" s="1"/>
      <c r="E710" s="5"/>
      <c r="F710" s="2"/>
      <c r="G710"/>
      <c r="H710"/>
      <c r="I710"/>
      <c r="J710"/>
      <c r="K710"/>
      <c r="L710"/>
      <c r="M710"/>
      <c r="N710"/>
      <c r="O710"/>
      <c r="P710"/>
      <c r="Q710"/>
      <c r="R710"/>
      <c r="S710" s="11"/>
      <c r="T710"/>
      <c r="U710" s="3"/>
      <c r="V710" s="3"/>
      <c r="W710" s="176"/>
    </row>
    <row r="711" spans="1:23" s="46" customFormat="1" ht="15" customHeight="1">
      <c r="A711"/>
      <c r="B711"/>
      <c r="C711"/>
      <c r="D711" s="1"/>
      <c r="E711" s="5"/>
      <c r="F711" s="2"/>
      <c r="G711"/>
      <c r="H711"/>
      <c r="I711"/>
      <c r="J711"/>
      <c r="K711"/>
      <c r="L711"/>
      <c r="M711"/>
      <c r="N711"/>
      <c r="O711"/>
      <c r="P711"/>
      <c r="Q711"/>
      <c r="R711"/>
      <c r="S711" s="11"/>
      <c r="T711"/>
      <c r="U711" s="3"/>
      <c r="V711" s="3"/>
      <c r="W711" s="176"/>
    </row>
    <row r="712" spans="1:23" s="46" customFormat="1" ht="15" customHeight="1">
      <c r="A712"/>
      <c r="B712"/>
      <c r="C712"/>
      <c r="D712" s="1"/>
      <c r="E712" s="5"/>
      <c r="F712" s="2"/>
      <c r="G712"/>
      <c r="H712"/>
      <c r="I712"/>
      <c r="J712"/>
      <c r="K712"/>
      <c r="L712"/>
      <c r="M712"/>
      <c r="N712"/>
      <c r="O712"/>
      <c r="P712"/>
      <c r="Q712"/>
      <c r="R712"/>
      <c r="S712" s="11"/>
      <c r="T712"/>
      <c r="U712" s="3"/>
      <c r="V712" s="3"/>
      <c r="W712" s="176"/>
    </row>
    <row r="713" spans="1:23" s="46" customFormat="1" ht="15" customHeight="1">
      <c r="A713"/>
      <c r="B713"/>
      <c r="C713"/>
      <c r="D713" s="1"/>
      <c r="E713" s="5"/>
      <c r="F713" s="2"/>
      <c r="G713"/>
      <c r="H713"/>
      <c r="I713"/>
      <c r="J713"/>
      <c r="K713"/>
      <c r="L713"/>
      <c r="M713"/>
      <c r="N713"/>
      <c r="O713"/>
      <c r="P713"/>
      <c r="Q713"/>
      <c r="R713"/>
      <c r="S713" s="11"/>
      <c r="T713"/>
      <c r="U713" s="3"/>
      <c r="V713" s="3"/>
      <c r="W713" s="176"/>
    </row>
    <row r="714" spans="1:23" s="46" customFormat="1" ht="23.25" customHeight="1">
      <c r="A714"/>
      <c r="B714"/>
      <c r="C714"/>
      <c r="D714" s="1"/>
      <c r="E714" s="5"/>
      <c r="F714" s="2"/>
      <c r="G714"/>
      <c r="H714"/>
      <c r="I714"/>
      <c r="J714"/>
      <c r="K714"/>
      <c r="L714"/>
      <c r="M714"/>
      <c r="N714"/>
      <c r="O714"/>
      <c r="P714"/>
      <c r="Q714"/>
      <c r="R714"/>
      <c r="S714" s="11"/>
      <c r="T714"/>
      <c r="U714" s="3"/>
      <c r="V714" s="3"/>
      <c r="W714" s="176"/>
    </row>
    <row r="715" spans="1:23" s="46" customFormat="1" ht="39" customHeight="1">
      <c r="A715"/>
      <c r="B715"/>
      <c r="C715"/>
      <c r="D715" s="1"/>
      <c r="E715" s="5"/>
      <c r="F715" s="2"/>
      <c r="G715"/>
      <c r="H715"/>
      <c r="I715"/>
      <c r="J715"/>
      <c r="K715"/>
      <c r="L715"/>
      <c r="M715"/>
      <c r="N715"/>
      <c r="O715"/>
      <c r="P715"/>
      <c r="Q715"/>
      <c r="R715"/>
      <c r="S715" s="11"/>
      <c r="T715"/>
      <c r="U715" s="3"/>
      <c r="V715" s="3"/>
      <c r="W715" s="176"/>
    </row>
    <row r="716" spans="1:23" s="46" customFormat="1" ht="35.25" customHeight="1">
      <c r="A716"/>
      <c r="B716"/>
      <c r="C716"/>
      <c r="D716" s="1"/>
      <c r="E716" s="5"/>
      <c r="F716" s="2"/>
      <c r="G716"/>
      <c r="H716"/>
      <c r="I716"/>
      <c r="J716"/>
      <c r="K716"/>
      <c r="L716"/>
      <c r="M716"/>
      <c r="N716"/>
      <c r="O716"/>
      <c r="P716"/>
      <c r="Q716"/>
      <c r="R716"/>
      <c r="S716" s="11"/>
      <c r="T716"/>
      <c r="U716" s="3"/>
      <c r="V716" s="3"/>
      <c r="W716" s="176"/>
    </row>
    <row r="717" spans="1:23" s="27" customFormat="1" ht="21" customHeight="1">
      <c r="A717"/>
      <c r="B717"/>
      <c r="C717"/>
      <c r="D717" s="1"/>
      <c r="E717" s="5"/>
      <c r="F717" s="2"/>
      <c r="G717"/>
      <c r="H717"/>
      <c r="I717"/>
      <c r="J717"/>
      <c r="K717"/>
      <c r="L717"/>
      <c r="M717"/>
      <c r="N717"/>
      <c r="O717"/>
      <c r="P717"/>
      <c r="Q717"/>
      <c r="R717"/>
      <c r="S717" s="11"/>
      <c r="T717"/>
      <c r="U717" s="3"/>
      <c r="V717" s="3"/>
      <c r="W717" s="173"/>
    </row>
    <row r="718" spans="1:23" s="46" customFormat="1" ht="41.25" customHeight="1">
      <c r="A718"/>
      <c r="B718"/>
      <c r="C718"/>
      <c r="D718" s="1"/>
      <c r="E718" s="5"/>
      <c r="F718" s="2"/>
      <c r="G718"/>
      <c r="H718"/>
      <c r="I718"/>
      <c r="J718"/>
      <c r="K718"/>
      <c r="L718"/>
      <c r="M718"/>
      <c r="N718"/>
      <c r="O718"/>
      <c r="P718"/>
      <c r="Q718"/>
      <c r="R718"/>
      <c r="S718" s="11"/>
      <c r="T718"/>
      <c r="U718" s="3"/>
      <c r="V718" s="3"/>
      <c r="W718" s="176"/>
    </row>
    <row r="719" spans="1:23" s="46" customFormat="1" ht="41.25" customHeight="1">
      <c r="A719"/>
      <c r="B719"/>
      <c r="C719"/>
      <c r="D719" s="1"/>
      <c r="E719" s="5"/>
      <c r="F719" s="2"/>
      <c r="G719"/>
      <c r="H719"/>
      <c r="I719"/>
      <c r="J719"/>
      <c r="K719"/>
      <c r="L719"/>
      <c r="M719"/>
      <c r="N719"/>
      <c r="O719"/>
      <c r="P719"/>
      <c r="Q719"/>
      <c r="R719"/>
      <c r="S719" s="11"/>
      <c r="T719"/>
      <c r="U719" s="3"/>
      <c r="V719" s="3"/>
      <c r="W719" s="176"/>
    </row>
    <row r="720" spans="1:23" s="46" customFormat="1" ht="41.25" customHeight="1">
      <c r="A720"/>
      <c r="B720"/>
      <c r="C720"/>
      <c r="D720" s="1"/>
      <c r="E720" s="5"/>
      <c r="F720" s="2"/>
      <c r="G720"/>
      <c r="H720"/>
      <c r="I720"/>
      <c r="J720"/>
      <c r="K720"/>
      <c r="L720"/>
      <c r="M720"/>
      <c r="N720"/>
      <c r="O720"/>
      <c r="P720"/>
      <c r="Q720"/>
      <c r="R720"/>
      <c r="S720" s="11"/>
      <c r="T720"/>
      <c r="U720" s="3"/>
      <c r="V720" s="3"/>
      <c r="W720" s="176"/>
    </row>
    <row r="721" spans="1:25" s="46" customFormat="1" ht="41.25" customHeight="1">
      <c r="A721"/>
      <c r="B721"/>
      <c r="C721"/>
      <c r="D721" s="1"/>
      <c r="E721" s="5"/>
      <c r="F721" s="2"/>
      <c r="G721"/>
      <c r="H721"/>
      <c r="I721"/>
      <c r="J721"/>
      <c r="K721"/>
      <c r="L721"/>
      <c r="M721"/>
      <c r="N721"/>
      <c r="O721"/>
      <c r="P721"/>
      <c r="Q721"/>
      <c r="R721"/>
      <c r="S721" s="11"/>
      <c r="T721"/>
      <c r="U721" s="3"/>
      <c r="V721" s="3"/>
      <c r="W721" s="176"/>
    </row>
    <row r="722" spans="1:25" s="46" customFormat="1" ht="41.25" customHeight="1">
      <c r="A722"/>
      <c r="B722"/>
      <c r="C722"/>
      <c r="D722" s="1"/>
      <c r="E722" s="5"/>
      <c r="F722" s="2"/>
      <c r="G722"/>
      <c r="H722"/>
      <c r="I722"/>
      <c r="J722"/>
      <c r="K722"/>
      <c r="L722"/>
      <c r="M722"/>
      <c r="N722"/>
      <c r="O722"/>
      <c r="P722"/>
      <c r="Q722"/>
      <c r="R722"/>
      <c r="S722" s="11"/>
      <c r="T722"/>
      <c r="U722" s="3"/>
      <c r="V722" s="3"/>
      <c r="W722" s="176"/>
    </row>
    <row r="723" spans="1:25" s="46" customFormat="1" ht="45" customHeight="1">
      <c r="A723"/>
      <c r="B723"/>
      <c r="C723"/>
      <c r="D723" s="1"/>
      <c r="E723" s="5"/>
      <c r="F723" s="2"/>
      <c r="G723"/>
      <c r="H723"/>
      <c r="I723"/>
      <c r="J723"/>
      <c r="K723"/>
      <c r="L723"/>
      <c r="M723"/>
      <c r="N723"/>
      <c r="O723"/>
      <c r="P723"/>
      <c r="Q723"/>
      <c r="R723"/>
      <c r="S723" s="11"/>
      <c r="T723"/>
      <c r="U723" s="3"/>
      <c r="V723" s="3"/>
      <c r="W723" s="176"/>
    </row>
    <row r="724" spans="1:25" s="46" customFormat="1" ht="45" customHeight="1">
      <c r="A724"/>
      <c r="B724"/>
      <c r="C724"/>
      <c r="D724" s="1"/>
      <c r="E724" s="5"/>
      <c r="F724" s="2"/>
      <c r="G724"/>
      <c r="H724"/>
      <c r="I724"/>
      <c r="J724"/>
      <c r="K724"/>
      <c r="L724"/>
      <c r="M724"/>
      <c r="N724"/>
      <c r="O724"/>
      <c r="P724"/>
      <c r="Q724"/>
      <c r="R724"/>
      <c r="S724" s="11"/>
      <c r="T724"/>
      <c r="U724" s="3"/>
      <c r="V724" s="3"/>
      <c r="W724" s="176"/>
    </row>
    <row r="725" spans="1:25" s="46" customFormat="1" ht="45" customHeight="1">
      <c r="A725"/>
      <c r="B725"/>
      <c r="C725"/>
      <c r="D725" s="1"/>
      <c r="E725" s="5"/>
      <c r="F725" s="2"/>
      <c r="G725"/>
      <c r="H725"/>
      <c r="I725"/>
      <c r="J725"/>
      <c r="K725"/>
      <c r="L725"/>
      <c r="M725"/>
      <c r="N725"/>
      <c r="O725"/>
      <c r="P725"/>
      <c r="Q725"/>
      <c r="R725"/>
      <c r="S725" s="11"/>
      <c r="T725"/>
      <c r="U725" s="3"/>
      <c r="V725" s="3"/>
      <c r="W725" s="177"/>
    </row>
    <row r="726" spans="1:25" s="46" customFormat="1" ht="45" customHeight="1">
      <c r="A726"/>
      <c r="B726"/>
      <c r="C726"/>
      <c r="D726" s="1"/>
      <c r="E726" s="5"/>
      <c r="F726" s="2"/>
      <c r="G726"/>
      <c r="H726"/>
      <c r="I726"/>
      <c r="J726"/>
      <c r="K726"/>
      <c r="L726"/>
      <c r="M726"/>
      <c r="N726"/>
      <c r="O726"/>
      <c r="P726"/>
      <c r="Q726"/>
      <c r="R726"/>
      <c r="S726" s="11"/>
      <c r="T726"/>
      <c r="U726" s="3"/>
      <c r="V726" s="3"/>
      <c r="W726" s="177"/>
    </row>
    <row r="727" spans="1:25" s="48" customFormat="1" ht="42.75" customHeight="1">
      <c r="A727"/>
      <c r="B727"/>
      <c r="C727"/>
      <c r="D727" s="1"/>
      <c r="E727" s="5"/>
      <c r="F727" s="2"/>
      <c r="G727"/>
      <c r="H727"/>
      <c r="I727"/>
      <c r="J727"/>
      <c r="K727"/>
      <c r="L727"/>
      <c r="M727"/>
      <c r="N727"/>
      <c r="O727"/>
      <c r="P727"/>
      <c r="Q727"/>
      <c r="R727"/>
      <c r="S727" s="11"/>
      <c r="T727"/>
      <c r="U727" s="3"/>
      <c r="V727" s="3"/>
      <c r="W727" s="176"/>
    </row>
    <row r="728" spans="1:25" s="48" customFormat="1" ht="42.75" customHeight="1">
      <c r="A728"/>
      <c r="B728"/>
      <c r="C728"/>
      <c r="D728" s="1"/>
      <c r="E728" s="5"/>
      <c r="F728" s="2"/>
      <c r="G728"/>
      <c r="H728"/>
      <c r="I728"/>
      <c r="J728"/>
      <c r="K728"/>
      <c r="L728"/>
      <c r="M728"/>
      <c r="N728"/>
      <c r="O728"/>
      <c r="P728"/>
      <c r="Q728"/>
      <c r="R728"/>
      <c r="S728" s="11"/>
      <c r="T728"/>
      <c r="U728" s="3"/>
      <c r="V728" s="3"/>
      <c r="W728" s="176"/>
      <c r="Y728" s="61"/>
    </row>
    <row r="729" spans="1:25" s="46" customFormat="1" ht="42.75" customHeight="1">
      <c r="A729"/>
      <c r="B729"/>
      <c r="C729"/>
      <c r="D729" s="1"/>
      <c r="E729" s="5"/>
      <c r="F729" s="2"/>
      <c r="G729"/>
      <c r="H729"/>
      <c r="I729"/>
      <c r="J729"/>
      <c r="K729"/>
      <c r="L729"/>
      <c r="M729"/>
      <c r="N729"/>
      <c r="O729"/>
      <c r="P729"/>
      <c r="Q729"/>
      <c r="R729"/>
      <c r="S729" s="11"/>
      <c r="T729"/>
      <c r="U729" s="3"/>
      <c r="V729" s="3"/>
      <c r="W729" s="176"/>
      <c r="X729" s="748"/>
      <c r="Y729" s="61"/>
    </row>
    <row r="730" spans="1:25" s="46" customFormat="1" ht="42.75" customHeight="1">
      <c r="A730"/>
      <c r="B730"/>
      <c r="C730"/>
      <c r="D730" s="1"/>
      <c r="E730" s="5"/>
      <c r="F730" s="2"/>
      <c r="G730"/>
      <c r="H730"/>
      <c r="I730"/>
      <c r="J730"/>
      <c r="K730"/>
      <c r="L730"/>
      <c r="M730"/>
      <c r="N730"/>
      <c r="O730"/>
      <c r="P730"/>
      <c r="Q730"/>
      <c r="R730"/>
      <c r="S730" s="11"/>
      <c r="T730"/>
      <c r="U730" s="3"/>
      <c r="V730" s="3"/>
      <c r="W730" s="176"/>
      <c r="X730" s="748"/>
    </row>
    <row r="731" spans="1:25" s="46" customFormat="1" ht="41.25" customHeight="1">
      <c r="A731"/>
      <c r="B731"/>
      <c r="C731"/>
      <c r="D731" s="1"/>
      <c r="E731" s="5"/>
      <c r="F731" s="2"/>
      <c r="G731"/>
      <c r="H731"/>
      <c r="I731"/>
      <c r="J731"/>
      <c r="K731"/>
      <c r="L731"/>
      <c r="M731"/>
      <c r="N731"/>
      <c r="O731"/>
      <c r="P731"/>
      <c r="Q731"/>
      <c r="R731"/>
      <c r="S731" s="11"/>
      <c r="T731"/>
      <c r="U731" s="3"/>
      <c r="V731" s="3"/>
      <c r="W731" s="176"/>
      <c r="X731" s="54"/>
    </row>
    <row r="732" spans="1:25" s="46" customFormat="1" ht="41.25" customHeight="1">
      <c r="A732"/>
      <c r="B732"/>
      <c r="C732"/>
      <c r="D732" s="1"/>
      <c r="E732" s="5"/>
      <c r="F732" s="2"/>
      <c r="G732"/>
      <c r="H732"/>
      <c r="I732"/>
      <c r="J732"/>
      <c r="K732"/>
      <c r="L732"/>
      <c r="M732"/>
      <c r="N732"/>
      <c r="O732"/>
      <c r="P732"/>
      <c r="Q732"/>
      <c r="R732"/>
      <c r="S732" s="11"/>
      <c r="T732"/>
      <c r="U732" s="3"/>
      <c r="V732" s="3"/>
      <c r="W732" s="176"/>
      <c r="X732" s="54"/>
    </row>
    <row r="733" spans="1:25" s="46" customFormat="1" ht="41.25" customHeight="1">
      <c r="A733"/>
      <c r="B733"/>
      <c r="C733"/>
      <c r="D733" s="1"/>
      <c r="E733" s="5"/>
      <c r="F733" s="2"/>
      <c r="G733"/>
      <c r="H733"/>
      <c r="I733"/>
      <c r="J733"/>
      <c r="K733"/>
      <c r="L733"/>
      <c r="M733"/>
      <c r="N733"/>
      <c r="O733"/>
      <c r="P733"/>
      <c r="Q733"/>
      <c r="R733"/>
      <c r="S733" s="11"/>
      <c r="T733"/>
      <c r="U733" s="3"/>
      <c r="V733" s="3"/>
      <c r="W733" s="176"/>
      <c r="X733" s="748"/>
    </row>
    <row r="734" spans="1:25" s="46" customFormat="1" ht="41.25" customHeight="1">
      <c r="A734"/>
      <c r="B734"/>
      <c r="C734"/>
      <c r="D734" s="1"/>
      <c r="E734" s="5"/>
      <c r="F734" s="2"/>
      <c r="G734"/>
      <c r="H734"/>
      <c r="I734"/>
      <c r="J734"/>
      <c r="K734"/>
      <c r="L734"/>
      <c r="M734"/>
      <c r="N734"/>
      <c r="O734"/>
      <c r="P734"/>
      <c r="Q734"/>
      <c r="R734"/>
      <c r="S734" s="11"/>
      <c r="T734"/>
      <c r="U734" s="3"/>
      <c r="V734" s="3"/>
      <c r="W734" s="176"/>
      <c r="X734" s="748"/>
    </row>
    <row r="735" spans="1:25" s="46" customFormat="1" ht="52.5" customHeight="1">
      <c r="A735"/>
      <c r="B735"/>
      <c r="C735"/>
      <c r="D735" s="1"/>
      <c r="E735" s="5"/>
      <c r="F735" s="2"/>
      <c r="G735"/>
      <c r="H735"/>
      <c r="I735"/>
      <c r="J735"/>
      <c r="K735"/>
      <c r="L735"/>
      <c r="M735"/>
      <c r="N735"/>
      <c r="O735"/>
      <c r="P735"/>
      <c r="Q735"/>
      <c r="R735"/>
      <c r="S735" s="11"/>
      <c r="T735"/>
      <c r="U735" s="3"/>
      <c r="V735" s="3"/>
      <c r="W735" s="176"/>
      <c r="X735" s="54"/>
    </row>
    <row r="736" spans="1:25" s="46" customFormat="1" ht="52.5" customHeight="1">
      <c r="A736"/>
      <c r="B736"/>
      <c r="C736"/>
      <c r="D736" s="1"/>
      <c r="E736" s="5"/>
      <c r="F736" s="2"/>
      <c r="G736"/>
      <c r="H736"/>
      <c r="I736"/>
      <c r="J736"/>
      <c r="K736"/>
      <c r="L736"/>
      <c r="M736"/>
      <c r="N736"/>
      <c r="O736"/>
      <c r="P736"/>
      <c r="Q736"/>
      <c r="R736"/>
      <c r="S736" s="11"/>
      <c r="T736"/>
      <c r="U736" s="3"/>
      <c r="V736" s="3"/>
      <c r="W736" s="176"/>
      <c r="X736" s="54"/>
    </row>
    <row r="737" spans="1:24" s="46" customFormat="1" ht="52.5" customHeight="1">
      <c r="A737"/>
      <c r="B737"/>
      <c r="C737"/>
      <c r="D737" s="1"/>
      <c r="E737" s="5"/>
      <c r="F737" s="2"/>
      <c r="G737"/>
      <c r="H737"/>
      <c r="I737"/>
      <c r="J737"/>
      <c r="K737"/>
      <c r="L737"/>
      <c r="M737"/>
      <c r="N737"/>
      <c r="O737"/>
      <c r="P737"/>
      <c r="Q737"/>
      <c r="R737"/>
      <c r="S737" s="11"/>
      <c r="T737"/>
      <c r="U737" s="3"/>
      <c r="V737" s="3"/>
      <c r="W737" s="176"/>
      <c r="X737" s="748"/>
    </row>
    <row r="738" spans="1:24" s="46" customFormat="1" ht="52.5" customHeight="1">
      <c r="A738"/>
      <c r="B738"/>
      <c r="C738"/>
      <c r="D738" s="1"/>
      <c r="E738" s="5"/>
      <c r="F738" s="2"/>
      <c r="G738"/>
      <c r="H738"/>
      <c r="I738"/>
      <c r="J738"/>
      <c r="K738"/>
      <c r="L738"/>
      <c r="M738"/>
      <c r="N738"/>
      <c r="O738"/>
      <c r="P738"/>
      <c r="Q738"/>
      <c r="R738"/>
      <c r="S738" s="11"/>
      <c r="T738"/>
      <c r="U738" s="3"/>
      <c r="V738" s="3"/>
      <c r="W738" s="176"/>
      <c r="X738" s="748"/>
    </row>
    <row r="739" spans="1:24" s="46" customFormat="1" ht="42.75" customHeight="1">
      <c r="A739"/>
      <c r="B739"/>
      <c r="C739"/>
      <c r="D739" s="1"/>
      <c r="E739" s="5"/>
      <c r="F739" s="2"/>
      <c r="G739"/>
      <c r="H739"/>
      <c r="I739"/>
      <c r="J739"/>
      <c r="K739"/>
      <c r="L739"/>
      <c r="M739"/>
      <c r="N739"/>
      <c r="O739"/>
      <c r="P739"/>
      <c r="Q739"/>
      <c r="R739"/>
      <c r="S739" s="11"/>
      <c r="T739"/>
      <c r="U739" s="3"/>
      <c r="V739" s="3"/>
      <c r="W739" s="176"/>
      <c r="X739" s="54"/>
    </row>
    <row r="740" spans="1:24" s="46" customFormat="1" ht="42.75" customHeight="1">
      <c r="A740"/>
      <c r="B740"/>
      <c r="C740"/>
      <c r="D740" s="1"/>
      <c r="E740" s="5"/>
      <c r="F740" s="2"/>
      <c r="G740"/>
      <c r="H740"/>
      <c r="I740"/>
      <c r="J740"/>
      <c r="K740"/>
      <c r="L740"/>
      <c r="M740"/>
      <c r="N740"/>
      <c r="O740"/>
      <c r="P740"/>
      <c r="Q740"/>
      <c r="R740"/>
      <c r="S740" s="11"/>
      <c r="T740"/>
      <c r="U740" s="3"/>
      <c r="V740" s="3"/>
      <c r="W740" s="176"/>
      <c r="X740" s="54"/>
    </row>
    <row r="741" spans="1:24" s="46" customFormat="1" ht="42.75" customHeight="1">
      <c r="A741"/>
      <c r="B741"/>
      <c r="C741"/>
      <c r="D741" s="1"/>
      <c r="E741" s="5"/>
      <c r="F741" s="2"/>
      <c r="G741"/>
      <c r="H741"/>
      <c r="I741"/>
      <c r="J741"/>
      <c r="K741"/>
      <c r="L741"/>
      <c r="M741"/>
      <c r="N741"/>
      <c r="O741"/>
      <c r="P741"/>
      <c r="Q741"/>
      <c r="R741"/>
      <c r="S741" s="11"/>
      <c r="T741"/>
      <c r="U741" s="3"/>
      <c r="V741" s="3"/>
      <c r="W741" s="176"/>
      <c r="X741" s="748"/>
    </row>
    <row r="742" spans="1:24" s="46" customFormat="1" ht="42.75" customHeight="1">
      <c r="A742"/>
      <c r="B742"/>
      <c r="C742"/>
      <c r="D742" s="1"/>
      <c r="E742" s="5"/>
      <c r="F742" s="2"/>
      <c r="G742"/>
      <c r="H742"/>
      <c r="I742"/>
      <c r="J742"/>
      <c r="K742"/>
      <c r="L742"/>
      <c r="M742"/>
      <c r="N742"/>
      <c r="O742"/>
      <c r="P742"/>
      <c r="Q742"/>
      <c r="R742"/>
      <c r="S742" s="11"/>
      <c r="T742"/>
      <c r="U742" s="3"/>
      <c r="V742" s="3"/>
      <c r="W742" s="176"/>
      <c r="X742" s="748"/>
    </row>
    <row r="743" spans="1:24" s="46" customFormat="1" ht="36" customHeight="1">
      <c r="A743"/>
      <c r="B743"/>
      <c r="C743"/>
      <c r="D743" s="1"/>
      <c r="E743" s="5"/>
      <c r="F743" s="2"/>
      <c r="G743"/>
      <c r="H743"/>
      <c r="I743"/>
      <c r="J743"/>
      <c r="K743"/>
      <c r="L743"/>
      <c r="M743"/>
      <c r="N743"/>
      <c r="O743"/>
      <c r="P743"/>
      <c r="Q743"/>
      <c r="R743"/>
      <c r="S743" s="11"/>
      <c r="T743"/>
      <c r="U743" s="3"/>
      <c r="V743" s="3"/>
      <c r="W743" s="176"/>
      <c r="X743" s="54"/>
    </row>
    <row r="744" spans="1:24" s="46" customFormat="1" ht="36" customHeight="1">
      <c r="A744"/>
      <c r="B744"/>
      <c r="C744"/>
      <c r="D744" s="1"/>
      <c r="E744" s="5"/>
      <c r="F744" s="2"/>
      <c r="G744"/>
      <c r="H744"/>
      <c r="I744"/>
      <c r="J744"/>
      <c r="K744"/>
      <c r="L744"/>
      <c r="M744"/>
      <c r="N744"/>
      <c r="O744"/>
      <c r="P744"/>
      <c r="Q744"/>
      <c r="R744"/>
      <c r="S744" s="11"/>
      <c r="T744"/>
      <c r="U744" s="3"/>
      <c r="V744" s="3"/>
      <c r="W744" s="176"/>
      <c r="X744" s="54"/>
    </row>
    <row r="745" spans="1:24" s="46" customFormat="1" ht="36" customHeight="1">
      <c r="A745"/>
      <c r="B745"/>
      <c r="C745"/>
      <c r="D745" s="1"/>
      <c r="E745" s="5"/>
      <c r="F745" s="2"/>
      <c r="G745"/>
      <c r="H745"/>
      <c r="I745"/>
      <c r="J745"/>
      <c r="K745"/>
      <c r="L745"/>
      <c r="M745"/>
      <c r="N745"/>
      <c r="O745"/>
      <c r="P745"/>
      <c r="Q745"/>
      <c r="R745"/>
      <c r="S745" s="11"/>
      <c r="T745"/>
      <c r="U745" s="3"/>
      <c r="V745" s="3"/>
      <c r="W745" s="176"/>
      <c r="X745" s="748"/>
    </row>
    <row r="746" spans="1:24" s="46" customFormat="1" ht="36" customHeight="1">
      <c r="A746"/>
      <c r="B746"/>
      <c r="C746"/>
      <c r="D746" s="1"/>
      <c r="E746" s="5"/>
      <c r="F746" s="2"/>
      <c r="G746"/>
      <c r="H746"/>
      <c r="I746"/>
      <c r="J746"/>
      <c r="K746"/>
      <c r="L746"/>
      <c r="M746"/>
      <c r="N746"/>
      <c r="O746"/>
      <c r="P746"/>
      <c r="Q746"/>
      <c r="R746"/>
      <c r="S746" s="11"/>
      <c r="T746"/>
      <c r="U746" s="3"/>
      <c r="V746" s="3"/>
      <c r="W746" s="176"/>
      <c r="X746" s="748"/>
    </row>
    <row r="747" spans="1:24" s="46" customFormat="1" ht="45" customHeight="1">
      <c r="A747"/>
      <c r="B747"/>
      <c r="C747"/>
      <c r="D747" s="1"/>
      <c r="E747" s="5"/>
      <c r="F747" s="2"/>
      <c r="G747"/>
      <c r="H747"/>
      <c r="I747"/>
      <c r="J747"/>
      <c r="K747"/>
      <c r="L747"/>
      <c r="M747"/>
      <c r="N747"/>
      <c r="O747"/>
      <c r="P747"/>
      <c r="Q747"/>
      <c r="R747"/>
      <c r="S747" s="11"/>
      <c r="T747"/>
      <c r="U747" s="3"/>
      <c r="V747" s="3"/>
      <c r="W747" s="176"/>
      <c r="X747" s="54"/>
    </row>
    <row r="748" spans="1:24" s="46" customFormat="1" ht="45" customHeight="1">
      <c r="A748"/>
      <c r="B748"/>
      <c r="C748"/>
      <c r="D748" s="1"/>
      <c r="E748" s="5"/>
      <c r="F748" s="2"/>
      <c r="G748"/>
      <c r="H748"/>
      <c r="I748"/>
      <c r="J748"/>
      <c r="K748"/>
      <c r="L748"/>
      <c r="M748"/>
      <c r="N748"/>
      <c r="O748"/>
      <c r="P748"/>
      <c r="Q748"/>
      <c r="R748"/>
      <c r="S748" s="11"/>
      <c r="T748"/>
      <c r="U748" s="3"/>
      <c r="V748" s="3"/>
      <c r="W748" s="176"/>
      <c r="X748" s="54"/>
    </row>
    <row r="749" spans="1:24" s="46" customFormat="1" ht="45" customHeight="1">
      <c r="A749"/>
      <c r="B749"/>
      <c r="C749"/>
      <c r="D749" s="1"/>
      <c r="E749" s="5"/>
      <c r="F749" s="2"/>
      <c r="G749"/>
      <c r="H749"/>
      <c r="I749"/>
      <c r="J749"/>
      <c r="K749"/>
      <c r="L749"/>
      <c r="M749"/>
      <c r="N749"/>
      <c r="O749"/>
      <c r="P749"/>
      <c r="Q749"/>
      <c r="R749"/>
      <c r="S749" s="11"/>
      <c r="T749"/>
      <c r="U749" s="3"/>
      <c r="V749" s="3"/>
      <c r="W749" s="176"/>
      <c r="X749" s="748"/>
    </row>
    <row r="750" spans="1:24" s="46" customFormat="1" ht="45" customHeight="1">
      <c r="A750"/>
      <c r="B750"/>
      <c r="C750"/>
      <c r="D750" s="1"/>
      <c r="E750" s="5"/>
      <c r="F750" s="2"/>
      <c r="G750"/>
      <c r="H750"/>
      <c r="I750"/>
      <c r="J750"/>
      <c r="K750"/>
      <c r="L750"/>
      <c r="M750"/>
      <c r="N750"/>
      <c r="O750"/>
      <c r="P750"/>
      <c r="Q750"/>
      <c r="R750"/>
      <c r="S750" s="11"/>
      <c r="T750"/>
      <c r="U750" s="3"/>
      <c r="V750" s="3"/>
      <c r="W750" s="176"/>
      <c r="X750" s="748"/>
    </row>
    <row r="751" spans="1:24" s="46" customFormat="1" ht="37.5" customHeight="1">
      <c r="A751"/>
      <c r="B751"/>
      <c r="C751"/>
      <c r="D751" s="1"/>
      <c r="E751" s="5"/>
      <c r="F751" s="2"/>
      <c r="G751"/>
      <c r="H751"/>
      <c r="I751"/>
      <c r="J751"/>
      <c r="K751"/>
      <c r="L751"/>
      <c r="M751"/>
      <c r="N751"/>
      <c r="O751"/>
      <c r="P751"/>
      <c r="Q751"/>
      <c r="R751"/>
      <c r="S751" s="11"/>
      <c r="T751"/>
      <c r="U751" s="3"/>
      <c r="V751" s="3"/>
      <c r="W751" s="176"/>
      <c r="X751" s="54"/>
    </row>
    <row r="752" spans="1:24" s="46" customFormat="1" ht="37.5" customHeight="1">
      <c r="A752"/>
      <c r="B752"/>
      <c r="C752"/>
      <c r="D752" s="1"/>
      <c r="E752" s="5"/>
      <c r="F752" s="2"/>
      <c r="G752"/>
      <c r="H752"/>
      <c r="I752"/>
      <c r="J752"/>
      <c r="K752"/>
      <c r="L752"/>
      <c r="M752"/>
      <c r="N752"/>
      <c r="O752"/>
      <c r="P752"/>
      <c r="Q752"/>
      <c r="R752"/>
      <c r="S752" s="11"/>
      <c r="T752"/>
      <c r="U752" s="3"/>
      <c r="V752" s="3"/>
      <c r="W752" s="176"/>
      <c r="X752" s="54"/>
    </row>
    <row r="753" spans="1:26" s="46" customFormat="1" ht="37.5" customHeight="1">
      <c r="A753"/>
      <c r="B753"/>
      <c r="C753"/>
      <c r="D753" s="1"/>
      <c r="E753" s="5"/>
      <c r="F753" s="2"/>
      <c r="G753"/>
      <c r="H753"/>
      <c r="I753"/>
      <c r="J753"/>
      <c r="K753"/>
      <c r="L753"/>
      <c r="M753"/>
      <c r="N753"/>
      <c r="O753"/>
      <c r="P753"/>
      <c r="Q753"/>
      <c r="R753"/>
      <c r="S753" s="11"/>
      <c r="T753"/>
      <c r="U753" s="3"/>
      <c r="V753" s="3"/>
      <c r="W753" s="176"/>
      <c r="X753" s="748"/>
    </row>
    <row r="754" spans="1:26" s="46" customFormat="1" ht="37.5" customHeight="1">
      <c r="A754"/>
      <c r="B754"/>
      <c r="C754"/>
      <c r="D754" s="1"/>
      <c r="E754" s="5"/>
      <c r="F754" s="2"/>
      <c r="G754"/>
      <c r="H754"/>
      <c r="I754"/>
      <c r="J754"/>
      <c r="K754"/>
      <c r="L754"/>
      <c r="M754"/>
      <c r="N754"/>
      <c r="O754"/>
      <c r="P754"/>
      <c r="Q754"/>
      <c r="R754"/>
      <c r="S754" s="11"/>
      <c r="T754"/>
      <c r="U754" s="3"/>
      <c r="V754" s="3"/>
      <c r="W754" s="176"/>
      <c r="X754" s="748"/>
    </row>
    <row r="755" spans="1:26" s="46" customFormat="1" ht="38.25" customHeight="1">
      <c r="A755"/>
      <c r="B755"/>
      <c r="C755"/>
      <c r="D755" s="1"/>
      <c r="E755" s="5"/>
      <c r="F755" s="2"/>
      <c r="G755"/>
      <c r="H755"/>
      <c r="I755"/>
      <c r="J755"/>
      <c r="K755"/>
      <c r="L755"/>
      <c r="M755"/>
      <c r="N755"/>
      <c r="O755"/>
      <c r="P755"/>
      <c r="Q755"/>
      <c r="R755"/>
      <c r="S755" s="11"/>
      <c r="T755"/>
      <c r="U755" s="3"/>
      <c r="V755" s="3"/>
      <c r="W755" s="176"/>
      <c r="X755" s="54"/>
    </row>
    <row r="756" spans="1:26" s="46" customFormat="1" ht="38.25" customHeight="1">
      <c r="A756"/>
      <c r="B756"/>
      <c r="C756"/>
      <c r="D756" s="1"/>
      <c r="E756" s="5"/>
      <c r="F756" s="2"/>
      <c r="G756"/>
      <c r="H756"/>
      <c r="I756"/>
      <c r="J756"/>
      <c r="K756"/>
      <c r="L756"/>
      <c r="M756"/>
      <c r="N756"/>
      <c r="O756"/>
      <c r="P756"/>
      <c r="Q756"/>
      <c r="R756"/>
      <c r="S756" s="11"/>
      <c r="T756"/>
      <c r="U756" s="3"/>
      <c r="V756" s="3"/>
      <c r="W756" s="176"/>
      <c r="X756" s="54"/>
    </row>
    <row r="757" spans="1:26" s="46" customFormat="1" ht="38.25" customHeight="1">
      <c r="A757"/>
      <c r="B757"/>
      <c r="C757"/>
      <c r="D757" s="1"/>
      <c r="E757" s="5"/>
      <c r="F757" s="2"/>
      <c r="G757"/>
      <c r="H757"/>
      <c r="I757"/>
      <c r="J757"/>
      <c r="K757"/>
      <c r="L757"/>
      <c r="M757"/>
      <c r="N757"/>
      <c r="O757"/>
      <c r="P757"/>
      <c r="Q757"/>
      <c r="R757"/>
      <c r="S757" s="11"/>
      <c r="T757"/>
      <c r="U757" s="3"/>
      <c r="V757" s="3"/>
      <c r="W757" s="176"/>
      <c r="X757" s="748"/>
    </row>
    <row r="758" spans="1:26" s="46" customFormat="1" ht="38.25" customHeight="1">
      <c r="A758"/>
      <c r="B758"/>
      <c r="C758"/>
      <c r="D758" s="1"/>
      <c r="E758" s="5"/>
      <c r="F758" s="2"/>
      <c r="G758"/>
      <c r="H758"/>
      <c r="I758"/>
      <c r="J758"/>
      <c r="K758"/>
      <c r="L758"/>
      <c r="M758"/>
      <c r="N758"/>
      <c r="O758"/>
      <c r="P758"/>
      <c r="Q758"/>
      <c r="R758"/>
      <c r="S758" s="11"/>
      <c r="T758"/>
      <c r="U758" s="3"/>
      <c r="V758" s="3"/>
      <c r="W758" s="171"/>
      <c r="X758" s="748"/>
    </row>
    <row r="759" spans="1:26" s="46" customFormat="1" ht="50.25" customHeight="1">
      <c r="A759"/>
      <c r="B759"/>
      <c r="C759"/>
      <c r="D759" s="1"/>
      <c r="E759" s="5"/>
      <c r="F759" s="2"/>
      <c r="G759"/>
      <c r="H759"/>
      <c r="I759"/>
      <c r="J759"/>
      <c r="K759"/>
      <c r="L759"/>
      <c r="M759"/>
      <c r="N759"/>
      <c r="O759"/>
      <c r="P759"/>
      <c r="Q759"/>
      <c r="R759"/>
      <c r="S759" s="11"/>
      <c r="T759"/>
      <c r="U759" s="3"/>
      <c r="V759" s="3"/>
      <c r="W759" s="176"/>
      <c r="X759" s="54"/>
    </row>
    <row r="760" spans="1:26" s="27" customFormat="1" ht="50.25" customHeight="1">
      <c r="A760"/>
      <c r="B760"/>
      <c r="C760"/>
      <c r="D760" s="1"/>
      <c r="E760" s="5"/>
      <c r="F760" s="2"/>
      <c r="G760"/>
      <c r="H760"/>
      <c r="I760"/>
      <c r="J760"/>
      <c r="K760"/>
      <c r="L760"/>
      <c r="M760"/>
      <c r="N760"/>
      <c r="O760"/>
      <c r="P760"/>
      <c r="Q760"/>
      <c r="R760"/>
      <c r="S760" s="11"/>
      <c r="T760"/>
      <c r="U760" s="3"/>
      <c r="V760" s="3"/>
      <c r="W760" s="176"/>
    </row>
    <row r="761" spans="1:26" s="46" customFormat="1" ht="50.25" customHeight="1">
      <c r="A761"/>
      <c r="B761"/>
      <c r="C761"/>
      <c r="D761" s="1"/>
      <c r="E761" s="5"/>
      <c r="F761" s="2"/>
      <c r="G761"/>
      <c r="H761"/>
      <c r="I761"/>
      <c r="J761"/>
      <c r="K761"/>
      <c r="L761"/>
      <c r="M761"/>
      <c r="N761"/>
      <c r="O761"/>
      <c r="P761"/>
      <c r="Q761"/>
      <c r="R761"/>
      <c r="S761" s="11"/>
      <c r="T761"/>
      <c r="U761" s="3"/>
      <c r="V761" s="3"/>
      <c r="W761" s="176"/>
      <c r="X761" s="748"/>
    </row>
    <row r="762" spans="1:26" s="46" customFormat="1" ht="50.25" customHeight="1">
      <c r="A762"/>
      <c r="B762"/>
      <c r="C762"/>
      <c r="D762" s="1"/>
      <c r="E762" s="5"/>
      <c r="F762" s="2"/>
      <c r="G762"/>
      <c r="H762"/>
      <c r="I762"/>
      <c r="J762"/>
      <c r="K762"/>
      <c r="L762"/>
      <c r="M762"/>
      <c r="N762"/>
      <c r="O762"/>
      <c r="P762"/>
      <c r="Q762"/>
      <c r="R762"/>
      <c r="S762" s="11"/>
      <c r="T762"/>
      <c r="U762" s="3"/>
      <c r="V762" s="3"/>
      <c r="W762" s="177"/>
      <c r="X762" s="748"/>
    </row>
    <row r="763" spans="1:26" s="46" customFormat="1" ht="46.5" customHeight="1">
      <c r="A763"/>
      <c r="B763"/>
      <c r="C763"/>
      <c r="D763" s="1"/>
      <c r="E763" s="5"/>
      <c r="F763" s="2"/>
      <c r="G763"/>
      <c r="H763"/>
      <c r="I763"/>
      <c r="J763"/>
      <c r="K763"/>
      <c r="L763"/>
      <c r="M763"/>
      <c r="N763"/>
      <c r="O763"/>
      <c r="P763"/>
      <c r="Q763"/>
      <c r="R763"/>
      <c r="S763" s="11"/>
      <c r="T763"/>
      <c r="U763" s="3"/>
      <c r="V763" s="3"/>
      <c r="W763" s="176"/>
      <c r="X763" s="54"/>
    </row>
    <row r="764" spans="1:26" s="46" customFormat="1" ht="46.5" customHeight="1">
      <c r="A764"/>
      <c r="B764"/>
      <c r="C764"/>
      <c r="D764" s="1"/>
      <c r="E764" s="5"/>
      <c r="F764" s="2"/>
      <c r="G764"/>
      <c r="H764"/>
      <c r="I764"/>
      <c r="J764"/>
      <c r="K764"/>
      <c r="L764"/>
      <c r="M764"/>
      <c r="N764"/>
      <c r="O764"/>
      <c r="P764"/>
      <c r="Q764"/>
      <c r="R764"/>
      <c r="S764" s="11"/>
      <c r="T764"/>
      <c r="U764" s="3"/>
      <c r="V764" s="3"/>
      <c r="W764" s="176"/>
      <c r="X764" s="54"/>
    </row>
    <row r="765" spans="1:26" s="46" customFormat="1" ht="46.5" customHeight="1">
      <c r="A765"/>
      <c r="B765"/>
      <c r="C765"/>
      <c r="D765" s="1"/>
      <c r="E765" s="5"/>
      <c r="F765" s="2"/>
      <c r="G765"/>
      <c r="H765"/>
      <c r="I765"/>
      <c r="J765"/>
      <c r="K765"/>
      <c r="L765"/>
      <c r="M765"/>
      <c r="N765"/>
      <c r="O765"/>
      <c r="P765"/>
      <c r="Q765"/>
      <c r="R765"/>
      <c r="S765" s="11"/>
      <c r="T765"/>
      <c r="U765" s="3"/>
      <c r="V765" s="3"/>
      <c r="W765" s="176"/>
      <c r="X765" s="748"/>
    </row>
    <row r="766" spans="1:26" s="46" customFormat="1" ht="15" customHeight="1">
      <c r="A766"/>
      <c r="B766"/>
      <c r="C766"/>
      <c r="D766" s="1"/>
      <c r="E766" s="5"/>
      <c r="F766" s="2"/>
      <c r="G766"/>
      <c r="H766"/>
      <c r="I766"/>
      <c r="J766"/>
      <c r="K766"/>
      <c r="L766"/>
      <c r="M766"/>
      <c r="N766"/>
      <c r="O766"/>
      <c r="P766"/>
      <c r="Q766"/>
      <c r="R766"/>
      <c r="S766" s="11"/>
      <c r="T766"/>
      <c r="U766" s="3"/>
      <c r="V766" s="3"/>
      <c r="W766" s="176"/>
      <c r="X766" s="748"/>
      <c r="Z766" s="58"/>
    </row>
    <row r="767" spans="1:26" s="46" customFormat="1" ht="15" customHeight="1">
      <c r="A767"/>
      <c r="B767"/>
      <c r="C767"/>
      <c r="D767" s="1"/>
      <c r="E767" s="5"/>
      <c r="F767" s="2"/>
      <c r="G767"/>
      <c r="H767"/>
      <c r="I767"/>
      <c r="J767"/>
      <c r="K767"/>
      <c r="L767"/>
      <c r="M767"/>
      <c r="N767"/>
      <c r="O767"/>
      <c r="P767"/>
      <c r="Q767"/>
      <c r="R767"/>
      <c r="S767" s="11"/>
      <c r="T767"/>
      <c r="U767" s="3"/>
      <c r="V767" s="3"/>
      <c r="W767" s="176"/>
      <c r="X767" s="54"/>
    </row>
    <row r="768" spans="1:26" s="46" customFormat="1" ht="15" customHeight="1">
      <c r="A768"/>
      <c r="B768"/>
      <c r="C768"/>
      <c r="D768" s="1"/>
      <c r="E768" s="5"/>
      <c r="F768" s="2"/>
      <c r="G768"/>
      <c r="H768"/>
      <c r="I768"/>
      <c r="J768"/>
      <c r="K768"/>
      <c r="L768"/>
      <c r="M768"/>
      <c r="N768"/>
      <c r="O768"/>
      <c r="P768"/>
      <c r="Q768"/>
      <c r="R768"/>
      <c r="S768" s="11"/>
      <c r="T768"/>
      <c r="U768" s="3"/>
      <c r="V768" s="3"/>
      <c r="W768" s="176"/>
      <c r="X768" s="748"/>
    </row>
    <row r="769" spans="1:24" s="46" customFormat="1" ht="33.75">
      <c r="A769"/>
      <c r="B769"/>
      <c r="C769"/>
      <c r="D769" s="1"/>
      <c r="E769" s="5"/>
      <c r="F769" s="2"/>
      <c r="G769"/>
      <c r="H769"/>
      <c r="I769"/>
      <c r="J769"/>
      <c r="K769"/>
      <c r="L769"/>
      <c r="M769"/>
      <c r="N769"/>
      <c r="O769"/>
      <c r="P769"/>
      <c r="Q769"/>
      <c r="R769"/>
      <c r="S769" s="11"/>
      <c r="T769"/>
      <c r="U769" s="3"/>
      <c r="V769" s="3"/>
      <c r="W769" s="176"/>
      <c r="X769" s="748"/>
    </row>
    <row r="770" spans="1:24" s="46" customFormat="1" ht="33.75">
      <c r="A770"/>
      <c r="B770"/>
      <c r="C770"/>
      <c r="D770" s="1"/>
      <c r="E770" s="5"/>
      <c r="F770" s="2"/>
      <c r="G770"/>
      <c r="H770"/>
      <c r="I770"/>
      <c r="J770"/>
      <c r="K770"/>
      <c r="L770"/>
      <c r="M770"/>
      <c r="N770"/>
      <c r="O770"/>
      <c r="P770"/>
      <c r="Q770"/>
      <c r="R770"/>
      <c r="S770" s="11"/>
      <c r="T770"/>
      <c r="U770" s="3"/>
      <c r="V770" s="3"/>
      <c r="W770" s="176"/>
      <c r="X770" s="54"/>
    </row>
    <row r="771" spans="1:24" s="46" customFormat="1" ht="67.5" customHeight="1">
      <c r="A771"/>
      <c r="B771"/>
      <c r="C771"/>
      <c r="D771" s="1"/>
      <c r="E771" s="5"/>
      <c r="F771" s="2"/>
      <c r="G771"/>
      <c r="H771"/>
      <c r="I771"/>
      <c r="J771"/>
      <c r="K771"/>
      <c r="L771"/>
      <c r="M771"/>
      <c r="N771"/>
      <c r="O771"/>
      <c r="P771"/>
      <c r="Q771"/>
      <c r="R771"/>
      <c r="S771" s="11"/>
      <c r="T771"/>
      <c r="U771" s="3"/>
      <c r="V771" s="3"/>
      <c r="W771" s="176"/>
      <c r="X771" s="54"/>
    </row>
    <row r="772" spans="1:24" s="46" customFormat="1" ht="39.75" customHeight="1">
      <c r="A772"/>
      <c r="B772"/>
      <c r="C772"/>
      <c r="D772" s="1"/>
      <c r="E772" s="5"/>
      <c r="F772" s="2"/>
      <c r="G772"/>
      <c r="H772"/>
      <c r="I772"/>
      <c r="J772"/>
      <c r="K772"/>
      <c r="L772"/>
      <c r="M772"/>
      <c r="N772"/>
      <c r="O772"/>
      <c r="P772"/>
      <c r="Q772"/>
      <c r="R772"/>
      <c r="S772" s="11"/>
      <c r="T772"/>
      <c r="U772" s="3"/>
      <c r="V772" s="3"/>
      <c r="W772" s="176"/>
      <c r="X772" s="63"/>
    </row>
    <row r="773" spans="1:24" s="46" customFormat="1" ht="39.75" customHeight="1">
      <c r="A773"/>
      <c r="B773"/>
      <c r="C773"/>
      <c r="D773" s="1"/>
      <c r="E773" s="5"/>
      <c r="F773" s="2"/>
      <c r="G773"/>
      <c r="H773"/>
      <c r="I773"/>
      <c r="J773"/>
      <c r="K773"/>
      <c r="L773"/>
      <c r="M773"/>
      <c r="N773"/>
      <c r="O773"/>
      <c r="P773"/>
      <c r="Q773"/>
      <c r="R773"/>
      <c r="S773" s="11"/>
      <c r="T773"/>
      <c r="U773" s="3"/>
      <c r="V773" s="3"/>
      <c r="W773" s="176"/>
      <c r="X773" s="63"/>
    </row>
    <row r="774" spans="1:24" s="46" customFormat="1" ht="39.75" customHeight="1">
      <c r="A774"/>
      <c r="B774"/>
      <c r="C774"/>
      <c r="D774" s="1"/>
      <c r="E774" s="5"/>
      <c r="F774" s="2"/>
      <c r="G774"/>
      <c r="H774"/>
      <c r="I774"/>
      <c r="J774"/>
      <c r="K774"/>
      <c r="L774"/>
      <c r="M774"/>
      <c r="N774"/>
      <c r="O774"/>
      <c r="P774"/>
      <c r="Q774"/>
      <c r="R774"/>
      <c r="S774" s="11"/>
      <c r="T774"/>
      <c r="U774" s="3"/>
      <c r="V774" s="3"/>
      <c r="W774" s="176"/>
      <c r="X774" s="63"/>
    </row>
    <row r="775" spans="1:24" s="46" customFormat="1" ht="33.75">
      <c r="A775"/>
      <c r="B775"/>
      <c r="C775"/>
      <c r="D775" s="1"/>
      <c r="E775" s="5"/>
      <c r="F775" s="2"/>
      <c r="G775"/>
      <c r="H775"/>
      <c r="I775"/>
      <c r="J775"/>
      <c r="K775"/>
      <c r="L775"/>
      <c r="M775"/>
      <c r="N775"/>
      <c r="O775"/>
      <c r="P775"/>
      <c r="Q775"/>
      <c r="R775"/>
      <c r="S775" s="11"/>
      <c r="T775"/>
      <c r="U775" s="3"/>
      <c r="V775" s="3"/>
      <c r="W775" s="171"/>
      <c r="X775" s="63"/>
    </row>
    <row r="776" spans="1:24" s="46" customFormat="1" ht="33.75">
      <c r="A776"/>
      <c r="B776"/>
      <c r="C776"/>
      <c r="D776" s="1"/>
      <c r="E776" s="5"/>
      <c r="F776" s="2"/>
      <c r="G776"/>
      <c r="H776"/>
      <c r="I776"/>
      <c r="J776"/>
      <c r="K776"/>
      <c r="L776"/>
      <c r="M776"/>
      <c r="N776"/>
      <c r="O776"/>
      <c r="P776"/>
      <c r="Q776"/>
      <c r="R776"/>
      <c r="S776" s="11"/>
      <c r="T776"/>
      <c r="U776" s="3"/>
      <c r="V776" s="3"/>
      <c r="W776" s="176"/>
      <c r="X776" s="63"/>
    </row>
    <row r="777" spans="1:24" s="27" customFormat="1" ht="33.75">
      <c r="A777"/>
      <c r="B777"/>
      <c r="C777"/>
      <c r="D777" s="1"/>
      <c r="E777" s="5"/>
      <c r="F777" s="2"/>
      <c r="G777"/>
      <c r="H777"/>
      <c r="I777"/>
      <c r="J777"/>
      <c r="K777"/>
      <c r="L777"/>
      <c r="M777"/>
      <c r="N777"/>
      <c r="O777"/>
      <c r="P777"/>
      <c r="Q777"/>
      <c r="R777"/>
      <c r="S777" s="11"/>
      <c r="T777"/>
      <c r="U777" s="3"/>
      <c r="V777" s="3"/>
      <c r="W777" s="176"/>
    </row>
    <row r="778" spans="1:24" s="46" customFormat="1" ht="33.75">
      <c r="A778"/>
      <c r="B778"/>
      <c r="C778"/>
      <c r="D778" s="1"/>
      <c r="E778" s="5"/>
      <c r="F778" s="2"/>
      <c r="G778"/>
      <c r="H778"/>
      <c r="I778"/>
      <c r="J778"/>
      <c r="K778"/>
      <c r="L778"/>
      <c r="M778"/>
      <c r="N778"/>
      <c r="O778"/>
      <c r="P778"/>
      <c r="Q778"/>
      <c r="R778"/>
      <c r="S778" s="11"/>
      <c r="T778"/>
      <c r="U778" s="3"/>
      <c r="V778" s="3"/>
      <c r="W778" s="176"/>
    </row>
    <row r="779" spans="1:24" s="46" customFormat="1" ht="54.75" customHeight="1">
      <c r="A779"/>
      <c r="B779"/>
      <c r="C779"/>
      <c r="D779" s="1"/>
      <c r="E779" s="5"/>
      <c r="F779" s="2"/>
      <c r="G779"/>
      <c r="H779"/>
      <c r="I779"/>
      <c r="J779"/>
      <c r="K779"/>
      <c r="L779"/>
      <c r="M779"/>
      <c r="N779"/>
      <c r="O779"/>
      <c r="P779"/>
      <c r="Q779"/>
      <c r="R779"/>
      <c r="S779" s="11"/>
      <c r="T779"/>
      <c r="U779" s="3"/>
      <c r="V779" s="3"/>
      <c r="W779" s="176"/>
    </row>
    <row r="780" spans="1:24" s="46" customFormat="1" ht="54.75" customHeight="1">
      <c r="A780"/>
      <c r="B780"/>
      <c r="C780"/>
      <c r="D780" s="1"/>
      <c r="E780" s="5"/>
      <c r="F780" s="2"/>
      <c r="G780"/>
      <c r="H780"/>
      <c r="I780"/>
      <c r="J780"/>
      <c r="K780"/>
      <c r="L780"/>
      <c r="M780"/>
      <c r="N780"/>
      <c r="O780"/>
      <c r="P780"/>
      <c r="Q780"/>
      <c r="R780"/>
      <c r="S780" s="11"/>
      <c r="T780"/>
      <c r="U780" s="3"/>
      <c r="V780" s="3"/>
      <c r="W780" s="176"/>
    </row>
    <row r="781" spans="1:24" s="46" customFormat="1" ht="54.75" customHeight="1">
      <c r="A781"/>
      <c r="B781"/>
      <c r="C781"/>
      <c r="D781" s="1"/>
      <c r="E781" s="5"/>
      <c r="F781" s="2"/>
      <c r="G781"/>
      <c r="H781"/>
      <c r="I781"/>
      <c r="J781"/>
      <c r="K781"/>
      <c r="L781"/>
      <c r="M781"/>
      <c r="N781"/>
      <c r="O781"/>
      <c r="P781"/>
      <c r="Q781"/>
      <c r="R781"/>
      <c r="S781" s="11"/>
      <c r="T781"/>
      <c r="U781" s="3"/>
      <c r="V781" s="3"/>
      <c r="W781" s="176"/>
    </row>
    <row r="782" spans="1:24" s="46" customFormat="1" ht="54.75" customHeight="1">
      <c r="A782"/>
      <c r="B782"/>
      <c r="C782"/>
      <c r="D782" s="1"/>
      <c r="E782" s="5"/>
      <c r="F782" s="2"/>
      <c r="G782"/>
      <c r="H782"/>
      <c r="I782"/>
      <c r="J782"/>
      <c r="K782"/>
      <c r="L782"/>
      <c r="M782"/>
      <c r="N782"/>
      <c r="O782"/>
      <c r="P782"/>
      <c r="Q782"/>
      <c r="R782"/>
      <c r="S782" s="11"/>
      <c r="T782"/>
      <c r="U782" s="3"/>
      <c r="V782" s="3"/>
      <c r="W782" s="176"/>
    </row>
    <row r="783" spans="1:24" s="46" customFormat="1" ht="33" customHeight="1">
      <c r="A783"/>
      <c r="B783"/>
      <c r="C783"/>
      <c r="D783" s="1"/>
      <c r="E783" s="5"/>
      <c r="F783" s="2"/>
      <c r="G783"/>
      <c r="H783"/>
      <c r="I783"/>
      <c r="J783"/>
      <c r="K783"/>
      <c r="L783"/>
      <c r="M783"/>
      <c r="N783"/>
      <c r="O783"/>
      <c r="P783"/>
      <c r="Q783"/>
      <c r="R783"/>
      <c r="S783" s="11"/>
      <c r="T783"/>
      <c r="U783" s="3"/>
      <c r="V783" s="3"/>
      <c r="W783" s="176"/>
    </row>
    <row r="784" spans="1:24" s="46" customFormat="1" ht="33" customHeight="1">
      <c r="A784"/>
      <c r="B784"/>
      <c r="C784"/>
      <c r="D784" s="1"/>
      <c r="E784" s="5"/>
      <c r="F784" s="2"/>
      <c r="G784"/>
      <c r="H784"/>
      <c r="I784"/>
      <c r="J784"/>
      <c r="K784"/>
      <c r="L784"/>
      <c r="M784"/>
      <c r="N784"/>
      <c r="O784"/>
      <c r="P784"/>
      <c r="Q784"/>
      <c r="R784"/>
      <c r="S784" s="11"/>
      <c r="T784"/>
      <c r="U784" s="3"/>
      <c r="V784" s="3"/>
      <c r="W784" s="176"/>
    </row>
    <row r="785" spans="1:23" s="46" customFormat="1" ht="33" customHeight="1">
      <c r="A785"/>
      <c r="B785"/>
      <c r="C785"/>
      <c r="D785" s="1"/>
      <c r="E785" s="5"/>
      <c r="F785" s="2"/>
      <c r="G785"/>
      <c r="H785"/>
      <c r="I785"/>
      <c r="J785"/>
      <c r="K785"/>
      <c r="L785"/>
      <c r="M785"/>
      <c r="N785"/>
      <c r="O785"/>
      <c r="P785"/>
      <c r="Q785"/>
      <c r="R785"/>
      <c r="S785" s="11"/>
      <c r="T785"/>
      <c r="U785" s="3"/>
      <c r="V785" s="3"/>
      <c r="W785" s="176"/>
    </row>
    <row r="786" spans="1:23" s="46" customFormat="1" ht="33" customHeight="1">
      <c r="A786"/>
      <c r="B786"/>
      <c r="C786"/>
      <c r="D786" s="1"/>
      <c r="E786" s="5"/>
      <c r="F786" s="2"/>
      <c r="G786"/>
      <c r="H786"/>
      <c r="I786"/>
      <c r="J786"/>
      <c r="K786"/>
      <c r="L786"/>
      <c r="M786"/>
      <c r="N786"/>
      <c r="O786"/>
      <c r="P786"/>
      <c r="Q786"/>
      <c r="R786"/>
      <c r="S786" s="11"/>
      <c r="T786"/>
      <c r="U786" s="3"/>
      <c r="V786" s="3"/>
      <c r="W786" s="179"/>
    </row>
    <row r="787" spans="1:23" s="46" customFormat="1" ht="36.75" customHeight="1">
      <c r="A787"/>
      <c r="B787"/>
      <c r="C787"/>
      <c r="D787" s="1"/>
      <c r="E787" s="5"/>
      <c r="F787" s="2"/>
      <c r="G787"/>
      <c r="H787"/>
      <c r="I787"/>
      <c r="J787"/>
      <c r="K787"/>
      <c r="L787"/>
      <c r="M787"/>
      <c r="N787"/>
      <c r="O787"/>
      <c r="P787"/>
      <c r="Q787"/>
      <c r="R787"/>
      <c r="S787" s="11"/>
      <c r="T787"/>
      <c r="U787" s="3"/>
      <c r="V787" s="3"/>
      <c r="W787" s="179"/>
    </row>
    <row r="788" spans="1:23" s="65" customFormat="1" ht="36.75" customHeight="1">
      <c r="A788"/>
      <c r="B788"/>
      <c r="C788"/>
      <c r="D788" s="1"/>
      <c r="E788" s="5"/>
      <c r="F788" s="2"/>
      <c r="G788"/>
      <c r="H788"/>
      <c r="I788"/>
      <c r="J788"/>
      <c r="K788"/>
      <c r="L788"/>
      <c r="M788"/>
      <c r="N788"/>
      <c r="O788"/>
      <c r="P788"/>
      <c r="Q788"/>
      <c r="R788"/>
      <c r="S788" s="11"/>
      <c r="T788"/>
      <c r="U788" s="3"/>
      <c r="V788" s="3"/>
      <c r="W788" s="176"/>
    </row>
    <row r="789" spans="1:23" s="65" customFormat="1" ht="36.75" customHeight="1">
      <c r="A789"/>
      <c r="B789"/>
      <c r="C789"/>
      <c r="D789" s="1"/>
      <c r="E789" s="5"/>
      <c r="F789" s="2"/>
      <c r="G789"/>
      <c r="H789"/>
      <c r="I789"/>
      <c r="J789"/>
      <c r="K789"/>
      <c r="L789"/>
      <c r="M789"/>
      <c r="N789"/>
      <c r="O789"/>
      <c r="P789"/>
      <c r="Q789"/>
      <c r="R789"/>
      <c r="S789" s="11"/>
      <c r="T789"/>
      <c r="U789" s="3"/>
      <c r="V789" s="3"/>
      <c r="W789" s="176"/>
    </row>
    <row r="790" spans="1:23" s="46" customFormat="1" ht="36.75" customHeight="1">
      <c r="A790"/>
      <c r="B790"/>
      <c r="C790"/>
      <c r="D790" s="1"/>
      <c r="E790" s="5"/>
      <c r="F790" s="2"/>
      <c r="G790"/>
      <c r="H790"/>
      <c r="I790"/>
      <c r="J790"/>
      <c r="K790"/>
      <c r="L790"/>
      <c r="M790"/>
      <c r="N790"/>
      <c r="O790"/>
      <c r="P790"/>
      <c r="Q790"/>
      <c r="R790"/>
      <c r="S790" s="11"/>
      <c r="T790"/>
      <c r="U790" s="3"/>
      <c r="V790" s="3"/>
      <c r="W790" s="176"/>
    </row>
    <row r="791" spans="1:23" s="46" customFormat="1" ht="36.75" customHeight="1">
      <c r="A791"/>
      <c r="B791"/>
      <c r="C791"/>
      <c r="D791" s="1"/>
      <c r="E791" s="5"/>
      <c r="F791" s="2"/>
      <c r="G791"/>
      <c r="H791"/>
      <c r="I791"/>
      <c r="J791"/>
      <c r="K791"/>
      <c r="L791"/>
      <c r="M791"/>
      <c r="N791"/>
      <c r="O791"/>
      <c r="P791"/>
      <c r="Q791"/>
      <c r="R791"/>
      <c r="S791" s="11"/>
      <c r="T791"/>
      <c r="U791" s="3"/>
      <c r="V791" s="3"/>
      <c r="W791" s="176"/>
    </row>
    <row r="792" spans="1:23" s="46" customFormat="1" ht="36.75" customHeight="1">
      <c r="A792"/>
      <c r="B792"/>
      <c r="C792"/>
      <c r="D792" s="1"/>
      <c r="E792" s="5"/>
      <c r="F792" s="2"/>
      <c r="G792"/>
      <c r="H792"/>
      <c r="I792"/>
      <c r="J792"/>
      <c r="K792"/>
      <c r="L792"/>
      <c r="M792"/>
      <c r="N792"/>
      <c r="O792"/>
      <c r="P792"/>
      <c r="Q792"/>
      <c r="R792"/>
      <c r="S792" s="11"/>
      <c r="T792"/>
      <c r="U792" s="3"/>
      <c r="V792" s="3"/>
      <c r="W792" s="176"/>
    </row>
    <row r="793" spans="1:23" s="46" customFormat="1" ht="36.75" customHeight="1">
      <c r="A793"/>
      <c r="B793"/>
      <c r="C793"/>
      <c r="D793" s="1"/>
      <c r="E793" s="5"/>
      <c r="F793" s="2"/>
      <c r="G793"/>
      <c r="H793"/>
      <c r="I793"/>
      <c r="J793"/>
      <c r="K793"/>
      <c r="L793"/>
      <c r="M793"/>
      <c r="N793"/>
      <c r="O793"/>
      <c r="P793"/>
      <c r="Q793"/>
      <c r="R793"/>
      <c r="S793" s="11"/>
      <c r="T793"/>
      <c r="U793" s="3"/>
      <c r="V793" s="3"/>
      <c r="W793" s="176"/>
    </row>
    <row r="794" spans="1:23" s="46" customFormat="1" ht="36.75" customHeight="1">
      <c r="A794"/>
      <c r="B794"/>
      <c r="C794"/>
      <c r="D794" s="1"/>
      <c r="E794" s="5"/>
      <c r="F794" s="2"/>
      <c r="G794"/>
      <c r="H794"/>
      <c r="I794"/>
      <c r="J794"/>
      <c r="K794"/>
      <c r="L794"/>
      <c r="M794"/>
      <c r="N794"/>
      <c r="O794"/>
      <c r="P794"/>
      <c r="Q794"/>
      <c r="R794"/>
      <c r="S794" s="11"/>
      <c r="T794"/>
      <c r="U794" s="3"/>
      <c r="V794" s="3"/>
      <c r="W794" s="176"/>
    </row>
    <row r="795" spans="1:23" s="46" customFormat="1" ht="42" customHeight="1">
      <c r="A795"/>
      <c r="B795"/>
      <c r="C795"/>
      <c r="D795" s="1"/>
      <c r="E795" s="5"/>
      <c r="F795" s="2"/>
      <c r="G795"/>
      <c r="H795"/>
      <c r="I795"/>
      <c r="J795"/>
      <c r="K795"/>
      <c r="L795"/>
      <c r="M795"/>
      <c r="N795"/>
      <c r="O795"/>
      <c r="P795"/>
      <c r="Q795"/>
      <c r="R795"/>
      <c r="S795" s="11"/>
      <c r="T795"/>
      <c r="U795" s="3"/>
      <c r="V795" s="3"/>
      <c r="W795" s="176"/>
    </row>
    <row r="796" spans="1:23" s="46" customFormat="1" ht="42" customHeight="1">
      <c r="A796"/>
      <c r="B796"/>
      <c r="C796"/>
      <c r="D796" s="1"/>
      <c r="E796" s="5"/>
      <c r="F796" s="2"/>
      <c r="G796"/>
      <c r="H796"/>
      <c r="I796"/>
      <c r="J796"/>
      <c r="K796"/>
      <c r="L796"/>
      <c r="M796"/>
      <c r="N796"/>
      <c r="O796"/>
      <c r="P796"/>
      <c r="Q796"/>
      <c r="R796"/>
      <c r="S796" s="11"/>
      <c r="T796"/>
      <c r="U796" s="3"/>
      <c r="V796" s="3"/>
      <c r="W796" s="176"/>
    </row>
    <row r="797" spans="1:23" s="46" customFormat="1" ht="42" customHeight="1">
      <c r="A797"/>
      <c r="B797"/>
      <c r="C797"/>
      <c r="D797" s="1"/>
      <c r="E797" s="5"/>
      <c r="F797" s="2"/>
      <c r="G797"/>
      <c r="H797"/>
      <c r="I797"/>
      <c r="J797"/>
      <c r="K797"/>
      <c r="L797"/>
      <c r="M797"/>
      <c r="N797"/>
      <c r="O797"/>
      <c r="P797"/>
      <c r="Q797"/>
      <c r="R797"/>
      <c r="S797" s="11"/>
      <c r="T797"/>
      <c r="U797" s="3"/>
      <c r="V797" s="3"/>
      <c r="W797" s="180"/>
    </row>
    <row r="798" spans="1:23" s="46" customFormat="1" ht="42" customHeight="1">
      <c r="A798"/>
      <c r="B798"/>
      <c r="C798"/>
      <c r="D798" s="1"/>
      <c r="E798" s="5"/>
      <c r="F798" s="2"/>
      <c r="G798"/>
      <c r="H798"/>
      <c r="I798"/>
      <c r="J798"/>
      <c r="K798"/>
      <c r="L798"/>
      <c r="M798"/>
      <c r="N798"/>
      <c r="O798"/>
      <c r="P798"/>
      <c r="Q798"/>
      <c r="R798"/>
      <c r="S798" s="11"/>
      <c r="T798"/>
      <c r="U798" s="3"/>
      <c r="V798" s="3"/>
      <c r="W798" s="180"/>
    </row>
    <row r="799" spans="1:23" s="66" customFormat="1" ht="46.5" customHeight="1">
      <c r="A799"/>
      <c r="B799"/>
      <c r="C799"/>
      <c r="D799" s="1"/>
      <c r="E799" s="5"/>
      <c r="F799" s="2"/>
      <c r="G799"/>
      <c r="H799"/>
      <c r="I799"/>
      <c r="J799"/>
      <c r="K799"/>
      <c r="L799"/>
      <c r="M799"/>
      <c r="N799"/>
      <c r="O799"/>
      <c r="P799"/>
      <c r="Q799"/>
      <c r="R799"/>
      <c r="S799" s="11"/>
      <c r="T799"/>
      <c r="U799" s="3"/>
      <c r="V799" s="3"/>
      <c r="W799" s="176"/>
    </row>
    <row r="800" spans="1:23" s="66" customFormat="1" ht="46.5" customHeight="1">
      <c r="A800"/>
      <c r="B800"/>
      <c r="C800"/>
      <c r="D800" s="1"/>
      <c r="E800" s="5"/>
      <c r="F800" s="2"/>
      <c r="G800"/>
      <c r="H800"/>
      <c r="I800"/>
      <c r="J800"/>
      <c r="K800"/>
      <c r="L800"/>
      <c r="M800"/>
      <c r="N800"/>
      <c r="O800"/>
      <c r="P800"/>
      <c r="Q800"/>
      <c r="R800"/>
      <c r="S800" s="11"/>
      <c r="T800"/>
      <c r="U800" s="3"/>
      <c r="V800" s="3"/>
      <c r="W800" s="176"/>
    </row>
    <row r="801" spans="1:23" s="46" customFormat="1" ht="46.5" customHeight="1">
      <c r="A801"/>
      <c r="B801"/>
      <c r="C801"/>
      <c r="D801" s="1"/>
      <c r="E801" s="5"/>
      <c r="F801" s="2"/>
      <c r="G801"/>
      <c r="H801"/>
      <c r="I801"/>
      <c r="J801"/>
      <c r="K801"/>
      <c r="L801"/>
      <c r="M801"/>
      <c r="N801"/>
      <c r="O801"/>
      <c r="P801"/>
      <c r="Q801"/>
      <c r="R801"/>
      <c r="S801" s="11"/>
      <c r="T801"/>
      <c r="U801" s="3"/>
      <c r="V801" s="3"/>
      <c r="W801" s="176"/>
    </row>
    <row r="802" spans="1:23" s="46" customFormat="1" ht="46.5" customHeight="1">
      <c r="A802"/>
      <c r="B802"/>
      <c r="C802"/>
      <c r="D802" s="1"/>
      <c r="E802" s="5"/>
      <c r="F802" s="2"/>
      <c r="G802"/>
      <c r="H802"/>
      <c r="I802"/>
      <c r="J802"/>
      <c r="K802"/>
      <c r="L802"/>
      <c r="M802"/>
      <c r="N802"/>
      <c r="O802"/>
      <c r="P802"/>
      <c r="Q802"/>
      <c r="R802"/>
      <c r="S802" s="11"/>
      <c r="T802"/>
      <c r="U802" s="3"/>
      <c r="V802" s="3"/>
      <c r="W802" s="176"/>
    </row>
    <row r="803" spans="1:23" s="46" customFormat="1" ht="55.5" customHeight="1">
      <c r="A803"/>
      <c r="B803"/>
      <c r="C803"/>
      <c r="D803" s="1"/>
      <c r="E803" s="5"/>
      <c r="F803" s="2"/>
      <c r="G803"/>
      <c r="H803"/>
      <c r="I803"/>
      <c r="J803"/>
      <c r="K803"/>
      <c r="L803"/>
      <c r="M803"/>
      <c r="N803"/>
      <c r="O803"/>
      <c r="P803"/>
      <c r="Q803"/>
      <c r="R803"/>
      <c r="S803" s="11"/>
      <c r="T803"/>
      <c r="U803" s="3"/>
      <c r="V803" s="3"/>
      <c r="W803" s="176"/>
    </row>
    <row r="804" spans="1:23" s="46" customFormat="1" ht="55.5" customHeight="1">
      <c r="A804"/>
      <c r="B804"/>
      <c r="C804"/>
      <c r="D804" s="1"/>
      <c r="E804" s="5"/>
      <c r="F804" s="2"/>
      <c r="G804"/>
      <c r="H804"/>
      <c r="I804"/>
      <c r="J804"/>
      <c r="K804"/>
      <c r="L804"/>
      <c r="M804"/>
      <c r="N804"/>
      <c r="O804"/>
      <c r="P804"/>
      <c r="Q804"/>
      <c r="R804"/>
      <c r="S804" s="11"/>
      <c r="T804"/>
      <c r="U804" s="3"/>
      <c r="V804" s="3"/>
      <c r="W804" s="176"/>
    </row>
    <row r="805" spans="1:23" s="46" customFormat="1" ht="55.5" customHeight="1">
      <c r="A805"/>
      <c r="B805"/>
      <c r="C805"/>
      <c r="D805" s="1"/>
      <c r="E805" s="5"/>
      <c r="F805" s="2"/>
      <c r="G805"/>
      <c r="H805"/>
      <c r="I805"/>
      <c r="J805"/>
      <c r="K805"/>
      <c r="L805"/>
      <c r="M805"/>
      <c r="N805"/>
      <c r="O805"/>
      <c r="P805"/>
      <c r="Q805"/>
      <c r="R805"/>
      <c r="S805" s="11"/>
      <c r="T805"/>
      <c r="U805" s="3"/>
      <c r="V805" s="3"/>
      <c r="W805" s="176"/>
    </row>
    <row r="806" spans="1:23" s="46" customFormat="1" ht="55.5" customHeight="1">
      <c r="A806"/>
      <c r="B806"/>
      <c r="C806"/>
      <c r="D806" s="1"/>
      <c r="E806" s="5"/>
      <c r="F806" s="2"/>
      <c r="G806"/>
      <c r="H806"/>
      <c r="I806"/>
      <c r="J806"/>
      <c r="K806"/>
      <c r="L806"/>
      <c r="M806"/>
      <c r="N806"/>
      <c r="O806"/>
      <c r="P806"/>
      <c r="Q806"/>
      <c r="R806"/>
      <c r="S806" s="11"/>
      <c r="T806"/>
      <c r="U806" s="3"/>
      <c r="V806" s="3"/>
      <c r="W806" s="176"/>
    </row>
    <row r="807" spans="1:23" s="46" customFormat="1" ht="43.5" customHeight="1">
      <c r="A807"/>
      <c r="B807"/>
      <c r="C807"/>
      <c r="D807" s="1"/>
      <c r="E807" s="5"/>
      <c r="F807" s="2"/>
      <c r="G807"/>
      <c r="H807"/>
      <c r="I807"/>
      <c r="J807"/>
      <c r="K807"/>
      <c r="L807"/>
      <c r="M807"/>
      <c r="N807"/>
      <c r="O807"/>
      <c r="P807"/>
      <c r="Q807"/>
      <c r="R807"/>
      <c r="S807" s="11"/>
      <c r="T807"/>
      <c r="U807" s="3"/>
      <c r="V807" s="3"/>
      <c r="W807" s="176"/>
    </row>
    <row r="808" spans="1:23" s="46" customFormat="1" ht="43.5" customHeight="1">
      <c r="A808"/>
      <c r="B808"/>
      <c r="C808"/>
      <c r="D808" s="1"/>
      <c r="E808" s="5"/>
      <c r="F808" s="2"/>
      <c r="G808"/>
      <c r="H808"/>
      <c r="I808"/>
      <c r="J808"/>
      <c r="K808"/>
      <c r="L808"/>
      <c r="M808"/>
      <c r="N808"/>
      <c r="O808"/>
      <c r="P808"/>
      <c r="Q808"/>
      <c r="R808"/>
      <c r="S808" s="11"/>
      <c r="T808"/>
      <c r="U808" s="3"/>
      <c r="V808" s="3"/>
      <c r="W808" s="176"/>
    </row>
    <row r="809" spans="1:23" s="46" customFormat="1" ht="43.5" customHeight="1">
      <c r="A809"/>
      <c r="B809"/>
      <c r="C809"/>
      <c r="D809" s="1"/>
      <c r="E809" s="5"/>
      <c r="F809" s="2"/>
      <c r="G809"/>
      <c r="H809"/>
      <c r="I809"/>
      <c r="J809"/>
      <c r="K809"/>
      <c r="L809"/>
      <c r="M809"/>
      <c r="N809"/>
      <c r="O809"/>
      <c r="P809"/>
      <c r="Q809"/>
      <c r="R809"/>
      <c r="S809" s="11"/>
      <c r="T809"/>
      <c r="U809" s="3"/>
      <c r="V809" s="3"/>
      <c r="W809" s="180"/>
    </row>
    <row r="810" spans="1:23" s="46" customFormat="1" ht="43.5" customHeight="1">
      <c r="A810"/>
      <c r="B810"/>
      <c r="C810"/>
      <c r="D810" s="1"/>
      <c r="E810" s="5"/>
      <c r="F810" s="2"/>
      <c r="G810"/>
      <c r="H810"/>
      <c r="I810"/>
      <c r="J810"/>
      <c r="K810"/>
      <c r="L810"/>
      <c r="M810"/>
      <c r="N810"/>
      <c r="O810"/>
      <c r="P810"/>
      <c r="Q810"/>
      <c r="R810"/>
      <c r="S810" s="11"/>
      <c r="T810"/>
      <c r="U810" s="3"/>
      <c r="V810" s="3"/>
      <c r="W810" s="180"/>
    </row>
    <row r="811" spans="1:23" s="66" customFormat="1" ht="48.75" customHeight="1">
      <c r="A811"/>
      <c r="B811"/>
      <c r="C811"/>
      <c r="D811" s="1"/>
      <c r="E811" s="5"/>
      <c r="F811" s="2"/>
      <c r="G811"/>
      <c r="H811"/>
      <c r="I811"/>
      <c r="J811"/>
      <c r="K811"/>
      <c r="L811"/>
      <c r="M811"/>
      <c r="N811"/>
      <c r="O811"/>
      <c r="P811"/>
      <c r="Q811"/>
      <c r="R811"/>
      <c r="S811" s="11"/>
      <c r="T811"/>
      <c r="U811" s="3"/>
      <c r="V811" s="3"/>
      <c r="W811" s="176"/>
    </row>
    <row r="812" spans="1:23" s="66" customFormat="1" ht="48.75" customHeight="1">
      <c r="A812"/>
      <c r="B812"/>
      <c r="C812"/>
      <c r="D812" s="1"/>
      <c r="E812" s="5"/>
      <c r="F812" s="2"/>
      <c r="G812"/>
      <c r="H812"/>
      <c r="I812"/>
      <c r="J812"/>
      <c r="K812"/>
      <c r="L812"/>
      <c r="M812"/>
      <c r="N812"/>
      <c r="O812"/>
      <c r="P812"/>
      <c r="Q812"/>
      <c r="R812"/>
      <c r="S812" s="11"/>
      <c r="T812"/>
      <c r="U812" s="3"/>
      <c r="V812" s="3"/>
      <c r="W812" s="176"/>
    </row>
    <row r="813" spans="1:23" s="46" customFormat="1" ht="48.75" customHeight="1">
      <c r="A813"/>
      <c r="B813"/>
      <c r="C813"/>
      <c r="D813" s="1"/>
      <c r="E813" s="5"/>
      <c r="F813" s="2"/>
      <c r="G813"/>
      <c r="H813"/>
      <c r="I813"/>
      <c r="J813"/>
      <c r="K813"/>
      <c r="L813"/>
      <c r="M813"/>
      <c r="N813"/>
      <c r="O813"/>
      <c r="P813"/>
      <c r="Q813"/>
      <c r="R813"/>
      <c r="S813" s="11"/>
      <c r="T813"/>
      <c r="U813" s="3"/>
      <c r="V813" s="3"/>
      <c r="W813" s="176"/>
    </row>
    <row r="814" spans="1:23" s="46" customFormat="1" ht="48.75" customHeight="1">
      <c r="A814"/>
      <c r="B814"/>
      <c r="C814"/>
      <c r="D814" s="1"/>
      <c r="E814" s="5"/>
      <c r="F814" s="2"/>
      <c r="G814"/>
      <c r="H814"/>
      <c r="I814"/>
      <c r="J814"/>
      <c r="K814"/>
      <c r="L814"/>
      <c r="M814"/>
      <c r="N814"/>
      <c r="O814"/>
      <c r="P814"/>
      <c r="Q814"/>
      <c r="R814"/>
      <c r="S814" s="11"/>
      <c r="T814"/>
      <c r="U814" s="3"/>
      <c r="V814" s="3"/>
      <c r="W814" s="177"/>
    </row>
    <row r="815" spans="1:23" s="46" customFormat="1" ht="48" customHeight="1">
      <c r="A815"/>
      <c r="B815"/>
      <c r="C815"/>
      <c r="D815" s="1"/>
      <c r="E815" s="5"/>
      <c r="F815" s="2"/>
      <c r="G815"/>
      <c r="H815"/>
      <c r="I815"/>
      <c r="J815"/>
      <c r="K815"/>
      <c r="L815"/>
      <c r="M815"/>
      <c r="N815"/>
      <c r="O815"/>
      <c r="P815"/>
      <c r="Q815"/>
      <c r="R815"/>
      <c r="S815" s="11"/>
      <c r="T815"/>
      <c r="U815" s="3"/>
      <c r="V815" s="3"/>
      <c r="W815" s="177"/>
    </row>
    <row r="816" spans="1:23" s="48" customFormat="1" ht="48" customHeight="1">
      <c r="A816"/>
      <c r="B816"/>
      <c r="C816"/>
      <c r="D816" s="1"/>
      <c r="E816" s="5"/>
      <c r="F816" s="2"/>
      <c r="G816"/>
      <c r="H816"/>
      <c r="I816"/>
      <c r="J816"/>
      <c r="K816"/>
      <c r="L816"/>
      <c r="M816"/>
      <c r="N816"/>
      <c r="O816"/>
      <c r="P816"/>
      <c r="Q816"/>
      <c r="R816"/>
      <c r="S816" s="11"/>
      <c r="T816"/>
      <c r="U816" s="3"/>
      <c r="V816" s="3"/>
      <c r="W816" s="176"/>
    </row>
    <row r="817" spans="1:25" s="48" customFormat="1" ht="48" customHeight="1">
      <c r="A817"/>
      <c r="B817"/>
      <c r="C817"/>
      <c r="D817" s="1"/>
      <c r="E817" s="5"/>
      <c r="F817" s="2"/>
      <c r="G817"/>
      <c r="H817"/>
      <c r="I817"/>
      <c r="J817"/>
      <c r="K817"/>
      <c r="L817"/>
      <c r="M817"/>
      <c r="N817"/>
      <c r="O817"/>
      <c r="P817"/>
      <c r="Q817"/>
      <c r="R817"/>
      <c r="S817" s="11"/>
      <c r="T817"/>
      <c r="U817" s="3"/>
      <c r="V817" s="3"/>
      <c r="W817" s="176"/>
      <c r="Y817" s="61"/>
    </row>
    <row r="818" spans="1:25" s="46" customFormat="1" ht="48" customHeight="1">
      <c r="A818"/>
      <c r="B818"/>
      <c r="C818"/>
      <c r="D818" s="1"/>
      <c r="E818" s="5"/>
      <c r="F818" s="2"/>
      <c r="G818"/>
      <c r="H818"/>
      <c r="I818"/>
      <c r="J818"/>
      <c r="K818"/>
      <c r="L818"/>
      <c r="M818"/>
      <c r="N818"/>
      <c r="O818"/>
      <c r="P818"/>
      <c r="Q818"/>
      <c r="R818"/>
      <c r="S818" s="11"/>
      <c r="T818"/>
      <c r="U818" s="3"/>
      <c r="V818" s="3"/>
      <c r="W818" s="176"/>
      <c r="Y818" s="61"/>
    </row>
    <row r="819" spans="1:25" s="46" customFormat="1" ht="46.5" customHeight="1">
      <c r="A819"/>
      <c r="B819"/>
      <c r="C819"/>
      <c r="D819" s="1"/>
      <c r="E819" s="5"/>
      <c r="F819" s="2"/>
      <c r="G819"/>
      <c r="H819"/>
      <c r="I819"/>
      <c r="J819"/>
      <c r="K819"/>
      <c r="L819"/>
      <c r="M819"/>
      <c r="N819"/>
      <c r="O819"/>
      <c r="P819"/>
      <c r="Q819"/>
      <c r="R819"/>
      <c r="S819" s="11"/>
      <c r="T819"/>
      <c r="U819" s="3"/>
      <c r="V819" s="3"/>
      <c r="W819" s="176"/>
    </row>
    <row r="820" spans="1:25" s="46" customFormat="1" ht="46.5" customHeight="1">
      <c r="A820"/>
      <c r="B820"/>
      <c r="C820"/>
      <c r="D820" s="1"/>
      <c r="E820" s="5"/>
      <c r="F820" s="2"/>
      <c r="G820"/>
      <c r="H820"/>
      <c r="I820"/>
      <c r="J820"/>
      <c r="K820"/>
      <c r="L820"/>
      <c r="M820"/>
      <c r="N820"/>
      <c r="O820"/>
      <c r="P820"/>
      <c r="Q820"/>
      <c r="R820"/>
      <c r="S820" s="11"/>
      <c r="T820"/>
      <c r="U820" s="3"/>
      <c r="V820" s="3"/>
      <c r="W820" s="176"/>
    </row>
    <row r="821" spans="1:25" s="46" customFormat="1" ht="46.5" customHeight="1">
      <c r="A821"/>
      <c r="B821"/>
      <c r="C821"/>
      <c r="D821" s="1"/>
      <c r="E821" s="5"/>
      <c r="F821" s="2"/>
      <c r="G821"/>
      <c r="H821"/>
      <c r="I821"/>
      <c r="J821"/>
      <c r="K821"/>
      <c r="L821"/>
      <c r="M821"/>
      <c r="N821"/>
      <c r="O821"/>
      <c r="P821"/>
      <c r="Q821"/>
      <c r="R821"/>
      <c r="S821" s="11"/>
      <c r="T821"/>
      <c r="U821" s="3"/>
      <c r="V821" s="3"/>
      <c r="W821" s="176"/>
    </row>
    <row r="822" spans="1:25" s="46" customFormat="1" ht="46.5" customHeight="1">
      <c r="A822"/>
      <c r="B822"/>
      <c r="C822"/>
      <c r="D822" s="1"/>
      <c r="E822" s="5"/>
      <c r="F822" s="2"/>
      <c r="G822"/>
      <c r="H822"/>
      <c r="I822"/>
      <c r="J822"/>
      <c r="K822"/>
      <c r="L822"/>
      <c r="M822"/>
      <c r="N822"/>
      <c r="O822"/>
      <c r="P822"/>
      <c r="Q822"/>
      <c r="R822"/>
      <c r="S822" s="11"/>
      <c r="T822"/>
      <c r="U822" s="3"/>
      <c r="V822" s="3"/>
      <c r="W822" s="176"/>
    </row>
    <row r="823" spans="1:25" s="46" customFormat="1" ht="89.25" customHeight="1">
      <c r="A823"/>
      <c r="B823"/>
      <c r="C823"/>
      <c r="D823" s="1"/>
      <c r="E823" s="5"/>
      <c r="F823" s="2"/>
      <c r="G823"/>
      <c r="H823"/>
      <c r="I823"/>
      <c r="J823"/>
      <c r="K823"/>
      <c r="L823"/>
      <c r="M823"/>
      <c r="N823"/>
      <c r="O823"/>
      <c r="P823"/>
      <c r="Q823"/>
      <c r="R823"/>
      <c r="S823" s="11"/>
      <c r="T823"/>
      <c r="U823" s="3"/>
      <c r="V823" s="3"/>
      <c r="W823" s="176"/>
    </row>
    <row r="824" spans="1:25" s="46" customFormat="1" ht="89.25" customHeight="1">
      <c r="A824"/>
      <c r="B824"/>
      <c r="C824"/>
      <c r="D824" s="1"/>
      <c r="E824" s="5"/>
      <c r="F824" s="2"/>
      <c r="G824"/>
      <c r="H824"/>
      <c r="I824"/>
      <c r="J824"/>
      <c r="K824"/>
      <c r="L824"/>
      <c r="M824"/>
      <c r="N824"/>
      <c r="O824"/>
      <c r="P824"/>
      <c r="Q824"/>
      <c r="R824"/>
      <c r="S824" s="11"/>
      <c r="T824"/>
      <c r="U824" s="3"/>
      <c r="V824" s="3"/>
      <c r="W824" s="176"/>
    </row>
    <row r="825" spans="1:25" s="46" customFormat="1" ht="89.25" customHeight="1">
      <c r="A825"/>
      <c r="B825"/>
      <c r="C825"/>
      <c r="D825" s="1"/>
      <c r="E825" s="5"/>
      <c r="F825" s="2"/>
      <c r="G825"/>
      <c r="H825"/>
      <c r="I825"/>
      <c r="J825"/>
      <c r="K825"/>
      <c r="L825"/>
      <c r="M825"/>
      <c r="N825"/>
      <c r="O825"/>
      <c r="P825"/>
      <c r="Q825"/>
      <c r="R825"/>
      <c r="S825" s="11"/>
      <c r="T825"/>
      <c r="U825" s="3"/>
      <c r="V825" s="3"/>
      <c r="W825" s="176"/>
    </row>
    <row r="826" spans="1:25" s="46" customFormat="1" ht="89.25" customHeight="1">
      <c r="A826"/>
      <c r="B826"/>
      <c r="C826"/>
      <c r="D826" s="1"/>
      <c r="E826" s="5"/>
      <c r="F826" s="2"/>
      <c r="G826"/>
      <c r="H826"/>
      <c r="I826"/>
      <c r="J826"/>
      <c r="K826"/>
      <c r="L826"/>
      <c r="M826"/>
      <c r="N826"/>
      <c r="O826"/>
      <c r="P826"/>
      <c r="Q826"/>
      <c r="R826"/>
      <c r="S826" s="11"/>
      <c r="T826"/>
      <c r="U826" s="3"/>
      <c r="V826" s="3"/>
      <c r="W826" s="176"/>
    </row>
    <row r="827" spans="1:25" s="46" customFormat="1" ht="89.25" customHeight="1">
      <c r="A827"/>
      <c r="B827"/>
      <c r="C827"/>
      <c r="D827" s="1"/>
      <c r="E827" s="5"/>
      <c r="F827" s="2"/>
      <c r="G827"/>
      <c r="H827"/>
      <c r="I827"/>
      <c r="J827"/>
      <c r="K827"/>
      <c r="L827"/>
      <c r="M827"/>
      <c r="N827"/>
      <c r="O827"/>
      <c r="P827"/>
      <c r="Q827"/>
      <c r="R827"/>
      <c r="S827" s="11"/>
      <c r="T827"/>
      <c r="U827" s="3"/>
      <c r="V827" s="3"/>
      <c r="W827" s="176"/>
    </row>
    <row r="828" spans="1:25" s="46" customFormat="1" ht="89.25" customHeight="1">
      <c r="A828"/>
      <c r="B828"/>
      <c r="C828"/>
      <c r="D828" s="1"/>
      <c r="E828" s="5"/>
      <c r="F828" s="2"/>
      <c r="G828"/>
      <c r="H828"/>
      <c r="I828"/>
      <c r="J828"/>
      <c r="K828"/>
      <c r="L828"/>
      <c r="M828"/>
      <c r="N828"/>
      <c r="O828"/>
      <c r="P828"/>
      <c r="Q828"/>
      <c r="R828"/>
      <c r="S828" s="11"/>
      <c r="T828"/>
      <c r="U828" s="3"/>
      <c r="V828" s="3"/>
      <c r="W828" s="176"/>
    </row>
    <row r="829" spans="1:25" s="46" customFormat="1" ht="89.25" customHeight="1">
      <c r="A829"/>
      <c r="B829"/>
      <c r="C829"/>
      <c r="D829" s="1"/>
      <c r="E829" s="5"/>
      <c r="F829" s="2"/>
      <c r="G829"/>
      <c r="H829"/>
      <c r="I829"/>
      <c r="J829"/>
      <c r="K829"/>
      <c r="L829"/>
      <c r="M829"/>
      <c r="N829"/>
      <c r="O829"/>
      <c r="P829"/>
      <c r="Q829"/>
      <c r="R829"/>
      <c r="S829" s="11"/>
      <c r="T829"/>
      <c r="U829" s="3"/>
      <c r="V829" s="3"/>
      <c r="W829" s="176"/>
    </row>
    <row r="830" spans="1:25" s="46" customFormat="1" ht="89.25" customHeight="1">
      <c r="A830"/>
      <c r="B830"/>
      <c r="C830"/>
      <c r="D830" s="1"/>
      <c r="E830" s="5"/>
      <c r="F830" s="2"/>
      <c r="G830"/>
      <c r="H830"/>
      <c r="I830"/>
      <c r="J830"/>
      <c r="K830"/>
      <c r="L830"/>
      <c r="M830"/>
      <c r="N830"/>
      <c r="O830"/>
      <c r="P830"/>
      <c r="Q830"/>
      <c r="R830"/>
      <c r="S830" s="11"/>
      <c r="T830"/>
      <c r="U830" s="3"/>
      <c r="V830" s="3"/>
      <c r="W830" s="176"/>
    </row>
    <row r="831" spans="1:25" s="46" customFormat="1" ht="89.25" customHeight="1">
      <c r="A831"/>
      <c r="B831"/>
      <c r="C831"/>
      <c r="D831" s="1"/>
      <c r="E831" s="5"/>
      <c r="F831" s="2"/>
      <c r="G831"/>
      <c r="H831"/>
      <c r="I831"/>
      <c r="J831"/>
      <c r="K831"/>
      <c r="L831"/>
      <c r="M831"/>
      <c r="N831"/>
      <c r="O831"/>
      <c r="P831"/>
      <c r="Q831"/>
      <c r="R831"/>
      <c r="S831" s="11"/>
      <c r="T831"/>
      <c r="U831" s="3"/>
      <c r="V831" s="3"/>
      <c r="W831" s="176"/>
    </row>
    <row r="832" spans="1:25" s="46" customFormat="1" ht="60.75" customHeight="1">
      <c r="A832"/>
      <c r="B832"/>
      <c r="C832"/>
      <c r="D832" s="1"/>
      <c r="E832" s="5"/>
      <c r="F832" s="2"/>
      <c r="G832"/>
      <c r="H832"/>
      <c r="I832"/>
      <c r="J832"/>
      <c r="K832"/>
      <c r="L832"/>
      <c r="M832"/>
      <c r="N832"/>
      <c r="O832"/>
      <c r="P832"/>
      <c r="Q832"/>
      <c r="R832"/>
      <c r="S832" s="11"/>
      <c r="T832"/>
      <c r="U832" s="3"/>
      <c r="V832" s="3"/>
      <c r="W832" s="176"/>
    </row>
    <row r="833" spans="1:27" s="46" customFormat="1" ht="66" customHeight="1">
      <c r="A833"/>
      <c r="B833"/>
      <c r="C833"/>
      <c r="D833" s="1"/>
      <c r="E833" s="5"/>
      <c r="F833" s="2"/>
      <c r="G833"/>
      <c r="H833"/>
      <c r="I833"/>
      <c r="J833"/>
      <c r="K833"/>
      <c r="L833"/>
      <c r="M833"/>
      <c r="N833"/>
      <c r="O833"/>
      <c r="P833"/>
      <c r="Q833"/>
      <c r="R833"/>
      <c r="S833" s="11"/>
      <c r="T833"/>
      <c r="U833" s="3"/>
      <c r="V833" s="3"/>
      <c r="W833" s="176"/>
    </row>
    <row r="834" spans="1:27" s="46" customFormat="1" ht="66" customHeight="1">
      <c r="A834"/>
      <c r="B834"/>
      <c r="C834"/>
      <c r="D834" s="1"/>
      <c r="E834" s="5"/>
      <c r="F834" s="2"/>
      <c r="G834"/>
      <c r="H834"/>
      <c r="I834"/>
      <c r="J834"/>
      <c r="K834"/>
      <c r="L834"/>
      <c r="M834"/>
      <c r="N834"/>
      <c r="O834"/>
      <c r="P834"/>
      <c r="Q834"/>
      <c r="R834"/>
      <c r="S834" s="11"/>
      <c r="T834"/>
      <c r="U834" s="3"/>
      <c r="V834" s="3"/>
      <c r="W834" s="176"/>
    </row>
    <row r="835" spans="1:27" s="46" customFormat="1" ht="66" customHeight="1">
      <c r="A835"/>
      <c r="B835"/>
      <c r="C835"/>
      <c r="D835" s="1"/>
      <c r="E835" s="5"/>
      <c r="F835" s="2"/>
      <c r="G835"/>
      <c r="H835"/>
      <c r="I835"/>
      <c r="J835"/>
      <c r="K835"/>
      <c r="L835"/>
      <c r="M835"/>
      <c r="N835"/>
      <c r="O835"/>
      <c r="P835"/>
      <c r="Q835"/>
      <c r="R835"/>
      <c r="S835" s="11"/>
      <c r="T835"/>
      <c r="U835" s="3"/>
      <c r="V835" s="3"/>
      <c r="W835" s="176"/>
    </row>
    <row r="836" spans="1:27" s="46" customFormat="1" ht="66" customHeight="1">
      <c r="A836"/>
      <c r="B836"/>
      <c r="C836"/>
      <c r="D836" s="1"/>
      <c r="E836" s="5"/>
      <c r="F836" s="2"/>
      <c r="G836"/>
      <c r="H836"/>
      <c r="I836"/>
      <c r="J836"/>
      <c r="K836"/>
      <c r="L836"/>
      <c r="M836"/>
      <c r="N836"/>
      <c r="O836"/>
      <c r="P836"/>
      <c r="Q836"/>
      <c r="R836"/>
      <c r="S836" s="11"/>
      <c r="T836"/>
      <c r="U836" s="3"/>
      <c r="V836" s="3"/>
      <c r="W836" s="176"/>
    </row>
    <row r="837" spans="1:27" s="46" customFormat="1" ht="66" customHeight="1">
      <c r="A837"/>
      <c r="B837"/>
      <c r="C837"/>
      <c r="D837" s="1"/>
      <c r="E837" s="5"/>
      <c r="F837" s="2"/>
      <c r="G837"/>
      <c r="H837"/>
      <c r="I837"/>
      <c r="J837"/>
      <c r="K837"/>
      <c r="L837"/>
      <c r="M837"/>
      <c r="N837"/>
      <c r="O837"/>
      <c r="P837"/>
      <c r="Q837"/>
      <c r="R837"/>
      <c r="S837" s="11"/>
      <c r="T837"/>
      <c r="U837" s="3"/>
      <c r="V837" s="3"/>
      <c r="W837" s="176"/>
    </row>
    <row r="838" spans="1:27" s="46" customFormat="1" ht="66" customHeight="1">
      <c r="A838"/>
      <c r="B838"/>
      <c r="C838"/>
      <c r="D838" s="1"/>
      <c r="E838" s="5"/>
      <c r="F838" s="2"/>
      <c r="G838"/>
      <c r="H838"/>
      <c r="I838"/>
      <c r="J838"/>
      <c r="K838"/>
      <c r="L838"/>
      <c r="M838"/>
      <c r="N838"/>
      <c r="O838"/>
      <c r="P838"/>
      <c r="Q838"/>
      <c r="R838"/>
      <c r="S838" s="11"/>
      <c r="T838"/>
      <c r="U838" s="3"/>
      <c r="V838" s="3"/>
      <c r="W838" s="176"/>
      <c r="AA838" s="70"/>
    </row>
    <row r="839" spans="1:27" s="46" customFormat="1" ht="36" customHeight="1">
      <c r="A839"/>
      <c r="B839"/>
      <c r="C839"/>
      <c r="D839" s="1"/>
      <c r="E839" s="5"/>
      <c r="F839" s="2"/>
      <c r="G839"/>
      <c r="H839"/>
      <c r="I839"/>
      <c r="J839"/>
      <c r="K839"/>
      <c r="L839"/>
      <c r="M839"/>
      <c r="N839"/>
      <c r="O839"/>
      <c r="P839"/>
      <c r="Q839"/>
      <c r="R839"/>
      <c r="S839" s="11"/>
      <c r="T839"/>
      <c r="U839" s="3"/>
      <c r="V839" s="3"/>
      <c r="W839" s="176"/>
      <c r="AA839" s="70"/>
    </row>
    <row r="840" spans="1:27" s="46" customFormat="1" ht="36" customHeight="1">
      <c r="A840"/>
      <c r="B840"/>
      <c r="C840"/>
      <c r="D840" s="1"/>
      <c r="E840" s="5"/>
      <c r="F840" s="2"/>
      <c r="G840"/>
      <c r="H840"/>
      <c r="I840"/>
      <c r="J840"/>
      <c r="K840"/>
      <c r="L840"/>
      <c r="M840"/>
      <c r="N840"/>
      <c r="O840"/>
      <c r="P840"/>
      <c r="Q840"/>
      <c r="R840"/>
      <c r="S840" s="11"/>
      <c r="T840"/>
      <c r="U840" s="3"/>
      <c r="V840" s="3"/>
      <c r="W840" s="176"/>
      <c r="AA840" s="70"/>
    </row>
    <row r="841" spans="1:27" s="46" customFormat="1" ht="36" customHeight="1">
      <c r="A841"/>
      <c r="B841"/>
      <c r="C841"/>
      <c r="D841" s="1"/>
      <c r="E841" s="5"/>
      <c r="F841" s="2"/>
      <c r="G841"/>
      <c r="H841"/>
      <c r="I841"/>
      <c r="J841"/>
      <c r="K841"/>
      <c r="L841"/>
      <c r="M841"/>
      <c r="N841"/>
      <c r="O841"/>
      <c r="P841"/>
      <c r="Q841"/>
      <c r="R841"/>
      <c r="S841" s="11"/>
      <c r="T841"/>
      <c r="U841" s="3"/>
      <c r="V841" s="3"/>
      <c r="W841" s="176"/>
      <c r="AA841" s="70"/>
    </row>
    <row r="842" spans="1:27" s="46" customFormat="1" ht="36" customHeight="1">
      <c r="A842"/>
      <c r="B842"/>
      <c r="C842"/>
      <c r="D842" s="1"/>
      <c r="E842" s="5"/>
      <c r="F842" s="2"/>
      <c r="G842"/>
      <c r="H842"/>
      <c r="I842"/>
      <c r="J842"/>
      <c r="K842"/>
      <c r="L842"/>
      <c r="M842"/>
      <c r="N842"/>
      <c r="O842"/>
      <c r="P842"/>
      <c r="Q842"/>
      <c r="R842"/>
      <c r="S842" s="11"/>
      <c r="T842"/>
      <c r="U842" s="3"/>
      <c r="V842" s="3"/>
      <c r="W842" s="176"/>
      <c r="AA842" s="70"/>
    </row>
    <row r="843" spans="1:27" s="46" customFormat="1" ht="36" customHeight="1">
      <c r="A843"/>
      <c r="B843"/>
      <c r="C843"/>
      <c r="D843" s="1"/>
      <c r="E843" s="5"/>
      <c r="F843" s="2"/>
      <c r="G843"/>
      <c r="H843"/>
      <c r="I843"/>
      <c r="J843"/>
      <c r="K843"/>
      <c r="L843"/>
      <c r="M843"/>
      <c r="N843"/>
      <c r="O843"/>
      <c r="P843"/>
      <c r="Q843"/>
      <c r="R843"/>
      <c r="S843" s="11"/>
      <c r="T843"/>
      <c r="U843" s="3"/>
      <c r="V843" s="3"/>
      <c r="W843" s="176"/>
      <c r="AA843" s="70"/>
    </row>
    <row r="844" spans="1:27" s="46" customFormat="1" ht="36" customHeight="1">
      <c r="A844"/>
      <c r="B844"/>
      <c r="C844"/>
      <c r="D844" s="1"/>
      <c r="E844" s="5"/>
      <c r="F844" s="2"/>
      <c r="G844"/>
      <c r="H844"/>
      <c r="I844"/>
      <c r="J844"/>
      <c r="K844"/>
      <c r="L844"/>
      <c r="M844"/>
      <c r="N844"/>
      <c r="O844"/>
      <c r="P844"/>
      <c r="Q844"/>
      <c r="R844"/>
      <c r="S844" s="11"/>
      <c r="T844"/>
      <c r="U844" s="3"/>
      <c r="V844" s="3"/>
      <c r="W844" s="176"/>
      <c r="AA844" s="70"/>
    </row>
    <row r="845" spans="1:27" s="46" customFormat="1" ht="36" customHeight="1">
      <c r="A845"/>
      <c r="B845"/>
      <c r="C845"/>
      <c r="D845" s="1"/>
      <c r="E845" s="5"/>
      <c r="F845" s="2"/>
      <c r="G845"/>
      <c r="H845"/>
      <c r="I845"/>
      <c r="J845"/>
      <c r="K845"/>
      <c r="L845"/>
      <c r="M845"/>
      <c r="N845"/>
      <c r="O845"/>
      <c r="P845"/>
      <c r="Q845"/>
      <c r="R845"/>
      <c r="S845" s="11"/>
      <c r="T845"/>
      <c r="U845" s="3"/>
      <c r="V845" s="3"/>
      <c r="W845" s="176"/>
      <c r="AA845" s="70"/>
    </row>
    <row r="846" spans="1:27" s="46" customFormat="1" ht="36" customHeight="1">
      <c r="A846"/>
      <c r="B846"/>
      <c r="C846"/>
      <c r="D846" s="1"/>
      <c r="E846" s="5"/>
      <c r="F846" s="2"/>
      <c r="G846"/>
      <c r="H846"/>
      <c r="I846"/>
      <c r="J846"/>
      <c r="K846"/>
      <c r="L846"/>
      <c r="M846"/>
      <c r="N846"/>
      <c r="O846"/>
      <c r="P846"/>
      <c r="Q846"/>
      <c r="R846"/>
      <c r="S846" s="11"/>
      <c r="T846"/>
      <c r="U846" s="3"/>
      <c r="V846" s="3"/>
      <c r="W846" s="176"/>
      <c r="AA846" s="70"/>
    </row>
    <row r="847" spans="1:27" s="46" customFormat="1" ht="36" customHeight="1">
      <c r="A847"/>
      <c r="B847"/>
      <c r="C847"/>
      <c r="D847" s="1"/>
      <c r="E847" s="5"/>
      <c r="F847" s="2"/>
      <c r="G847"/>
      <c r="H847"/>
      <c r="I847"/>
      <c r="J847"/>
      <c r="K847"/>
      <c r="L847"/>
      <c r="M847"/>
      <c r="N847"/>
      <c r="O847"/>
      <c r="P847"/>
      <c r="Q847"/>
      <c r="R847"/>
      <c r="S847" s="11"/>
      <c r="T847"/>
      <c r="U847" s="3"/>
      <c r="V847" s="3"/>
      <c r="W847" s="176"/>
      <c r="AA847" s="70"/>
    </row>
    <row r="848" spans="1:27" s="46" customFormat="1" ht="36" customHeight="1">
      <c r="A848"/>
      <c r="B848"/>
      <c r="C848"/>
      <c r="D848" s="1"/>
      <c r="E848" s="5"/>
      <c r="F848" s="2"/>
      <c r="G848"/>
      <c r="H848"/>
      <c r="I848"/>
      <c r="J848"/>
      <c r="K848"/>
      <c r="L848"/>
      <c r="M848"/>
      <c r="N848"/>
      <c r="O848"/>
      <c r="P848"/>
      <c r="Q848"/>
      <c r="R848"/>
      <c r="S848" s="11"/>
      <c r="T848"/>
      <c r="U848" s="3"/>
      <c r="V848" s="3"/>
      <c r="W848" s="176"/>
      <c r="AA848" s="70"/>
    </row>
    <row r="849" spans="1:27" s="46" customFormat="1" ht="36" customHeight="1">
      <c r="A849"/>
      <c r="B849"/>
      <c r="C849"/>
      <c r="D849" s="1"/>
      <c r="E849" s="5"/>
      <c r="F849" s="2"/>
      <c r="G849"/>
      <c r="H849"/>
      <c r="I849"/>
      <c r="J849"/>
      <c r="K849"/>
      <c r="L849"/>
      <c r="M849"/>
      <c r="N849"/>
      <c r="O849"/>
      <c r="P849"/>
      <c r="Q849"/>
      <c r="R849"/>
      <c r="S849" s="11"/>
      <c r="T849"/>
      <c r="U849" s="3"/>
      <c r="V849" s="3"/>
      <c r="W849" s="176"/>
      <c r="AA849" s="70"/>
    </row>
    <row r="850" spans="1:27" s="46" customFormat="1" ht="36" customHeight="1">
      <c r="A850"/>
      <c r="B850"/>
      <c r="C850"/>
      <c r="D850" s="1"/>
      <c r="E850" s="5"/>
      <c r="F850" s="2"/>
      <c r="G850"/>
      <c r="H850"/>
      <c r="I850"/>
      <c r="J850"/>
      <c r="K850"/>
      <c r="L850"/>
      <c r="M850"/>
      <c r="N850"/>
      <c r="O850"/>
      <c r="P850"/>
      <c r="Q850"/>
      <c r="R850"/>
      <c r="S850" s="11"/>
      <c r="T850"/>
      <c r="U850" s="3"/>
      <c r="V850" s="3"/>
      <c r="W850" s="176"/>
      <c r="AA850" s="70"/>
    </row>
    <row r="851" spans="1:27" s="46" customFormat="1" ht="36" customHeight="1">
      <c r="A851"/>
      <c r="B851"/>
      <c r="C851"/>
      <c r="D851" s="1"/>
      <c r="E851" s="5"/>
      <c r="F851" s="2"/>
      <c r="G851"/>
      <c r="H851"/>
      <c r="I851"/>
      <c r="J851"/>
      <c r="K851"/>
      <c r="L851"/>
      <c r="M851"/>
      <c r="N851"/>
      <c r="O851"/>
      <c r="P851"/>
      <c r="Q851"/>
      <c r="R851"/>
      <c r="S851" s="11"/>
      <c r="T851"/>
      <c r="U851" s="3"/>
      <c r="V851" s="3"/>
      <c r="W851" s="176"/>
      <c r="AA851" s="70"/>
    </row>
    <row r="852" spans="1:27" s="46" customFormat="1" ht="36" customHeight="1">
      <c r="A852"/>
      <c r="B852"/>
      <c r="C852"/>
      <c r="D852" s="1"/>
      <c r="E852" s="5"/>
      <c r="F852" s="2"/>
      <c r="G852"/>
      <c r="H852"/>
      <c r="I852"/>
      <c r="J852"/>
      <c r="K852"/>
      <c r="L852"/>
      <c r="M852"/>
      <c r="N852"/>
      <c r="O852"/>
      <c r="P852"/>
      <c r="Q852"/>
      <c r="R852"/>
      <c r="S852" s="11"/>
      <c r="T852"/>
      <c r="U852" s="3"/>
      <c r="V852" s="3"/>
      <c r="W852" s="176"/>
      <c r="AA852" s="70"/>
    </row>
    <row r="853" spans="1:27" s="46" customFormat="1" ht="36" customHeight="1">
      <c r="A853"/>
      <c r="B853"/>
      <c r="C853"/>
      <c r="D853" s="1"/>
      <c r="E853" s="5"/>
      <c r="F853" s="2"/>
      <c r="G853"/>
      <c r="H853"/>
      <c r="I853"/>
      <c r="J853"/>
      <c r="K853"/>
      <c r="L853"/>
      <c r="M853"/>
      <c r="N853"/>
      <c r="O853"/>
      <c r="P853"/>
      <c r="Q853"/>
      <c r="R853"/>
      <c r="S853" s="11"/>
      <c r="T853"/>
      <c r="U853" s="3"/>
      <c r="V853" s="3"/>
      <c r="W853" s="176"/>
      <c r="AA853" s="70"/>
    </row>
    <row r="854" spans="1:27" s="46" customFormat="1" ht="36" customHeight="1">
      <c r="A854"/>
      <c r="B854"/>
      <c r="C854"/>
      <c r="D854" s="1"/>
      <c r="E854" s="5"/>
      <c r="F854" s="2"/>
      <c r="G854"/>
      <c r="H854"/>
      <c r="I854"/>
      <c r="J854"/>
      <c r="K854"/>
      <c r="L854"/>
      <c r="M854"/>
      <c r="N854"/>
      <c r="O854"/>
      <c r="P854"/>
      <c r="Q854"/>
      <c r="R854"/>
      <c r="S854" s="11"/>
      <c r="T854"/>
      <c r="U854" s="3"/>
      <c r="V854" s="3"/>
      <c r="W854" s="176"/>
      <c r="AA854" s="70"/>
    </row>
    <row r="855" spans="1:27" s="46" customFormat="1" ht="36" customHeight="1">
      <c r="A855"/>
      <c r="B855"/>
      <c r="C855"/>
      <c r="D855" s="1"/>
      <c r="E855" s="5"/>
      <c r="F855" s="2"/>
      <c r="G855"/>
      <c r="H855"/>
      <c r="I855"/>
      <c r="J855"/>
      <c r="K855"/>
      <c r="L855"/>
      <c r="M855"/>
      <c r="N855"/>
      <c r="O855"/>
      <c r="P855"/>
      <c r="Q855"/>
      <c r="R855"/>
      <c r="S855" s="11"/>
      <c r="T855"/>
      <c r="U855" s="3"/>
      <c r="V855" s="3"/>
      <c r="W855" s="176"/>
      <c r="AA855" s="70"/>
    </row>
    <row r="856" spans="1:27" ht="36" customHeight="1">
      <c r="W856" s="174"/>
      <c r="AA856" s="10"/>
    </row>
    <row r="857" spans="1:27" ht="36" customHeight="1">
      <c r="W857" s="174"/>
      <c r="AA857" s="10"/>
    </row>
    <row r="858" spans="1:27" ht="36" customHeight="1">
      <c r="W858" s="174"/>
    </row>
    <row r="859" spans="1:27" ht="36" customHeight="1">
      <c r="W859" s="174"/>
    </row>
    <row r="860" spans="1:27" ht="36" customHeight="1">
      <c r="W860" s="174"/>
    </row>
    <row r="861" spans="1:27" ht="36" customHeight="1">
      <c r="W861" s="174"/>
    </row>
    <row r="862" spans="1:27" ht="36" customHeight="1">
      <c r="W862" s="174"/>
    </row>
    <row r="863" spans="1:27" ht="36" customHeight="1">
      <c r="W863" s="174"/>
    </row>
    <row r="864" spans="1:27" ht="36" customHeight="1">
      <c r="W864" s="174"/>
    </row>
    <row r="865" spans="23:23" ht="36" customHeight="1">
      <c r="W865" s="174"/>
    </row>
    <row r="866" spans="23:23" ht="36" customHeight="1">
      <c r="W866" s="174"/>
    </row>
    <row r="867" spans="23:23" ht="36" customHeight="1">
      <c r="W867" s="174"/>
    </row>
    <row r="868" spans="23:23" ht="36" customHeight="1">
      <c r="W868" s="174"/>
    </row>
    <row r="869" spans="23:23" ht="36" customHeight="1">
      <c r="W869" s="174"/>
    </row>
    <row r="870" spans="23:23" ht="36" customHeight="1">
      <c r="W870" s="174"/>
    </row>
    <row r="871" spans="23:23" ht="36" customHeight="1">
      <c r="W871" s="174"/>
    </row>
    <row r="872" spans="23:23" ht="36" customHeight="1">
      <c r="W872" s="174"/>
    </row>
    <row r="873" spans="23:23" ht="36" customHeight="1">
      <c r="W873" s="174"/>
    </row>
    <row r="874" spans="23:23" ht="36" customHeight="1">
      <c r="W874" s="174"/>
    </row>
    <row r="875" spans="23:23" ht="36" customHeight="1">
      <c r="W875" s="174"/>
    </row>
    <row r="876" spans="23:23" ht="36" customHeight="1">
      <c r="W876" s="174"/>
    </row>
    <row r="877" spans="23:23" ht="36" customHeight="1">
      <c r="W877" s="174"/>
    </row>
    <row r="878" spans="23:23" ht="36" customHeight="1">
      <c r="W878" s="174"/>
    </row>
    <row r="879" spans="23:23" ht="36" customHeight="1">
      <c r="W879" s="174"/>
    </row>
    <row r="880" spans="23:23" ht="36" customHeight="1">
      <c r="W880" s="174"/>
    </row>
    <row r="881" spans="23:23" ht="36" customHeight="1">
      <c r="W881" s="174"/>
    </row>
    <row r="882" spans="23:23" ht="36" customHeight="1">
      <c r="W882" s="174"/>
    </row>
    <row r="883" spans="23:23">
      <c r="W883" s="174"/>
    </row>
    <row r="884" spans="23:23">
      <c r="W884" s="174"/>
    </row>
    <row r="885" spans="23:23">
      <c r="W885" s="174"/>
    </row>
    <row r="886" spans="23:23">
      <c r="W886" s="174"/>
    </row>
    <row r="887" spans="23:23">
      <c r="W887" s="174"/>
    </row>
    <row r="888" spans="23:23">
      <c r="W888" s="174"/>
    </row>
    <row r="889" spans="23:23">
      <c r="W889" s="174"/>
    </row>
    <row r="890" spans="23:23">
      <c r="W890" s="174"/>
    </row>
    <row r="891" spans="23:23">
      <c r="W891" s="174"/>
    </row>
    <row r="892" spans="23:23">
      <c r="W892" s="174"/>
    </row>
    <row r="893" spans="23:23" ht="20.25" customHeight="1">
      <c r="W893" s="174"/>
    </row>
    <row r="894" spans="23:23" ht="15" customHeight="1"/>
    <row r="895" spans="23:23" ht="15" customHeight="1"/>
    <row r="897" ht="25.5" customHeight="1"/>
    <row r="898" ht="25.5" customHeight="1"/>
    <row r="899" ht="25.5" customHeight="1"/>
    <row r="900" ht="25.5" customHeight="1"/>
    <row r="901" ht="25.5" customHeight="1"/>
    <row r="902" ht="25.5" customHeight="1"/>
    <row r="904" ht="25.5" customHeight="1"/>
    <row r="905" ht="25.5" customHeight="1"/>
    <row r="907" ht="26.25" customHeight="1"/>
    <row r="908" ht="26.25" customHeight="1"/>
    <row r="909" ht="26.25" customHeight="1"/>
    <row r="910" ht="26.25" customHeight="1"/>
    <row r="911" ht="36" customHeight="1"/>
  </sheetData>
  <mergeCells count="661">
    <mergeCell ref="U387:V390"/>
    <mergeCell ref="U391:V394"/>
    <mergeCell ref="U395:V398"/>
    <mergeCell ref="U399:V402"/>
    <mergeCell ref="U403:V406"/>
    <mergeCell ref="U407:V410"/>
    <mergeCell ref="U411:V414"/>
    <mergeCell ref="Q442:R442"/>
    <mergeCell ref="Q443:R443"/>
    <mergeCell ref="U415:V418"/>
    <mergeCell ref="U419:V422"/>
    <mergeCell ref="U423:V426"/>
    <mergeCell ref="U427:V430"/>
    <mergeCell ref="Q413:Q414"/>
    <mergeCell ref="Q415:Q416"/>
    <mergeCell ref="Q417:Q418"/>
    <mergeCell ref="A431:V431"/>
    <mergeCell ref="D432:D433"/>
    <mergeCell ref="A435:C436"/>
    <mergeCell ref="A437:C438"/>
    <mergeCell ref="A439:C440"/>
    <mergeCell ref="A442:C443"/>
    <mergeCell ref="A423:C426"/>
    <mergeCell ref="A427:C430"/>
    <mergeCell ref="S399:T402"/>
    <mergeCell ref="S403:T406"/>
    <mergeCell ref="S407:T410"/>
    <mergeCell ref="S411:T414"/>
    <mergeCell ref="S415:T418"/>
    <mergeCell ref="S419:T422"/>
    <mergeCell ref="S423:T426"/>
    <mergeCell ref="S427:T430"/>
    <mergeCell ref="Q421:Q422"/>
    <mergeCell ref="Q423:R423"/>
    <mergeCell ref="Q424:R424"/>
    <mergeCell ref="Q425:R425"/>
    <mergeCell ref="Q426:R426"/>
    <mergeCell ref="Q427:R427"/>
    <mergeCell ref="Q428:R428"/>
    <mergeCell ref="Q429:R429"/>
    <mergeCell ref="Q430:R430"/>
    <mergeCell ref="Q411:Q412"/>
    <mergeCell ref="Q387:Q388"/>
    <mergeCell ref="Q389:Q390"/>
    <mergeCell ref="Q391:Q392"/>
    <mergeCell ref="Q393:Q394"/>
    <mergeCell ref="Q395:Q396"/>
    <mergeCell ref="Q397:Q398"/>
    <mergeCell ref="Q399:Q400"/>
    <mergeCell ref="Q449:R449"/>
    <mergeCell ref="Q450:R450"/>
    <mergeCell ref="M380:U380"/>
    <mergeCell ref="Q419:Q420"/>
    <mergeCell ref="D381:D382"/>
    <mergeCell ref="E381:R381"/>
    <mergeCell ref="S381:V381"/>
    <mergeCell ref="S382:T382"/>
    <mergeCell ref="U382:V382"/>
    <mergeCell ref="A383:C386"/>
    <mergeCell ref="A387:C390"/>
    <mergeCell ref="A391:C394"/>
    <mergeCell ref="A395:C398"/>
    <mergeCell ref="S383:T386"/>
    <mergeCell ref="U383:V386"/>
    <mergeCell ref="S387:T390"/>
    <mergeCell ref="S391:T394"/>
    <mergeCell ref="S395:T398"/>
    <mergeCell ref="A419:C422"/>
    <mergeCell ref="Q401:Q402"/>
    <mergeCell ref="Q403:Q404"/>
    <mergeCell ref="Q405:Q406"/>
    <mergeCell ref="Q407:Q408"/>
    <mergeCell ref="Q409:Q410"/>
    <mergeCell ref="Q383:Q384"/>
    <mergeCell ref="Q385:Q386"/>
    <mergeCell ref="Q370:Q371"/>
    <mergeCell ref="Q372:Q373"/>
    <mergeCell ref="Q374:R374"/>
    <mergeCell ref="Q375:R375"/>
    <mergeCell ref="Q376:R376"/>
    <mergeCell ref="Q377:R377"/>
    <mergeCell ref="S374:T377"/>
    <mergeCell ref="U374:V377"/>
    <mergeCell ref="A378:U378"/>
    <mergeCell ref="S366:T369"/>
    <mergeCell ref="U366:V369"/>
    <mergeCell ref="S370:T373"/>
    <mergeCell ref="U370:V373"/>
    <mergeCell ref="Q330:Q331"/>
    <mergeCell ref="Q332:Q333"/>
    <mergeCell ref="Q334:Q335"/>
    <mergeCell ref="Q336:Q337"/>
    <mergeCell ref="Q338:Q339"/>
    <mergeCell ref="Q340:Q341"/>
    <mergeCell ref="Q342:Q343"/>
    <mergeCell ref="Q344:Q345"/>
    <mergeCell ref="Q346:Q347"/>
    <mergeCell ref="Q348:Q349"/>
    <mergeCell ref="Q350:Q351"/>
    <mergeCell ref="Q352:Q353"/>
    <mergeCell ref="Q354:Q355"/>
    <mergeCell ref="Q356:Q357"/>
    <mergeCell ref="Q358:Q359"/>
    <mergeCell ref="Q360:Q361"/>
    <mergeCell ref="Q362:Q363"/>
    <mergeCell ref="Q364:Q365"/>
    <mergeCell ref="Q366:Q367"/>
    <mergeCell ref="Q368:Q369"/>
    <mergeCell ref="A342:C345"/>
    <mergeCell ref="A346:C349"/>
    <mergeCell ref="A350:C353"/>
    <mergeCell ref="A354:C357"/>
    <mergeCell ref="A358:C361"/>
    <mergeCell ref="A362:C365"/>
    <mergeCell ref="S330:T333"/>
    <mergeCell ref="U330:V333"/>
    <mergeCell ref="S334:T337"/>
    <mergeCell ref="U334:V337"/>
    <mergeCell ref="S338:T341"/>
    <mergeCell ref="U338:V341"/>
    <mergeCell ref="S342:T345"/>
    <mergeCell ref="U342:V345"/>
    <mergeCell ref="S346:T349"/>
    <mergeCell ref="U346:V349"/>
    <mergeCell ref="S350:T353"/>
    <mergeCell ref="U350:V353"/>
    <mergeCell ref="S354:T357"/>
    <mergeCell ref="U354:V357"/>
    <mergeCell ref="S358:T361"/>
    <mergeCell ref="U358:V361"/>
    <mergeCell ref="S362:T365"/>
    <mergeCell ref="U362:V365"/>
    <mergeCell ref="A366:C369"/>
    <mergeCell ref="A370:C373"/>
    <mergeCell ref="A374:C377"/>
    <mergeCell ref="A381:C382"/>
    <mergeCell ref="A399:C402"/>
    <mergeCell ref="A403:C406"/>
    <mergeCell ref="A407:C410"/>
    <mergeCell ref="A411:C414"/>
    <mergeCell ref="A415:C418"/>
    <mergeCell ref="A379:L379"/>
    <mergeCell ref="A380:L380"/>
    <mergeCell ref="A338:C341"/>
    <mergeCell ref="S301:T304"/>
    <mergeCell ref="U301:V304"/>
    <mergeCell ref="S305:T308"/>
    <mergeCell ref="U305:V308"/>
    <mergeCell ref="S309:T312"/>
    <mergeCell ref="U309:V312"/>
    <mergeCell ref="S313:T316"/>
    <mergeCell ref="U313:V316"/>
    <mergeCell ref="S317:T320"/>
    <mergeCell ref="U317:V320"/>
    <mergeCell ref="S321:T324"/>
    <mergeCell ref="U321:V324"/>
    <mergeCell ref="Q324:R324"/>
    <mergeCell ref="A309:C312"/>
    <mergeCell ref="A313:C316"/>
    <mergeCell ref="A317:C320"/>
    <mergeCell ref="A321:C324"/>
    <mergeCell ref="A301:C304"/>
    <mergeCell ref="A305:C308"/>
    <mergeCell ref="A325:U325"/>
    <mergeCell ref="A326:L326"/>
    <mergeCell ref="A327:L327"/>
    <mergeCell ref="M327:U327"/>
    <mergeCell ref="A330:C333"/>
    <mergeCell ref="A334:C337"/>
    <mergeCell ref="A328:C329"/>
    <mergeCell ref="D328:D329"/>
    <mergeCell ref="E328:R328"/>
    <mergeCell ref="S328:V328"/>
    <mergeCell ref="S329:T329"/>
    <mergeCell ref="U329:V329"/>
    <mergeCell ref="Q315:Q316"/>
    <mergeCell ref="Q317:Q318"/>
    <mergeCell ref="Q319:Q320"/>
    <mergeCell ref="Q321:R321"/>
    <mergeCell ref="Q322:R322"/>
    <mergeCell ref="Q323:R323"/>
    <mergeCell ref="U289:V292"/>
    <mergeCell ref="S293:T296"/>
    <mergeCell ref="U293:V296"/>
    <mergeCell ref="Q301:Q302"/>
    <mergeCell ref="Q303:Q304"/>
    <mergeCell ref="U261:V264"/>
    <mergeCell ref="S265:T268"/>
    <mergeCell ref="U265:V268"/>
    <mergeCell ref="S269:T272"/>
    <mergeCell ref="U269:V272"/>
    <mergeCell ref="S273:T276"/>
    <mergeCell ref="U273:V276"/>
    <mergeCell ref="S277:T280"/>
    <mergeCell ref="U277:V280"/>
    <mergeCell ref="S281:T284"/>
    <mergeCell ref="Q305:Q306"/>
    <mergeCell ref="Q307:Q308"/>
    <mergeCell ref="Q309:Q310"/>
    <mergeCell ref="Q311:Q312"/>
    <mergeCell ref="S297:T300"/>
    <mergeCell ref="U297:V300"/>
    <mergeCell ref="Q313:Q314"/>
    <mergeCell ref="A297:C300"/>
    <mergeCell ref="Q275:Q276"/>
    <mergeCell ref="Q277:Q278"/>
    <mergeCell ref="Q279:Q280"/>
    <mergeCell ref="Q281:Q282"/>
    <mergeCell ref="Q283:Q284"/>
    <mergeCell ref="Q285:Q286"/>
    <mergeCell ref="Q287:Q288"/>
    <mergeCell ref="Q289:Q290"/>
    <mergeCell ref="Q291:Q292"/>
    <mergeCell ref="Q295:Q296"/>
    <mergeCell ref="Q297:Q298"/>
    <mergeCell ref="Q299:Q300"/>
    <mergeCell ref="U281:V284"/>
    <mergeCell ref="S285:T288"/>
    <mergeCell ref="U285:V288"/>
    <mergeCell ref="S289:T292"/>
    <mergeCell ref="Q251:R251"/>
    <mergeCell ref="A248:C251"/>
    <mergeCell ref="S244:T247"/>
    <mergeCell ref="U244:V247"/>
    <mergeCell ref="Q293:Q294"/>
    <mergeCell ref="A269:C272"/>
    <mergeCell ref="A273:C276"/>
    <mergeCell ref="A277:C280"/>
    <mergeCell ref="A281:C284"/>
    <mergeCell ref="A285:C288"/>
    <mergeCell ref="A289:C292"/>
    <mergeCell ref="A293:C296"/>
    <mergeCell ref="Q257:Q258"/>
    <mergeCell ref="Q259:Q260"/>
    <mergeCell ref="Q261:Q262"/>
    <mergeCell ref="Q263:Q264"/>
    <mergeCell ref="Q265:Q266"/>
    <mergeCell ref="Q267:Q268"/>
    <mergeCell ref="Q269:Q270"/>
    <mergeCell ref="Q271:Q272"/>
    <mergeCell ref="Q273:Q274"/>
    <mergeCell ref="S257:T260"/>
    <mergeCell ref="U257:V260"/>
    <mergeCell ref="S261:T264"/>
    <mergeCell ref="S248:T251"/>
    <mergeCell ref="Q240:Q241"/>
    <mergeCell ref="Q242:Q243"/>
    <mergeCell ref="S228:T231"/>
    <mergeCell ref="U248:V251"/>
    <mergeCell ref="A244:C247"/>
    <mergeCell ref="A257:C260"/>
    <mergeCell ref="A261:C264"/>
    <mergeCell ref="A265:C268"/>
    <mergeCell ref="A252:U252"/>
    <mergeCell ref="A253:L253"/>
    <mergeCell ref="A254:L254"/>
    <mergeCell ref="M254:U254"/>
    <mergeCell ref="A255:C256"/>
    <mergeCell ref="D255:D256"/>
    <mergeCell ref="E255:R255"/>
    <mergeCell ref="S255:V255"/>
    <mergeCell ref="S256:T256"/>
    <mergeCell ref="U256:V256"/>
    <mergeCell ref="Q244:Q245"/>
    <mergeCell ref="Q246:Q247"/>
    <mergeCell ref="Q248:R248"/>
    <mergeCell ref="Q249:R249"/>
    <mergeCell ref="Q250:R250"/>
    <mergeCell ref="A222:C223"/>
    <mergeCell ref="D222:D223"/>
    <mergeCell ref="E222:R222"/>
    <mergeCell ref="S222:V222"/>
    <mergeCell ref="S223:T223"/>
    <mergeCell ref="U223:V223"/>
    <mergeCell ref="A224:C227"/>
    <mergeCell ref="Q224:Q225"/>
    <mergeCell ref="Q226:Q227"/>
    <mergeCell ref="S224:T227"/>
    <mergeCell ref="U224:V227"/>
    <mergeCell ref="U228:V231"/>
    <mergeCell ref="S232:T235"/>
    <mergeCell ref="U232:V235"/>
    <mergeCell ref="S236:T239"/>
    <mergeCell ref="U236:V239"/>
    <mergeCell ref="S240:T243"/>
    <mergeCell ref="U240:V243"/>
    <mergeCell ref="A228:C231"/>
    <mergeCell ref="Q228:Q229"/>
    <mergeCell ref="Q230:Q231"/>
    <mergeCell ref="A232:C235"/>
    <mergeCell ref="A236:C239"/>
    <mergeCell ref="A240:C243"/>
    <mergeCell ref="Q232:Q233"/>
    <mergeCell ref="Q234:Q235"/>
    <mergeCell ref="Q236:Q237"/>
    <mergeCell ref="Q238:Q239"/>
    <mergeCell ref="A219:U219"/>
    <mergeCell ref="A220:L220"/>
    <mergeCell ref="A221:L221"/>
    <mergeCell ref="M221:U221"/>
    <mergeCell ref="S215:T218"/>
    <mergeCell ref="U215:V218"/>
    <mergeCell ref="Q207:Q208"/>
    <mergeCell ref="Q209:Q210"/>
    <mergeCell ref="A211:C214"/>
    <mergeCell ref="Q211:Q212"/>
    <mergeCell ref="Q213:Q214"/>
    <mergeCell ref="A215:C218"/>
    <mergeCell ref="Q215:R215"/>
    <mergeCell ref="Q216:R216"/>
    <mergeCell ref="Q217:R217"/>
    <mergeCell ref="Q218:R218"/>
    <mergeCell ref="A203:C206"/>
    <mergeCell ref="A207:C210"/>
    <mergeCell ref="Q203:Q204"/>
    <mergeCell ref="Q205:Q206"/>
    <mergeCell ref="S203:T206"/>
    <mergeCell ref="U203:V206"/>
    <mergeCell ref="S207:T210"/>
    <mergeCell ref="U207:V210"/>
    <mergeCell ref="S211:T214"/>
    <mergeCell ref="U211:V214"/>
    <mergeCell ref="S191:T194"/>
    <mergeCell ref="U191:V194"/>
    <mergeCell ref="S195:T198"/>
    <mergeCell ref="U195:V198"/>
    <mergeCell ref="S199:T202"/>
    <mergeCell ref="U199:V202"/>
    <mergeCell ref="A191:C194"/>
    <mergeCell ref="Q191:Q192"/>
    <mergeCell ref="Q193:Q194"/>
    <mergeCell ref="A195:C198"/>
    <mergeCell ref="Q195:Q196"/>
    <mergeCell ref="Q197:Q198"/>
    <mergeCell ref="A199:C202"/>
    <mergeCell ref="Q199:Q200"/>
    <mergeCell ref="Q201:Q202"/>
    <mergeCell ref="S187:T190"/>
    <mergeCell ref="U187:V190"/>
    <mergeCell ref="A179:C182"/>
    <mergeCell ref="Q179:Q180"/>
    <mergeCell ref="Q181:Q182"/>
    <mergeCell ref="A183:C186"/>
    <mergeCell ref="Q183:Q184"/>
    <mergeCell ref="Q185:Q186"/>
    <mergeCell ref="A187:C190"/>
    <mergeCell ref="Q187:Q188"/>
    <mergeCell ref="Q189:Q190"/>
    <mergeCell ref="A175:C178"/>
    <mergeCell ref="Q175:Q176"/>
    <mergeCell ref="Q177:Q178"/>
    <mergeCell ref="S175:T178"/>
    <mergeCell ref="U175:V178"/>
    <mergeCell ref="S179:T182"/>
    <mergeCell ref="U179:V182"/>
    <mergeCell ref="S183:T186"/>
    <mergeCell ref="U183:V186"/>
    <mergeCell ref="A163:C166"/>
    <mergeCell ref="Q163:Q164"/>
    <mergeCell ref="Q165:Q166"/>
    <mergeCell ref="S163:T166"/>
    <mergeCell ref="U163:V166"/>
    <mergeCell ref="S167:T170"/>
    <mergeCell ref="S171:T174"/>
    <mergeCell ref="U167:V170"/>
    <mergeCell ref="U171:V174"/>
    <mergeCell ref="A167:C170"/>
    <mergeCell ref="Q167:Q168"/>
    <mergeCell ref="Q169:Q170"/>
    <mergeCell ref="A171:C174"/>
    <mergeCell ref="Q171:Q172"/>
    <mergeCell ref="Q173:Q174"/>
    <mergeCell ref="A153:C156"/>
    <mergeCell ref="S153:T156"/>
    <mergeCell ref="U153:V156"/>
    <mergeCell ref="A157:V157"/>
    <mergeCell ref="A158:U158"/>
    <mergeCell ref="A159:L159"/>
    <mergeCell ref="A160:L160"/>
    <mergeCell ref="M160:U160"/>
    <mergeCell ref="A161:C162"/>
    <mergeCell ref="D161:D162"/>
    <mergeCell ref="E161:R161"/>
    <mergeCell ref="S161:V161"/>
    <mergeCell ref="S162:T162"/>
    <mergeCell ref="U162:V162"/>
    <mergeCell ref="Q153:R153"/>
    <mergeCell ref="Q154:R154"/>
    <mergeCell ref="Q155:R155"/>
    <mergeCell ref="Q156:R156"/>
    <mergeCell ref="A149:C152"/>
    <mergeCell ref="Q149:Q150"/>
    <mergeCell ref="Q151:Q152"/>
    <mergeCell ref="S125:T128"/>
    <mergeCell ref="U125:V128"/>
    <mergeCell ref="S129:T132"/>
    <mergeCell ref="U129:V132"/>
    <mergeCell ref="S133:T136"/>
    <mergeCell ref="U133:V136"/>
    <mergeCell ref="S137:T140"/>
    <mergeCell ref="U137:V140"/>
    <mergeCell ref="S141:T144"/>
    <mergeCell ref="U141:V144"/>
    <mergeCell ref="S145:T148"/>
    <mergeCell ref="U145:V148"/>
    <mergeCell ref="S149:T152"/>
    <mergeCell ref="U149:V152"/>
    <mergeCell ref="A137:C140"/>
    <mergeCell ref="Q137:Q138"/>
    <mergeCell ref="Q139:Q140"/>
    <mergeCell ref="A141:C144"/>
    <mergeCell ref="A145:C148"/>
    <mergeCell ref="Q141:Q142"/>
    <mergeCell ref="Q143:Q144"/>
    <mergeCell ref="Q121:Q122"/>
    <mergeCell ref="Q123:Q124"/>
    <mergeCell ref="A125:C128"/>
    <mergeCell ref="Q125:Q126"/>
    <mergeCell ref="Q127:Q128"/>
    <mergeCell ref="A129:C132"/>
    <mergeCell ref="Q129:Q130"/>
    <mergeCell ref="Q131:Q132"/>
    <mergeCell ref="A133:C136"/>
    <mergeCell ref="Q133:Q134"/>
    <mergeCell ref="Q135:Q136"/>
    <mergeCell ref="E1:P1"/>
    <mergeCell ref="A3:V5"/>
    <mergeCell ref="A52:V52"/>
    <mergeCell ref="A51:V51"/>
    <mergeCell ref="A103:V103"/>
    <mergeCell ref="A104:U104"/>
    <mergeCell ref="A105:L105"/>
    <mergeCell ref="A106:L106"/>
    <mergeCell ref="M106:U106"/>
    <mergeCell ref="D46:F46"/>
    <mergeCell ref="A44:C44"/>
    <mergeCell ref="A45:C45"/>
    <mergeCell ref="A46:C46"/>
    <mergeCell ref="A47:V47"/>
    <mergeCell ref="A48:C48"/>
    <mergeCell ref="P41:R41"/>
    <mergeCell ref="P42:R42"/>
    <mergeCell ref="D42:F42"/>
    <mergeCell ref="I42:O42"/>
    <mergeCell ref="D41:F41"/>
    <mergeCell ref="I41:O41"/>
    <mergeCell ref="A35:U35"/>
    <mergeCell ref="A36:C36"/>
    <mergeCell ref="A37:C37"/>
    <mergeCell ref="A117:C120"/>
    <mergeCell ref="A121:C124"/>
    <mergeCell ref="A2:V2"/>
    <mergeCell ref="A109:C112"/>
    <mergeCell ref="A113:C116"/>
    <mergeCell ref="Q111:Q112"/>
    <mergeCell ref="Q113:Q114"/>
    <mergeCell ref="Q115:Q116"/>
    <mergeCell ref="S107:V107"/>
    <mergeCell ref="S108:T108"/>
    <mergeCell ref="U108:V108"/>
    <mergeCell ref="Q109:Q110"/>
    <mergeCell ref="E107:R107"/>
    <mergeCell ref="D107:D108"/>
    <mergeCell ref="A107:C108"/>
    <mergeCell ref="S109:T112"/>
    <mergeCell ref="U109:V112"/>
    <mergeCell ref="S113:T116"/>
    <mergeCell ref="A42:C42"/>
    <mergeCell ref="A43:V43"/>
    <mergeCell ref="D36:F36"/>
    <mergeCell ref="D37:F37"/>
    <mergeCell ref="D38:F38"/>
    <mergeCell ref="V36:V38"/>
    <mergeCell ref="A38:C38"/>
    <mergeCell ref="A39:V39"/>
    <mergeCell ref="A40:V40"/>
    <mergeCell ref="F20:V20"/>
    <mergeCell ref="A17:E17"/>
    <mergeCell ref="A18:E18"/>
    <mergeCell ref="A19:E19"/>
    <mergeCell ref="A20:E20"/>
    <mergeCell ref="A21:V21"/>
    <mergeCell ref="A22:V22"/>
    <mergeCell ref="A23:V23"/>
    <mergeCell ref="A24:V24"/>
    <mergeCell ref="A25:E25"/>
    <mergeCell ref="F25:V25"/>
    <mergeCell ref="A8:V8"/>
    <mergeCell ref="A10:E10"/>
    <mergeCell ref="V32:V34"/>
    <mergeCell ref="A26:E26"/>
    <mergeCell ref="A11:E11"/>
    <mergeCell ref="A12:E12"/>
    <mergeCell ref="A13:E13"/>
    <mergeCell ref="A14:E14"/>
    <mergeCell ref="A15:E15"/>
    <mergeCell ref="A16:V16"/>
    <mergeCell ref="F17:V17"/>
    <mergeCell ref="F18:V18"/>
    <mergeCell ref="F19:V19"/>
    <mergeCell ref="F13:V13"/>
    <mergeCell ref="F14:V14"/>
    <mergeCell ref="F15:V15"/>
    <mergeCell ref="F10:V10"/>
    <mergeCell ref="F11:V11"/>
    <mergeCell ref="F12:V12"/>
    <mergeCell ref="D30:F30"/>
    <mergeCell ref="I30:O30"/>
    <mergeCell ref="F26:V26"/>
    <mergeCell ref="A49:C49"/>
    <mergeCell ref="A50:C50"/>
    <mergeCell ref="D45:F45"/>
    <mergeCell ref="A27:V27"/>
    <mergeCell ref="A28:V28"/>
    <mergeCell ref="A29:C29"/>
    <mergeCell ref="A30:C30"/>
    <mergeCell ref="A31:V31"/>
    <mergeCell ref="A32:C32"/>
    <mergeCell ref="A33:C33"/>
    <mergeCell ref="D29:F29"/>
    <mergeCell ref="I29:O29"/>
    <mergeCell ref="D32:F32"/>
    <mergeCell ref="P30:U30"/>
    <mergeCell ref="P29:U29"/>
    <mergeCell ref="A34:C34"/>
    <mergeCell ref="D33:F33"/>
    <mergeCell ref="D34:F34"/>
    <mergeCell ref="A41:C41"/>
    <mergeCell ref="D44:F44"/>
    <mergeCell ref="V44:V46"/>
    <mergeCell ref="V48:V50"/>
    <mergeCell ref="D48:F48"/>
    <mergeCell ref="D49:F49"/>
    <mergeCell ref="D50:F50"/>
    <mergeCell ref="X765:X766"/>
    <mergeCell ref="X768:X769"/>
    <mergeCell ref="X761:X762"/>
    <mergeCell ref="X757:X758"/>
    <mergeCell ref="X753:X754"/>
    <mergeCell ref="X749:X750"/>
    <mergeCell ref="X741:X742"/>
    <mergeCell ref="X737:X738"/>
    <mergeCell ref="X745:X746"/>
    <mergeCell ref="X733:X734"/>
    <mergeCell ref="X729:X730"/>
    <mergeCell ref="U113:V116"/>
    <mergeCell ref="S117:T120"/>
    <mergeCell ref="U117:V120"/>
    <mergeCell ref="S121:T124"/>
    <mergeCell ref="U121:V124"/>
    <mergeCell ref="Q117:Q118"/>
    <mergeCell ref="Q119:Q120"/>
    <mergeCell ref="S445:V446"/>
    <mergeCell ref="S447:V448"/>
    <mergeCell ref="S449:V450"/>
    <mergeCell ref="Q145:Q146"/>
    <mergeCell ref="Q147:Q148"/>
    <mergeCell ref="A445:C446"/>
    <mergeCell ref="A447:C448"/>
    <mergeCell ref="A449:C450"/>
    <mergeCell ref="A432:C433"/>
    <mergeCell ref="E432:R432"/>
    <mergeCell ref="S432:V433"/>
    <mergeCell ref="A434:V434"/>
    <mergeCell ref="A441:V441"/>
    <mergeCell ref="A444:V444"/>
    <mergeCell ref="S435:V436"/>
    <mergeCell ref="S437:V438"/>
    <mergeCell ref="S439:V440"/>
    <mergeCell ref="S442:V443"/>
    <mergeCell ref="Q433:R433"/>
    <mergeCell ref="Q435:R435"/>
    <mergeCell ref="Q436:R436"/>
    <mergeCell ref="Q437:R437"/>
    <mergeCell ref="Q438:R438"/>
    <mergeCell ref="Q439:R439"/>
    <mergeCell ref="Q440:R440"/>
    <mergeCell ref="Q445:R445"/>
    <mergeCell ref="Q446:R446"/>
    <mergeCell ref="Q447:R447"/>
    <mergeCell ref="Q448:R448"/>
    <mergeCell ref="A101:C102"/>
    <mergeCell ref="Q101:R101"/>
    <mergeCell ref="S101:V102"/>
    <mergeCell ref="Q102:R102"/>
    <mergeCell ref="A53:B54"/>
    <mergeCell ref="C53:C54"/>
    <mergeCell ref="C55:C56"/>
    <mergeCell ref="A55:B56"/>
    <mergeCell ref="A57:B58"/>
    <mergeCell ref="C57:C58"/>
    <mergeCell ref="A59:B60"/>
    <mergeCell ref="C59:C60"/>
    <mergeCell ref="A61:B62"/>
    <mergeCell ref="C61:C62"/>
    <mergeCell ref="A63:B64"/>
    <mergeCell ref="C63:C64"/>
    <mergeCell ref="A65:B66"/>
    <mergeCell ref="C65:C66"/>
    <mergeCell ref="E53:R53"/>
    <mergeCell ref="D53:D54"/>
    <mergeCell ref="A93:B94"/>
    <mergeCell ref="C95:C96"/>
    <mergeCell ref="A97:B98"/>
    <mergeCell ref="C97:C98"/>
    <mergeCell ref="A99:B100"/>
    <mergeCell ref="C99:C100"/>
    <mergeCell ref="A81:B82"/>
    <mergeCell ref="C81:C82"/>
    <mergeCell ref="A83:B84"/>
    <mergeCell ref="C83:C84"/>
    <mergeCell ref="A85:B86"/>
    <mergeCell ref="C85:C86"/>
    <mergeCell ref="A87:B88"/>
    <mergeCell ref="C87:C88"/>
    <mergeCell ref="A89:B90"/>
    <mergeCell ref="C89:C90"/>
    <mergeCell ref="S89:V90"/>
    <mergeCell ref="S91:V92"/>
    <mergeCell ref="S93:V94"/>
    <mergeCell ref="S95:V96"/>
    <mergeCell ref="S97:V98"/>
    <mergeCell ref="S99:V100"/>
    <mergeCell ref="A91:B92"/>
    <mergeCell ref="C91:C92"/>
    <mergeCell ref="A67:B68"/>
    <mergeCell ref="A69:B70"/>
    <mergeCell ref="A71:B72"/>
    <mergeCell ref="C67:C68"/>
    <mergeCell ref="C69:C70"/>
    <mergeCell ref="C71:C72"/>
    <mergeCell ref="A73:B74"/>
    <mergeCell ref="C73:C74"/>
    <mergeCell ref="A75:B76"/>
    <mergeCell ref="C75:C76"/>
    <mergeCell ref="A77:B78"/>
    <mergeCell ref="C77:C78"/>
    <mergeCell ref="A79:B80"/>
    <mergeCell ref="C79:C80"/>
    <mergeCell ref="C93:C94"/>
    <mergeCell ref="A95:B96"/>
    <mergeCell ref="S85:V86"/>
    <mergeCell ref="S87:V88"/>
    <mergeCell ref="S55:V56"/>
    <mergeCell ref="S57:V58"/>
    <mergeCell ref="S59:V60"/>
    <mergeCell ref="S61:V62"/>
    <mergeCell ref="S63:V64"/>
    <mergeCell ref="S65:V66"/>
    <mergeCell ref="S67:V68"/>
    <mergeCell ref="S69:V70"/>
    <mergeCell ref="S41:V41"/>
    <mergeCell ref="S42:V42"/>
    <mergeCell ref="S71:V72"/>
    <mergeCell ref="S73:V74"/>
    <mergeCell ref="S75:V76"/>
    <mergeCell ref="S77:V78"/>
    <mergeCell ref="S79:V80"/>
    <mergeCell ref="S81:V82"/>
    <mergeCell ref="S83:V84"/>
    <mergeCell ref="S53:V54"/>
  </mergeCells>
  <printOptions horizontalCentered="1"/>
  <pageMargins left="0.23622047244094491" right="0.23622047244094491" top="0.74803149606299213" bottom="0.74803149606299213" header="0.31496062992125984" footer="0.31496062992125984"/>
  <pageSetup scale="15" fitToHeight="0" orientation="landscape" r:id="rId1"/>
  <headerFooter>
    <oddFooter>&amp;C&amp;14Reporte del Avance del Programa Operativo Anual 2025. Página &amp;P de &amp;N</oddFooter>
  </headerFooter>
  <rowBreaks count="10" manualBreakCount="10">
    <brk id="62" max="21" man="1"/>
    <brk id="98" max="21" man="1"/>
    <brk id="156" max="21" man="1"/>
    <brk id="214" max="21" man="1"/>
    <brk id="280" max="21" man="1"/>
    <brk id="333" max="21" man="1"/>
    <brk id="394" max="21" man="1"/>
    <brk id="624" max="16383" man="1"/>
    <brk id="673" max="16383" man="1"/>
    <brk id="7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4.7.5. ED</vt:lpstr>
      <vt:lpstr>4.7.5 ED</vt:lpstr>
      <vt:lpstr>'4.7.5 ED'!Área_de_impresión</vt:lpstr>
      <vt:lpstr>'4.7.5. ED'!Área_de_impresión</vt:lpstr>
      <vt:lpstr>'4.7.5 ED'!Títulos_a_imprimir</vt:lpstr>
      <vt:lpstr>'4.7.5. ED'!Títulos_a_imprimir</vt:lpstr>
    </vt:vector>
  </TitlesOfParts>
  <Company>CAPAMA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Evaluación del Desempeño</dc:creator>
  <cp:lastModifiedBy>LETICIA</cp:lastModifiedBy>
  <cp:lastPrinted>2026-02-05T15:11:27Z</cp:lastPrinted>
  <dcterms:created xsi:type="dcterms:W3CDTF">2021-12-10T15:20:52Z</dcterms:created>
  <dcterms:modified xsi:type="dcterms:W3CDTF">2026-02-05T17:19:25Z</dcterms:modified>
</cp:coreProperties>
</file>