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TOÑO\Desktop\Cuenta Publica 2024\4.7 Informacion Evaluacion del Desempeño\Informacion de Evaluacion y Desempeño Excel\"/>
    </mc:Choice>
  </mc:AlternateContent>
  <bookViews>
    <workbookView xWindow="-120" yWindow="-120" windowWidth="20730" windowHeight="11160"/>
  </bookViews>
  <sheets>
    <sheet name="4.7.5. ED" sheetId="3" r:id="rId1"/>
    <sheet name="4.7.5. ED." sheetId="6" r:id="rId2"/>
  </sheets>
  <externalReferences>
    <externalReference r:id="rId3"/>
  </externalReferences>
  <definedNames>
    <definedName name="_xlnm.Print_Area" localSheetId="0">'4.7.5. ED'!$A$1:$T$407</definedName>
    <definedName name="_xlnm.Print_Area" localSheetId="1">'4.7.5. ED.'!$A$2:$T$407</definedName>
    <definedName name="_xlnm.Print_Titles" localSheetId="0">'4.7.5. ED'!$1:$4</definedName>
    <definedName name="_xlnm.Print_Titles" localSheetId="1">'4.7.5. ED.'!$1:$4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1" i="6" l="1"/>
  <c r="L72" i="6" l="1"/>
  <c r="M72" i="6"/>
  <c r="N67" i="6" l="1"/>
  <c r="O67" i="6"/>
  <c r="P67" i="6"/>
  <c r="N65" i="6"/>
  <c r="O65" i="6"/>
  <c r="P65" i="6"/>
  <c r="N62" i="6"/>
  <c r="O62" i="6"/>
  <c r="P62" i="6"/>
  <c r="N59" i="6"/>
  <c r="O59" i="6"/>
  <c r="P59" i="6"/>
  <c r="N57" i="6"/>
  <c r="O57" i="6"/>
  <c r="P57" i="6"/>
  <c r="N55" i="6"/>
  <c r="O55" i="6"/>
  <c r="P55" i="6"/>
  <c r="P400" i="6" l="1"/>
  <c r="O400" i="6"/>
  <c r="N400" i="6"/>
  <c r="M400" i="6"/>
  <c r="L400" i="6"/>
  <c r="K400" i="6"/>
  <c r="J400" i="6"/>
  <c r="I400" i="6"/>
  <c r="H400" i="6"/>
  <c r="G400" i="6"/>
  <c r="F400" i="6"/>
  <c r="E400" i="6"/>
  <c r="Q400" i="6" s="1"/>
  <c r="P399" i="6"/>
  <c r="O399" i="6"/>
  <c r="N399" i="6"/>
  <c r="M399" i="6"/>
  <c r="L399" i="6"/>
  <c r="K399" i="6"/>
  <c r="J399" i="6"/>
  <c r="I399" i="6"/>
  <c r="H399" i="6"/>
  <c r="G399" i="6"/>
  <c r="F399" i="6"/>
  <c r="E399" i="6"/>
  <c r="P398" i="6"/>
  <c r="O398" i="6"/>
  <c r="N398" i="6"/>
  <c r="M398" i="6"/>
  <c r="L398" i="6"/>
  <c r="K398" i="6"/>
  <c r="J398" i="6"/>
  <c r="I398" i="6"/>
  <c r="H398" i="6"/>
  <c r="G398" i="6"/>
  <c r="F398" i="6"/>
  <c r="E398" i="6"/>
  <c r="Q398" i="6" s="1"/>
  <c r="Q66" i="6" s="1"/>
  <c r="P397" i="6"/>
  <c r="O397" i="6"/>
  <c r="N397" i="6"/>
  <c r="M397" i="6"/>
  <c r="L397" i="6"/>
  <c r="K397" i="6"/>
  <c r="J397" i="6"/>
  <c r="I397" i="6"/>
  <c r="H397" i="6"/>
  <c r="G397" i="6"/>
  <c r="F397" i="6"/>
  <c r="E397" i="6"/>
  <c r="Q397" i="6" s="1"/>
  <c r="R396" i="6"/>
  <c r="R395" i="6"/>
  <c r="S395" i="6" s="1"/>
  <c r="R394" i="6"/>
  <c r="R393" i="6"/>
  <c r="R392" i="6"/>
  <c r="T391" i="6" s="1"/>
  <c r="R391" i="6"/>
  <c r="R390" i="6"/>
  <c r="R389" i="6"/>
  <c r="R388" i="6"/>
  <c r="R387" i="6"/>
  <c r="S387" i="6" s="1"/>
  <c r="R386" i="6"/>
  <c r="R385" i="6"/>
  <c r="R384" i="6"/>
  <c r="T383" i="6" s="1"/>
  <c r="R383" i="6"/>
  <c r="S383" i="6" s="1"/>
  <c r="R382" i="6"/>
  <c r="R381" i="6"/>
  <c r="R380" i="6"/>
  <c r="R379" i="6"/>
  <c r="R378" i="6"/>
  <c r="R377" i="6"/>
  <c r="R376" i="6"/>
  <c r="R375" i="6"/>
  <c r="S375" i="6" s="1"/>
  <c r="R374" i="6"/>
  <c r="R373" i="6"/>
  <c r="R372" i="6"/>
  <c r="R371" i="6"/>
  <c r="S371" i="6" s="1"/>
  <c r="R370" i="6"/>
  <c r="R369" i="6"/>
  <c r="R368" i="6"/>
  <c r="R367" i="6"/>
  <c r="R366" i="6"/>
  <c r="R365" i="6"/>
  <c r="R364" i="6"/>
  <c r="R363" i="6"/>
  <c r="R362" i="6"/>
  <c r="R361" i="6"/>
  <c r="R360" i="6"/>
  <c r="T359" i="6" s="1"/>
  <c r="R359" i="6"/>
  <c r="S359" i="6" s="1"/>
  <c r="R358" i="6"/>
  <c r="R35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F356" i="6" s="1"/>
  <c r="E344" i="6"/>
  <c r="P343" i="6"/>
  <c r="O343" i="6"/>
  <c r="N343" i="6"/>
  <c r="M343" i="6"/>
  <c r="L343" i="6"/>
  <c r="K343" i="6"/>
  <c r="J343" i="6"/>
  <c r="I343" i="6"/>
  <c r="H343" i="6"/>
  <c r="G343" i="6"/>
  <c r="F343" i="6"/>
  <c r="F355" i="6" s="1"/>
  <c r="E343" i="6"/>
  <c r="R342" i="6"/>
  <c r="D342" i="6"/>
  <c r="R341" i="6"/>
  <c r="D341" i="6"/>
  <c r="R340" i="6"/>
  <c r="R339" i="6"/>
  <c r="R338" i="6"/>
  <c r="D338" i="6"/>
  <c r="R337" i="6"/>
  <c r="D337" i="6"/>
  <c r="R336" i="6"/>
  <c r="R335" i="6"/>
  <c r="R334" i="6"/>
  <c r="D334" i="6"/>
  <c r="R333" i="6"/>
  <c r="D333" i="6"/>
  <c r="R332" i="6"/>
  <c r="R331" i="6"/>
  <c r="R330" i="6"/>
  <c r="D330" i="6"/>
  <c r="R329" i="6"/>
  <c r="S329" i="6" s="1"/>
  <c r="D329" i="6"/>
  <c r="R328" i="6"/>
  <c r="R327" i="6"/>
  <c r="R326" i="6"/>
  <c r="D326" i="6"/>
  <c r="R325" i="6"/>
  <c r="D325" i="6"/>
  <c r="R324" i="6"/>
  <c r="R323" i="6"/>
  <c r="R322" i="6"/>
  <c r="D322" i="6"/>
  <c r="R321" i="6"/>
  <c r="S321" i="6" s="1"/>
  <c r="D321" i="6"/>
  <c r="R320" i="6"/>
  <c r="R319" i="6"/>
  <c r="R318" i="6"/>
  <c r="D318" i="6"/>
  <c r="R317" i="6"/>
  <c r="D317" i="6"/>
  <c r="R316" i="6"/>
  <c r="R315" i="6"/>
  <c r="R314" i="6"/>
  <c r="R313" i="6"/>
  <c r="R312" i="6"/>
  <c r="R311" i="6"/>
  <c r="S313" i="6" s="1"/>
  <c r="R310" i="6"/>
  <c r="D310" i="6"/>
  <c r="R309" i="6"/>
  <c r="S309" i="6" s="1"/>
  <c r="D309" i="6"/>
  <c r="R308" i="6"/>
  <c r="R307" i="6"/>
  <c r="R306" i="6"/>
  <c r="T305" i="6" s="1"/>
  <c r="R305" i="6"/>
  <c r="R304" i="6"/>
  <c r="R303" i="6"/>
  <c r="R302" i="6"/>
  <c r="D302" i="6"/>
  <c r="R301" i="6"/>
  <c r="D301" i="6"/>
  <c r="R300" i="6"/>
  <c r="R299" i="6"/>
  <c r="S301" i="6" s="1"/>
  <c r="P287" i="6"/>
  <c r="O287" i="6"/>
  <c r="N287" i="6"/>
  <c r="M287" i="6"/>
  <c r="K287" i="6"/>
  <c r="J287" i="6"/>
  <c r="I287" i="6"/>
  <c r="H287" i="6"/>
  <c r="G287" i="6"/>
  <c r="F287" i="6"/>
  <c r="E287" i="6"/>
  <c r="P286" i="6"/>
  <c r="O286" i="6"/>
  <c r="N286" i="6"/>
  <c r="M286" i="6"/>
  <c r="L286" i="6"/>
  <c r="K286" i="6"/>
  <c r="J286" i="6"/>
  <c r="I286" i="6"/>
  <c r="H286" i="6"/>
  <c r="G286" i="6"/>
  <c r="F286" i="6"/>
  <c r="E286" i="6"/>
  <c r="P285" i="6"/>
  <c r="O285" i="6"/>
  <c r="O61" i="6" s="1"/>
  <c r="N285" i="6"/>
  <c r="M285" i="6"/>
  <c r="M61" i="6" s="1"/>
  <c r="L285" i="6"/>
  <c r="K285" i="6"/>
  <c r="K61" i="6" s="1"/>
  <c r="J285" i="6"/>
  <c r="I285" i="6"/>
  <c r="H285" i="6"/>
  <c r="G285" i="6"/>
  <c r="F285" i="6"/>
  <c r="E285" i="6"/>
  <c r="P284" i="6"/>
  <c r="O284" i="6"/>
  <c r="N284" i="6"/>
  <c r="M284" i="6"/>
  <c r="L284" i="6"/>
  <c r="K284" i="6"/>
  <c r="J284" i="6"/>
  <c r="I284" i="6"/>
  <c r="H284" i="6"/>
  <c r="G284" i="6"/>
  <c r="F284" i="6"/>
  <c r="E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P209" i="6"/>
  <c r="O209" i="6"/>
  <c r="N209" i="6"/>
  <c r="M209" i="6"/>
  <c r="L209" i="6"/>
  <c r="K209" i="6"/>
  <c r="J209" i="6"/>
  <c r="I209" i="6"/>
  <c r="H209" i="6"/>
  <c r="G209" i="6"/>
  <c r="F209" i="6"/>
  <c r="E209" i="6"/>
  <c r="P208" i="6"/>
  <c r="O208" i="6"/>
  <c r="N208" i="6"/>
  <c r="M208" i="6"/>
  <c r="L208" i="6"/>
  <c r="K208" i="6"/>
  <c r="J208" i="6"/>
  <c r="I208" i="6"/>
  <c r="H208" i="6"/>
  <c r="G208" i="6"/>
  <c r="F208" i="6"/>
  <c r="E208" i="6"/>
  <c r="P207" i="6"/>
  <c r="O207" i="6"/>
  <c r="N207" i="6"/>
  <c r="M207" i="6"/>
  <c r="L207" i="6"/>
  <c r="K207" i="6"/>
  <c r="J207" i="6"/>
  <c r="I207" i="6"/>
  <c r="H207" i="6"/>
  <c r="F207" i="6"/>
  <c r="E207" i="6"/>
  <c r="P206" i="6"/>
  <c r="O206" i="6"/>
  <c r="N206" i="6"/>
  <c r="M206" i="6"/>
  <c r="L206" i="6"/>
  <c r="K206" i="6"/>
  <c r="J206" i="6"/>
  <c r="I206" i="6"/>
  <c r="H206" i="6"/>
  <c r="F206" i="6"/>
  <c r="E206" i="6"/>
  <c r="R205" i="6"/>
  <c r="T204" i="6" s="1"/>
  <c r="S204" i="6"/>
  <c r="R204" i="6"/>
  <c r="R203" i="6"/>
  <c r="R202" i="6"/>
  <c r="R201" i="6"/>
  <c r="T200" i="6" s="1"/>
  <c r="R200" i="6"/>
  <c r="S200" i="6" s="1"/>
  <c r="R199" i="6"/>
  <c r="R198" i="6"/>
  <c r="R197" i="6"/>
  <c r="R196" i="6"/>
  <c r="S196" i="6" s="1"/>
  <c r="R195" i="6"/>
  <c r="R194" i="6"/>
  <c r="R193" i="6"/>
  <c r="T192" i="6" s="1"/>
  <c r="R192" i="6"/>
  <c r="S192" i="6" s="1"/>
  <c r="R191" i="6"/>
  <c r="R190" i="6"/>
  <c r="R189" i="6"/>
  <c r="R188" i="6"/>
  <c r="S188" i="6" s="1"/>
  <c r="R187" i="6"/>
  <c r="R186" i="6"/>
  <c r="R185" i="6"/>
  <c r="T184" i="6" s="1"/>
  <c r="R184" i="6"/>
  <c r="S184" i="6" s="1"/>
  <c r="R183" i="6"/>
  <c r="R182" i="6"/>
  <c r="P171" i="6"/>
  <c r="O171" i="6"/>
  <c r="N171" i="6"/>
  <c r="M171" i="6"/>
  <c r="L171" i="6"/>
  <c r="K171" i="6"/>
  <c r="J171" i="6"/>
  <c r="I171" i="6"/>
  <c r="H171" i="6"/>
  <c r="G171" i="6"/>
  <c r="F171" i="6"/>
  <c r="E171" i="6"/>
  <c r="P170" i="6"/>
  <c r="O170" i="6"/>
  <c r="N170" i="6"/>
  <c r="M170" i="6"/>
  <c r="L170" i="6"/>
  <c r="K170" i="6"/>
  <c r="J170" i="6"/>
  <c r="I170" i="6"/>
  <c r="H170" i="6"/>
  <c r="G170" i="6"/>
  <c r="F170" i="6"/>
  <c r="E170" i="6"/>
  <c r="P169" i="6"/>
  <c r="O169" i="6"/>
  <c r="N169" i="6"/>
  <c r="M169" i="6"/>
  <c r="L169" i="6"/>
  <c r="K169" i="6"/>
  <c r="J169" i="6"/>
  <c r="J56" i="6" s="1"/>
  <c r="I169" i="6"/>
  <c r="I56" i="6" s="1"/>
  <c r="H169" i="6"/>
  <c r="G169" i="6"/>
  <c r="F169" i="6"/>
  <c r="E169" i="6"/>
  <c r="P168" i="6"/>
  <c r="O168" i="6"/>
  <c r="N168" i="6"/>
  <c r="M168" i="6"/>
  <c r="L168" i="6"/>
  <c r="K168" i="6"/>
  <c r="J168" i="6"/>
  <c r="I168" i="6"/>
  <c r="H168" i="6"/>
  <c r="G168" i="6"/>
  <c r="F168" i="6"/>
  <c r="E168" i="6"/>
  <c r="R167" i="6"/>
  <c r="D167" i="6"/>
  <c r="R166" i="6"/>
  <c r="D166" i="6"/>
  <c r="R165" i="6"/>
  <c r="R164" i="6"/>
  <c r="R163" i="6"/>
  <c r="T162" i="6" s="1"/>
  <c r="D163" i="6"/>
  <c r="R162" i="6"/>
  <c r="D162" i="6"/>
  <c r="R161" i="6"/>
  <c r="R160" i="6"/>
  <c r="R159" i="6"/>
  <c r="D159" i="6"/>
  <c r="R158" i="6"/>
  <c r="D158" i="6"/>
  <c r="R157" i="6"/>
  <c r="R156" i="6"/>
  <c r="S158" i="6" s="1"/>
  <c r="R155" i="6"/>
  <c r="D155" i="6"/>
  <c r="R154" i="6"/>
  <c r="D154" i="6"/>
  <c r="R153" i="6"/>
  <c r="R152" i="6"/>
  <c r="R151" i="6"/>
  <c r="T150" i="6" s="1"/>
  <c r="R150" i="6"/>
  <c r="R149" i="6"/>
  <c r="R148" i="6"/>
  <c r="D148" i="6"/>
  <c r="R147" i="6"/>
  <c r="R146" i="6"/>
  <c r="S146" i="6" s="1"/>
  <c r="D146" i="6"/>
  <c r="R145" i="6"/>
  <c r="R144" i="6"/>
  <c r="R143" i="6"/>
  <c r="R142" i="6"/>
  <c r="S142" i="6" s="1"/>
  <c r="R141" i="6"/>
  <c r="R140" i="6"/>
  <c r="D140" i="6"/>
  <c r="D142" i="6" s="1"/>
  <c r="R139" i="6"/>
  <c r="T138" i="6" s="1"/>
  <c r="R138" i="6"/>
  <c r="R137" i="6"/>
  <c r="R136" i="6"/>
  <c r="S138" i="6" s="1"/>
  <c r="D136" i="6"/>
  <c r="D138" i="6" s="1"/>
  <c r="R135" i="6"/>
  <c r="D135" i="6"/>
  <c r="R134" i="6"/>
  <c r="R133" i="6"/>
  <c r="R132" i="6"/>
  <c r="D132" i="6"/>
  <c r="D134" i="6" s="1"/>
  <c r="R131" i="6"/>
  <c r="T130" i="6" s="1"/>
  <c r="D131" i="6"/>
  <c r="R130" i="6"/>
  <c r="R129" i="6"/>
  <c r="R128" i="6"/>
  <c r="D128" i="6"/>
  <c r="D130" i="6" s="1"/>
  <c r="R127" i="6"/>
  <c r="D127" i="6"/>
  <c r="R126" i="6"/>
  <c r="D126" i="6"/>
  <c r="R125" i="6"/>
  <c r="R124" i="6"/>
  <c r="P113" i="6"/>
  <c r="O113" i="6"/>
  <c r="N113" i="6"/>
  <c r="M113" i="6"/>
  <c r="L113" i="6"/>
  <c r="K113" i="6"/>
  <c r="J113" i="6"/>
  <c r="I113" i="6"/>
  <c r="H113" i="6"/>
  <c r="G113" i="6"/>
  <c r="F113" i="6"/>
  <c r="E113" i="6"/>
  <c r="P112" i="6"/>
  <c r="O112" i="6"/>
  <c r="N112" i="6"/>
  <c r="M112" i="6"/>
  <c r="L112" i="6"/>
  <c r="K112" i="6"/>
  <c r="J112" i="6"/>
  <c r="I112" i="6"/>
  <c r="H112" i="6"/>
  <c r="G112" i="6"/>
  <c r="F112" i="6"/>
  <c r="E112" i="6"/>
  <c r="P111" i="6"/>
  <c r="O111" i="6"/>
  <c r="O54" i="6" s="1"/>
  <c r="N111" i="6"/>
  <c r="M111" i="6"/>
  <c r="M54" i="6" s="1"/>
  <c r="L111" i="6"/>
  <c r="L54" i="6" s="1"/>
  <c r="K111" i="6"/>
  <c r="K54" i="6" s="1"/>
  <c r="J111" i="6"/>
  <c r="I111" i="6"/>
  <c r="H111" i="6"/>
  <c r="G111" i="6"/>
  <c r="F111" i="6"/>
  <c r="E111" i="6"/>
  <c r="E54" i="6" s="1"/>
  <c r="P110" i="6"/>
  <c r="O110" i="6"/>
  <c r="N110" i="6"/>
  <c r="M110" i="6"/>
  <c r="L110" i="6"/>
  <c r="K110" i="6"/>
  <c r="J110" i="6"/>
  <c r="I110" i="6"/>
  <c r="H110" i="6"/>
  <c r="G110" i="6"/>
  <c r="F110" i="6"/>
  <c r="E110" i="6"/>
  <c r="R109" i="6"/>
  <c r="D109" i="6"/>
  <c r="R108" i="6"/>
  <c r="D108" i="6"/>
  <c r="R107" i="6"/>
  <c r="R106" i="6"/>
  <c r="S108" i="6" s="1"/>
  <c r="R105" i="6"/>
  <c r="D105" i="6"/>
  <c r="R104" i="6"/>
  <c r="D104" i="6"/>
  <c r="R103" i="6"/>
  <c r="R102" i="6"/>
  <c r="S104" i="6" s="1"/>
  <c r="R101" i="6"/>
  <c r="D101" i="6"/>
  <c r="R100" i="6"/>
  <c r="D100" i="6"/>
  <c r="R99" i="6"/>
  <c r="R98" i="6"/>
  <c r="S100" i="6" s="1"/>
  <c r="R97" i="6"/>
  <c r="D97" i="6"/>
  <c r="R96" i="6"/>
  <c r="D96" i="6"/>
  <c r="R95" i="6"/>
  <c r="R94" i="6"/>
  <c r="S96" i="6" s="1"/>
  <c r="R93" i="6"/>
  <c r="D93" i="6"/>
  <c r="R92" i="6"/>
  <c r="D92" i="6"/>
  <c r="R91" i="6"/>
  <c r="R90" i="6"/>
  <c r="S92" i="6" s="1"/>
  <c r="R89" i="6"/>
  <c r="D89" i="6"/>
  <c r="R88" i="6"/>
  <c r="D88" i="6"/>
  <c r="R87" i="6"/>
  <c r="R86" i="6"/>
  <c r="S88" i="6" s="1"/>
  <c r="Q74" i="6"/>
  <c r="Q73" i="6"/>
  <c r="D73" i="6"/>
  <c r="Q72" i="6"/>
  <c r="Q71" i="6"/>
  <c r="D71" i="6"/>
  <c r="M67" i="6"/>
  <c r="L67" i="6"/>
  <c r="K67" i="6"/>
  <c r="J67" i="6"/>
  <c r="I67" i="6"/>
  <c r="H67" i="6"/>
  <c r="G67" i="6"/>
  <c r="F67" i="6"/>
  <c r="E67" i="6"/>
  <c r="P66" i="6"/>
  <c r="O66" i="6"/>
  <c r="N66" i="6"/>
  <c r="M66" i="6"/>
  <c r="L66" i="6"/>
  <c r="K66" i="6"/>
  <c r="J66" i="6"/>
  <c r="I66" i="6"/>
  <c r="H66" i="6"/>
  <c r="G66" i="6"/>
  <c r="F66" i="6"/>
  <c r="M65" i="6"/>
  <c r="L65" i="6"/>
  <c r="K65" i="6"/>
  <c r="J65" i="6"/>
  <c r="I65" i="6"/>
  <c r="H65" i="6"/>
  <c r="G65" i="6"/>
  <c r="F65" i="6"/>
  <c r="E65" i="6"/>
  <c r="P64" i="6"/>
  <c r="O64" i="6"/>
  <c r="N64" i="6"/>
  <c r="M64" i="6"/>
  <c r="L64" i="6"/>
  <c r="K64" i="6"/>
  <c r="J64" i="6"/>
  <c r="I64" i="6"/>
  <c r="H64" i="6"/>
  <c r="G64" i="6"/>
  <c r="F64" i="6"/>
  <c r="E64" i="6"/>
  <c r="D64" i="6"/>
  <c r="M62" i="6"/>
  <c r="L62" i="6"/>
  <c r="K62" i="6"/>
  <c r="J62" i="6"/>
  <c r="I62" i="6"/>
  <c r="H62" i="6"/>
  <c r="G62" i="6"/>
  <c r="F62" i="6"/>
  <c r="E62" i="6"/>
  <c r="P61" i="6"/>
  <c r="N61" i="6"/>
  <c r="J61" i="6"/>
  <c r="I61" i="6"/>
  <c r="H61" i="6"/>
  <c r="G61" i="6"/>
  <c r="F61" i="6"/>
  <c r="E61" i="6"/>
  <c r="M59" i="6"/>
  <c r="L59" i="6"/>
  <c r="K59" i="6"/>
  <c r="J59" i="6"/>
  <c r="I59" i="6"/>
  <c r="H59" i="6"/>
  <c r="G59" i="6"/>
  <c r="F59" i="6"/>
  <c r="E59" i="6"/>
  <c r="Q59" i="6" s="1"/>
  <c r="P58" i="6"/>
  <c r="O58" i="6"/>
  <c r="N58" i="6"/>
  <c r="M58" i="6"/>
  <c r="L58" i="6"/>
  <c r="K58" i="6"/>
  <c r="J58" i="6"/>
  <c r="I58" i="6"/>
  <c r="H58" i="6"/>
  <c r="G58" i="6"/>
  <c r="F58" i="6"/>
  <c r="E58" i="6"/>
  <c r="M57" i="6"/>
  <c r="L57" i="6"/>
  <c r="K57" i="6"/>
  <c r="J57" i="6"/>
  <c r="I57" i="6"/>
  <c r="H57" i="6"/>
  <c r="G57" i="6"/>
  <c r="F57" i="6"/>
  <c r="E57" i="6"/>
  <c r="P56" i="6"/>
  <c r="O56" i="6"/>
  <c r="N56" i="6"/>
  <c r="M56" i="6"/>
  <c r="L56" i="6"/>
  <c r="K56" i="6"/>
  <c r="H56" i="6"/>
  <c r="G56" i="6"/>
  <c r="F56" i="6"/>
  <c r="E56" i="6"/>
  <c r="D56" i="6"/>
  <c r="M55" i="6"/>
  <c r="L55" i="6"/>
  <c r="K55" i="6"/>
  <c r="J55" i="6"/>
  <c r="I55" i="6"/>
  <c r="H55" i="6"/>
  <c r="G55" i="6"/>
  <c r="F55" i="6"/>
  <c r="E55" i="6"/>
  <c r="P54" i="6"/>
  <c r="N54" i="6"/>
  <c r="J54" i="6"/>
  <c r="I54" i="6"/>
  <c r="H54" i="6"/>
  <c r="G54" i="6"/>
  <c r="S46" i="6"/>
  <c r="F46" i="6" s="1"/>
  <c r="S45" i="6"/>
  <c r="S42" i="6"/>
  <c r="F42" i="6" s="1"/>
  <c r="S41" i="6"/>
  <c r="T41" i="6" s="1"/>
  <c r="S38" i="6" s="1"/>
  <c r="F41" i="6"/>
  <c r="S34" i="6"/>
  <c r="F34" i="6" s="1"/>
  <c r="E34" i="6"/>
  <c r="B34" i="6"/>
  <c r="A34" i="6"/>
  <c r="S33" i="6"/>
  <c r="F33" i="6" s="1"/>
  <c r="E33" i="6"/>
  <c r="B33" i="6"/>
  <c r="A33" i="6"/>
  <c r="S30" i="6"/>
  <c r="F30" i="6" s="1"/>
  <c r="S29" i="6"/>
  <c r="F29" i="6" s="1"/>
  <c r="M68" i="6" l="1"/>
  <c r="M401" i="6"/>
  <c r="L403" i="6"/>
  <c r="Q208" i="6"/>
  <c r="S208" i="6" s="1"/>
  <c r="E66" i="6"/>
  <c r="E68" i="6" s="1"/>
  <c r="Q67" i="6"/>
  <c r="S66" i="6" s="1"/>
  <c r="S130" i="6"/>
  <c r="Q207" i="6"/>
  <c r="Q58" i="6" s="1"/>
  <c r="O403" i="6"/>
  <c r="T375" i="6"/>
  <c r="T387" i="6"/>
  <c r="J68" i="6"/>
  <c r="N68" i="6"/>
  <c r="T196" i="6"/>
  <c r="Q206" i="6"/>
  <c r="P402" i="6"/>
  <c r="S317" i="6"/>
  <c r="S325" i="6"/>
  <c r="S333" i="6"/>
  <c r="S341" i="6"/>
  <c r="T45" i="6"/>
  <c r="Q57" i="6"/>
  <c r="S56" i="6" s="1"/>
  <c r="S73" i="6"/>
  <c r="S166" i="6"/>
  <c r="T188" i="6"/>
  <c r="T317" i="6"/>
  <c r="T325" i="6"/>
  <c r="T333" i="6"/>
  <c r="T341" i="6"/>
  <c r="S367" i="6"/>
  <c r="S379" i="6"/>
  <c r="S391" i="6"/>
  <c r="S150" i="6"/>
  <c r="G403" i="6"/>
  <c r="Q343" i="6"/>
  <c r="P68" i="6"/>
  <c r="Q111" i="6"/>
  <c r="Q54" i="6" s="1"/>
  <c r="F54" i="6"/>
  <c r="F68" i="6" s="1"/>
  <c r="Q112" i="6"/>
  <c r="T158" i="6"/>
  <c r="T166" i="6"/>
  <c r="H402" i="6"/>
  <c r="H404" i="6"/>
  <c r="H69" i="6" s="1"/>
  <c r="T309" i="6"/>
  <c r="G68" i="6"/>
  <c r="S126" i="6"/>
  <c r="Q168" i="6"/>
  <c r="Q169" i="6"/>
  <c r="Q56" i="6" s="1"/>
  <c r="I401" i="6"/>
  <c r="Q110" i="6"/>
  <c r="Q55" i="6"/>
  <c r="H68" i="6"/>
  <c r="S134" i="6"/>
  <c r="Q170" i="6"/>
  <c r="S337" i="6"/>
  <c r="Q65" i="6"/>
  <c r="I68" i="6"/>
  <c r="T126" i="6"/>
  <c r="K403" i="6"/>
  <c r="T134" i="6"/>
  <c r="T146" i="6"/>
  <c r="S154" i="6"/>
  <c r="S162" i="6"/>
  <c r="L402" i="6"/>
  <c r="S305" i="6"/>
  <c r="T313" i="6"/>
  <c r="T321" i="6"/>
  <c r="T329" i="6"/>
  <c r="T337" i="6"/>
  <c r="S363" i="6"/>
  <c r="E403" i="6"/>
  <c r="M403" i="6"/>
  <c r="H403" i="6"/>
  <c r="J402" i="6"/>
  <c r="F403" i="6"/>
  <c r="J404" i="6"/>
  <c r="J69" i="6" s="1"/>
  <c r="E402" i="6"/>
  <c r="M402" i="6"/>
  <c r="E404" i="6"/>
  <c r="E69" i="6" s="1"/>
  <c r="M404" i="6"/>
  <c r="M69" i="6" s="1"/>
  <c r="G401" i="6"/>
  <c r="K402" i="6"/>
  <c r="K404" i="6"/>
  <c r="K69" i="6" s="1"/>
  <c r="T238" i="6"/>
  <c r="T246" i="6"/>
  <c r="T254" i="6"/>
  <c r="J401" i="6"/>
  <c r="H401" i="6"/>
  <c r="I403" i="6"/>
  <c r="F402" i="6"/>
  <c r="J403" i="6"/>
  <c r="F404" i="6"/>
  <c r="F69" i="6" s="1"/>
  <c r="T230" i="6"/>
  <c r="K68" i="6"/>
  <c r="S250" i="6"/>
  <c r="S258" i="6"/>
  <c r="I402" i="6"/>
  <c r="I404" i="6"/>
  <c r="I69" i="6" s="1"/>
  <c r="K401" i="6"/>
  <c r="G402" i="6"/>
  <c r="G404" i="6"/>
  <c r="G69" i="6" s="1"/>
  <c r="L68" i="6"/>
  <c r="L61" i="6"/>
  <c r="T234" i="6"/>
  <c r="T242" i="6"/>
  <c r="T250" i="6"/>
  <c r="T258" i="6"/>
  <c r="T266" i="6"/>
  <c r="T274" i="6"/>
  <c r="T282" i="6"/>
  <c r="F401" i="6"/>
  <c r="L401" i="6"/>
  <c r="T108" i="6"/>
  <c r="T104" i="6"/>
  <c r="T100" i="6"/>
  <c r="T96" i="6"/>
  <c r="T92" i="6"/>
  <c r="T88" i="6"/>
  <c r="Q113" i="6"/>
  <c r="T112" i="6" s="1"/>
  <c r="S71" i="6"/>
  <c r="Q171" i="6"/>
  <c r="Q209" i="6"/>
  <c r="T208" i="6" s="1"/>
  <c r="Q62" i="6"/>
  <c r="Q69" i="6" s="1"/>
  <c r="O68" i="6"/>
  <c r="S222" i="6"/>
  <c r="S238" i="6"/>
  <c r="S246" i="6"/>
  <c r="S254" i="6"/>
  <c r="S262" i="6"/>
  <c r="S270" i="6"/>
  <c r="S278" i="6"/>
  <c r="T262" i="6"/>
  <c r="S266" i="6"/>
  <c r="S230" i="6"/>
  <c r="P403" i="6"/>
  <c r="S226" i="6"/>
  <c r="Q284" i="6"/>
  <c r="N403" i="6"/>
  <c r="Q403" i="6" s="1"/>
  <c r="T270" i="6"/>
  <c r="T278" i="6"/>
  <c r="O401" i="6"/>
  <c r="P401" i="6"/>
  <c r="T226" i="6"/>
  <c r="S234" i="6"/>
  <c r="S242" i="6"/>
  <c r="Q285" i="6"/>
  <c r="Q61" i="6" s="1"/>
  <c r="S274" i="6"/>
  <c r="S282" i="6"/>
  <c r="N402" i="6"/>
  <c r="O402" i="6"/>
  <c r="T222" i="6"/>
  <c r="N401" i="6"/>
  <c r="N404" i="6"/>
  <c r="N69" i="6" s="1"/>
  <c r="O404" i="6"/>
  <c r="O69" i="6" s="1"/>
  <c r="T301" i="6"/>
  <c r="T395" i="6"/>
  <c r="T379" i="6"/>
  <c r="T371" i="6"/>
  <c r="T363" i="6"/>
  <c r="P404" i="6"/>
  <c r="P69" i="6" s="1"/>
  <c r="T399" i="6"/>
  <c r="S170" i="6"/>
  <c r="S112" i="6"/>
  <c r="S58" i="6"/>
  <c r="T170" i="6"/>
  <c r="S54" i="6"/>
  <c r="Q344" i="6"/>
  <c r="Q64" i="6" s="1"/>
  <c r="Q399" i="6"/>
  <c r="S399" i="6" s="1"/>
  <c r="E401" i="6"/>
  <c r="T29" i="6"/>
  <c r="S26" i="6" s="1"/>
  <c r="T142" i="6"/>
  <c r="T154" i="6"/>
  <c r="Q286" i="6"/>
  <c r="T33" i="6"/>
  <c r="F45" i="6"/>
  <c r="Q346" i="6"/>
  <c r="L287" i="6"/>
  <c r="Q345" i="6"/>
  <c r="S345" i="6" s="1"/>
  <c r="S286" i="6" l="1"/>
  <c r="S61" i="6"/>
  <c r="L404" i="6"/>
  <c r="L69" i="6" s="1"/>
  <c r="Q287" i="6"/>
  <c r="Q68" i="6"/>
  <c r="S68" i="6" s="1"/>
  <c r="Q402" i="6"/>
  <c r="T286" i="6"/>
  <c r="Q401" i="6"/>
  <c r="S403" i="6" s="1"/>
  <c r="S64" i="6"/>
  <c r="Q404" i="6"/>
  <c r="D12" i="6" s="1"/>
  <c r="T345" i="6"/>
  <c r="T403" i="6" l="1"/>
  <c r="P400" i="3" l="1"/>
  <c r="O400" i="3"/>
  <c r="N400" i="3"/>
  <c r="M400" i="3"/>
  <c r="L400" i="3"/>
  <c r="K400" i="3"/>
  <c r="J400" i="3"/>
  <c r="I400" i="3"/>
  <c r="H400" i="3"/>
  <c r="G400" i="3"/>
  <c r="F400" i="3"/>
  <c r="E400" i="3"/>
  <c r="P399" i="3"/>
  <c r="O399" i="3"/>
  <c r="N399" i="3"/>
  <c r="M399" i="3"/>
  <c r="L399" i="3"/>
  <c r="K399" i="3"/>
  <c r="J399" i="3"/>
  <c r="I399" i="3"/>
  <c r="H399" i="3"/>
  <c r="G399" i="3"/>
  <c r="F399" i="3"/>
  <c r="E399" i="3"/>
  <c r="P398" i="3"/>
  <c r="O398" i="3"/>
  <c r="N398" i="3"/>
  <c r="M398" i="3"/>
  <c r="L398" i="3"/>
  <c r="K398" i="3"/>
  <c r="J398" i="3"/>
  <c r="I398" i="3"/>
  <c r="H398" i="3"/>
  <c r="G398" i="3"/>
  <c r="F398" i="3"/>
  <c r="E398" i="3"/>
  <c r="P397" i="3"/>
  <c r="O397" i="3"/>
  <c r="N397" i="3"/>
  <c r="M397" i="3"/>
  <c r="L397" i="3"/>
  <c r="K397" i="3"/>
  <c r="J397" i="3"/>
  <c r="I397" i="3"/>
  <c r="H397" i="3"/>
  <c r="G397" i="3"/>
  <c r="F397" i="3"/>
  <c r="E397" i="3"/>
  <c r="R396" i="3"/>
  <c r="T395" i="3" s="1"/>
  <c r="R395" i="3"/>
  <c r="S395" i="3" s="1"/>
  <c r="R394" i="3"/>
  <c r="R393" i="3"/>
  <c r="R392" i="3"/>
  <c r="R391" i="3"/>
  <c r="R390" i="3"/>
  <c r="T391" i="3" s="1"/>
  <c r="R389" i="3"/>
  <c r="R388" i="3"/>
  <c r="R387" i="3"/>
  <c r="R386" i="3"/>
  <c r="R385" i="3"/>
  <c r="R384" i="3"/>
  <c r="T383" i="3" s="1"/>
  <c r="R383" i="3"/>
  <c r="R382" i="3"/>
  <c r="R381" i="3"/>
  <c r="R380" i="3"/>
  <c r="R379" i="3"/>
  <c r="R378" i="3"/>
  <c r="R377" i="3"/>
  <c r="R376" i="3"/>
  <c r="R375" i="3"/>
  <c r="S375" i="3" s="1"/>
  <c r="R374" i="3"/>
  <c r="R373" i="3"/>
  <c r="R372" i="3"/>
  <c r="R371" i="3"/>
  <c r="R370" i="3"/>
  <c r="R369" i="3"/>
  <c r="R368" i="3"/>
  <c r="R367" i="3"/>
  <c r="R366" i="3"/>
  <c r="T371" i="3" s="1"/>
  <c r="R365" i="3"/>
  <c r="R364" i="3"/>
  <c r="R362" i="3"/>
  <c r="R361" i="3"/>
  <c r="S363" i="3" s="1"/>
  <c r="R360" i="3"/>
  <c r="R359" i="3"/>
  <c r="S359" i="3" s="1"/>
  <c r="R358" i="3"/>
  <c r="R357" i="3"/>
  <c r="P346" i="3"/>
  <c r="O346" i="3"/>
  <c r="N346" i="3"/>
  <c r="M346" i="3"/>
  <c r="L346" i="3"/>
  <c r="K346" i="3"/>
  <c r="J346" i="3"/>
  <c r="I346" i="3"/>
  <c r="H346" i="3"/>
  <c r="G346" i="3"/>
  <c r="F346" i="3"/>
  <c r="E346" i="3"/>
  <c r="P345" i="3"/>
  <c r="O345" i="3"/>
  <c r="N345" i="3"/>
  <c r="M345" i="3"/>
  <c r="L345" i="3"/>
  <c r="K345" i="3"/>
  <c r="J345" i="3"/>
  <c r="I345" i="3"/>
  <c r="H345" i="3"/>
  <c r="G345" i="3"/>
  <c r="F345" i="3"/>
  <c r="E345" i="3"/>
  <c r="P344" i="3"/>
  <c r="O344" i="3"/>
  <c r="O64" i="3" s="1"/>
  <c r="N344" i="3"/>
  <c r="M344" i="3"/>
  <c r="L344" i="3"/>
  <c r="K344" i="3"/>
  <c r="K64" i="3" s="1"/>
  <c r="J344" i="3"/>
  <c r="I344" i="3"/>
  <c r="H344" i="3"/>
  <c r="G344" i="3"/>
  <c r="G64" i="3" s="1"/>
  <c r="F344" i="3"/>
  <c r="E344" i="3"/>
  <c r="P343" i="3"/>
  <c r="O343" i="3"/>
  <c r="N343" i="3"/>
  <c r="M343" i="3"/>
  <c r="L343" i="3"/>
  <c r="K343" i="3"/>
  <c r="J343" i="3"/>
  <c r="I343" i="3"/>
  <c r="H343" i="3"/>
  <c r="G343" i="3"/>
  <c r="F343" i="3"/>
  <c r="F355" i="3" s="1"/>
  <c r="E343" i="3"/>
  <c r="R342" i="3"/>
  <c r="D342" i="3"/>
  <c r="R341" i="3"/>
  <c r="D341" i="3"/>
  <c r="R340" i="3"/>
  <c r="R339" i="3"/>
  <c r="S341" i="3" s="1"/>
  <c r="R338" i="3"/>
  <c r="D338" i="3"/>
  <c r="R337" i="3"/>
  <c r="D337" i="3"/>
  <c r="R336" i="3"/>
  <c r="R335" i="3"/>
  <c r="R334" i="3"/>
  <c r="D334" i="3"/>
  <c r="R333" i="3"/>
  <c r="D333" i="3"/>
  <c r="R332" i="3"/>
  <c r="R331" i="3"/>
  <c r="S333" i="3" s="1"/>
  <c r="R330" i="3"/>
  <c r="D330" i="3"/>
  <c r="R329" i="3"/>
  <c r="D329" i="3"/>
  <c r="R328" i="3"/>
  <c r="R327" i="3"/>
  <c r="R326" i="3"/>
  <c r="D326" i="3"/>
  <c r="R325" i="3"/>
  <c r="D325" i="3"/>
  <c r="R324" i="3"/>
  <c r="R323" i="3"/>
  <c r="S325" i="3" s="1"/>
  <c r="R322" i="3"/>
  <c r="D322" i="3"/>
  <c r="R321" i="3"/>
  <c r="D321" i="3"/>
  <c r="R320" i="3"/>
  <c r="R319" i="3"/>
  <c r="R318" i="3"/>
  <c r="D318" i="3"/>
  <c r="R317" i="3"/>
  <c r="D317" i="3"/>
  <c r="R316" i="3"/>
  <c r="R315" i="3"/>
  <c r="S317" i="3" s="1"/>
  <c r="R314" i="3"/>
  <c r="R313" i="3"/>
  <c r="S313" i="3" s="1"/>
  <c r="R312" i="3"/>
  <c r="R311" i="3"/>
  <c r="R310" i="3"/>
  <c r="D310" i="3"/>
  <c r="R309" i="3"/>
  <c r="D309" i="3"/>
  <c r="R308" i="3"/>
  <c r="R307" i="3"/>
  <c r="S309" i="3" s="1"/>
  <c r="R306" i="3"/>
  <c r="R305" i="3"/>
  <c r="R304" i="3"/>
  <c r="T305" i="3" s="1"/>
  <c r="R303" i="3"/>
  <c r="R302" i="3"/>
  <c r="D302" i="3"/>
  <c r="R301" i="3"/>
  <c r="D301" i="3"/>
  <c r="R300" i="3"/>
  <c r="T301" i="3" s="1"/>
  <c r="R299" i="3"/>
  <c r="P287" i="3"/>
  <c r="O287" i="3"/>
  <c r="N287" i="3"/>
  <c r="M287" i="3"/>
  <c r="L287" i="3"/>
  <c r="K287" i="3"/>
  <c r="J287" i="3"/>
  <c r="I287" i="3"/>
  <c r="H287" i="3"/>
  <c r="G287" i="3"/>
  <c r="F287" i="3"/>
  <c r="E287" i="3"/>
  <c r="P286" i="3"/>
  <c r="O286" i="3"/>
  <c r="N286" i="3"/>
  <c r="M286" i="3"/>
  <c r="L286" i="3"/>
  <c r="K286" i="3"/>
  <c r="J286" i="3"/>
  <c r="I286" i="3"/>
  <c r="H286" i="3"/>
  <c r="G286" i="3"/>
  <c r="F286" i="3"/>
  <c r="E286" i="3"/>
  <c r="P285" i="3"/>
  <c r="P61" i="3" s="1"/>
  <c r="O285" i="3"/>
  <c r="N285" i="3"/>
  <c r="N61" i="3" s="1"/>
  <c r="M285" i="3"/>
  <c r="L285" i="3"/>
  <c r="K285" i="3"/>
  <c r="J285" i="3"/>
  <c r="J61" i="3" s="1"/>
  <c r="I285" i="3"/>
  <c r="H285" i="3"/>
  <c r="H61" i="3" s="1"/>
  <c r="G285" i="3"/>
  <c r="F285" i="3"/>
  <c r="F61" i="3" s="1"/>
  <c r="E285" i="3"/>
  <c r="P284" i="3"/>
  <c r="O284" i="3"/>
  <c r="N284" i="3"/>
  <c r="M284" i="3"/>
  <c r="L284" i="3"/>
  <c r="K284" i="3"/>
  <c r="J284" i="3"/>
  <c r="I284" i="3"/>
  <c r="H284" i="3"/>
  <c r="G284" i="3"/>
  <c r="F284" i="3"/>
  <c r="E284" i="3"/>
  <c r="R283" i="3"/>
  <c r="R282" i="3"/>
  <c r="S282" i="3" s="1"/>
  <c r="R281" i="3"/>
  <c r="T282" i="3" s="1"/>
  <c r="R280" i="3"/>
  <c r="R279" i="3"/>
  <c r="T278" i="3"/>
  <c r="R278" i="3"/>
  <c r="S278" i="3" s="1"/>
  <c r="R277" i="3"/>
  <c r="R276" i="3"/>
  <c r="R275" i="3"/>
  <c r="T274" i="3" s="1"/>
  <c r="R274" i="3"/>
  <c r="R273" i="3"/>
  <c r="R272" i="3"/>
  <c r="R271" i="3"/>
  <c r="T270" i="3" s="1"/>
  <c r="R270" i="3"/>
  <c r="R269" i="3"/>
  <c r="R268" i="3"/>
  <c r="R267" i="3"/>
  <c r="R266" i="3"/>
  <c r="R265" i="3"/>
  <c r="R264" i="3"/>
  <c r="R263" i="3"/>
  <c r="R262" i="3"/>
  <c r="S262" i="3" s="1"/>
  <c r="R261" i="3"/>
  <c r="T262" i="3" s="1"/>
  <c r="R260" i="3"/>
  <c r="R259" i="3"/>
  <c r="T258" i="3" s="1"/>
  <c r="R258" i="3"/>
  <c r="R257" i="3"/>
  <c r="R256" i="3"/>
  <c r="R255" i="3"/>
  <c r="T254" i="3"/>
  <c r="R254" i="3"/>
  <c r="R253" i="3"/>
  <c r="R252" i="3"/>
  <c r="R251" i="3"/>
  <c r="R250" i="3"/>
  <c r="R249" i="3"/>
  <c r="R248" i="3"/>
  <c r="R247" i="3"/>
  <c r="R246" i="3"/>
  <c r="R245" i="3"/>
  <c r="R244" i="3"/>
  <c r="R243" i="3"/>
  <c r="R242" i="3"/>
  <c r="R241" i="3"/>
  <c r="R240" i="3"/>
  <c r="R239" i="3"/>
  <c r="T238" i="3" s="1"/>
  <c r="R238" i="3"/>
  <c r="S238" i="3" s="1"/>
  <c r="R237" i="3"/>
  <c r="R236" i="3"/>
  <c r="R235" i="3"/>
  <c r="R234" i="3"/>
  <c r="R233" i="3"/>
  <c r="R232" i="3"/>
  <c r="R231" i="3"/>
  <c r="T230" i="3" s="1"/>
  <c r="R230" i="3"/>
  <c r="R229" i="3"/>
  <c r="R228" i="3"/>
  <c r="R227" i="3"/>
  <c r="T226" i="3" s="1"/>
  <c r="R226" i="3"/>
  <c r="R225" i="3"/>
  <c r="R224" i="3"/>
  <c r="R223" i="3"/>
  <c r="R222" i="3"/>
  <c r="S222" i="3" s="1"/>
  <c r="R221" i="3"/>
  <c r="T222" i="3" s="1"/>
  <c r="R220" i="3"/>
  <c r="U216" i="3"/>
  <c r="P209" i="3"/>
  <c r="O209" i="3"/>
  <c r="N209" i="3"/>
  <c r="M209" i="3"/>
  <c r="L209" i="3"/>
  <c r="K209" i="3"/>
  <c r="J209" i="3"/>
  <c r="I209" i="3"/>
  <c r="H209" i="3"/>
  <c r="G209" i="3"/>
  <c r="F209" i="3"/>
  <c r="E209" i="3"/>
  <c r="P208" i="3"/>
  <c r="O208" i="3"/>
  <c r="N208" i="3"/>
  <c r="M208" i="3"/>
  <c r="L208" i="3"/>
  <c r="K208" i="3"/>
  <c r="J208" i="3"/>
  <c r="I208" i="3"/>
  <c r="H208" i="3"/>
  <c r="G208" i="3"/>
  <c r="F208" i="3"/>
  <c r="E208" i="3"/>
  <c r="P207" i="3"/>
  <c r="P58" i="3" s="1"/>
  <c r="O207" i="3"/>
  <c r="N207" i="3"/>
  <c r="M207" i="3"/>
  <c r="L207" i="3"/>
  <c r="L58" i="3" s="1"/>
  <c r="K207" i="3"/>
  <c r="K58" i="3" s="1"/>
  <c r="J207" i="3"/>
  <c r="I207" i="3"/>
  <c r="H207" i="3"/>
  <c r="H58" i="3" s="1"/>
  <c r="G207" i="3"/>
  <c r="G58" i="3" s="1"/>
  <c r="F207" i="3"/>
  <c r="E207" i="3"/>
  <c r="P206" i="3"/>
  <c r="O206" i="3"/>
  <c r="N206" i="3"/>
  <c r="M206" i="3"/>
  <c r="L206" i="3"/>
  <c r="K206" i="3"/>
  <c r="J206" i="3"/>
  <c r="I206" i="3"/>
  <c r="H206" i="3"/>
  <c r="G206" i="3"/>
  <c r="F206" i="3"/>
  <c r="E206" i="3"/>
  <c r="R205" i="3"/>
  <c r="R204" i="3"/>
  <c r="S204" i="3" s="1"/>
  <c r="R203" i="3"/>
  <c r="R202" i="3"/>
  <c r="R201" i="3"/>
  <c r="T200" i="3" s="1"/>
  <c r="R200" i="3"/>
  <c r="R199" i="3"/>
  <c r="R198" i="3"/>
  <c r="R197" i="3"/>
  <c r="R196" i="3"/>
  <c r="R195" i="3"/>
  <c r="R194" i="3"/>
  <c r="R193" i="3"/>
  <c r="R192" i="3"/>
  <c r="S192" i="3" s="1"/>
  <c r="R191" i="3"/>
  <c r="T192" i="3" s="1"/>
  <c r="R190" i="3"/>
  <c r="R189" i="3"/>
  <c r="R188" i="3"/>
  <c r="S188" i="3" s="1"/>
  <c r="R187" i="3"/>
  <c r="T188" i="3" s="1"/>
  <c r="R186" i="3"/>
  <c r="R185" i="3"/>
  <c r="T184" i="3" s="1"/>
  <c r="R184" i="3"/>
  <c r="S184" i="3" s="1"/>
  <c r="R183" i="3"/>
  <c r="R182" i="3"/>
  <c r="P171" i="3"/>
  <c r="O171" i="3"/>
  <c r="N171" i="3"/>
  <c r="M171" i="3"/>
  <c r="L171" i="3"/>
  <c r="K171" i="3"/>
  <c r="J171" i="3"/>
  <c r="I171" i="3"/>
  <c r="H171" i="3"/>
  <c r="G171" i="3"/>
  <c r="F171" i="3"/>
  <c r="E171" i="3"/>
  <c r="P170" i="3"/>
  <c r="O170" i="3"/>
  <c r="N170" i="3"/>
  <c r="M170" i="3"/>
  <c r="L170" i="3"/>
  <c r="K170" i="3"/>
  <c r="J170" i="3"/>
  <c r="I170" i="3"/>
  <c r="H170" i="3"/>
  <c r="G170" i="3"/>
  <c r="F170" i="3"/>
  <c r="E170" i="3"/>
  <c r="P169" i="3"/>
  <c r="O169" i="3"/>
  <c r="O56" i="3" s="1"/>
  <c r="N169" i="3"/>
  <c r="M169" i="3"/>
  <c r="L169" i="3"/>
  <c r="L56" i="3" s="1"/>
  <c r="K169" i="3"/>
  <c r="K56" i="3" s="1"/>
  <c r="J169" i="3"/>
  <c r="J56" i="3" s="1"/>
  <c r="I169" i="3"/>
  <c r="H169" i="3"/>
  <c r="G169" i="3"/>
  <c r="F169" i="3"/>
  <c r="E169" i="3"/>
  <c r="P168" i="3"/>
  <c r="O168" i="3"/>
  <c r="N168" i="3"/>
  <c r="M168" i="3"/>
  <c r="L168" i="3"/>
  <c r="K168" i="3"/>
  <c r="J168" i="3"/>
  <c r="I168" i="3"/>
  <c r="H168" i="3"/>
  <c r="G168" i="3"/>
  <c r="F168" i="3"/>
  <c r="E168" i="3"/>
  <c r="R167" i="3"/>
  <c r="D167" i="3"/>
  <c r="R166" i="3"/>
  <c r="D166" i="3"/>
  <c r="R165" i="3"/>
  <c r="W158" i="3" s="1"/>
  <c r="R164" i="3"/>
  <c r="R163" i="3"/>
  <c r="T162" i="3" s="1"/>
  <c r="D163" i="3"/>
  <c r="R162" i="3"/>
  <c r="D162" i="3"/>
  <c r="R161" i="3"/>
  <c r="R160" i="3"/>
  <c r="R159" i="3"/>
  <c r="T158" i="3" s="1"/>
  <c r="D159" i="3"/>
  <c r="R158" i="3"/>
  <c r="S158" i="3" s="1"/>
  <c r="D158" i="3"/>
  <c r="R157" i="3"/>
  <c r="R156" i="3"/>
  <c r="R155" i="3"/>
  <c r="T154" i="3" s="1"/>
  <c r="D155" i="3"/>
  <c r="W154" i="3"/>
  <c r="R154" i="3"/>
  <c r="D154" i="3"/>
  <c r="R153" i="3"/>
  <c r="W147" i="3" s="1"/>
  <c r="R152" i="3"/>
  <c r="R151" i="3"/>
  <c r="W150" i="3"/>
  <c r="R150" i="3"/>
  <c r="R149" i="3"/>
  <c r="W142" i="3" s="1"/>
  <c r="R148" i="3"/>
  <c r="D148" i="3"/>
  <c r="R147" i="3"/>
  <c r="R146" i="3"/>
  <c r="D146" i="3"/>
  <c r="R145" i="3"/>
  <c r="W138" i="3" s="1"/>
  <c r="R144" i="3"/>
  <c r="S146" i="3" s="1"/>
  <c r="R143" i="3"/>
  <c r="R142" i="3"/>
  <c r="S142" i="3" s="1"/>
  <c r="R141" i="3"/>
  <c r="R140" i="3"/>
  <c r="D140" i="3"/>
  <c r="D142" i="3" s="1"/>
  <c r="R139" i="3"/>
  <c r="T138" i="3" s="1"/>
  <c r="R138" i="3"/>
  <c r="R137" i="3"/>
  <c r="W128" i="3" s="1"/>
  <c r="R136" i="3"/>
  <c r="D136" i="3"/>
  <c r="D138" i="3" s="1"/>
  <c r="R135" i="3"/>
  <c r="D135" i="3"/>
  <c r="R134" i="3"/>
  <c r="R133" i="3"/>
  <c r="T134" i="3" s="1"/>
  <c r="W132" i="3"/>
  <c r="R132" i="3"/>
  <c r="S134" i="3" s="1"/>
  <c r="D132" i="3"/>
  <c r="D134" i="3" s="1"/>
  <c r="R131" i="3"/>
  <c r="T130" i="3" s="1"/>
  <c r="D131" i="3"/>
  <c r="R130" i="3"/>
  <c r="R129" i="3"/>
  <c r="W120" i="3" s="1"/>
  <c r="R128" i="3"/>
  <c r="S130" i="3" s="1"/>
  <c r="D128" i="3"/>
  <c r="D130" i="3" s="1"/>
  <c r="R127" i="3"/>
  <c r="D127" i="3"/>
  <c r="R126" i="3"/>
  <c r="S126" i="3" s="1"/>
  <c r="D126" i="3"/>
  <c r="R125" i="3"/>
  <c r="W117" i="3" s="1"/>
  <c r="R124" i="3"/>
  <c r="P113" i="3"/>
  <c r="O113" i="3"/>
  <c r="N113" i="3"/>
  <c r="M113" i="3"/>
  <c r="L113" i="3"/>
  <c r="K113" i="3"/>
  <c r="J113" i="3"/>
  <c r="I113" i="3"/>
  <c r="H113" i="3"/>
  <c r="G113" i="3"/>
  <c r="F113" i="3"/>
  <c r="E113" i="3"/>
  <c r="P112" i="3"/>
  <c r="O112" i="3"/>
  <c r="N112" i="3"/>
  <c r="M112" i="3"/>
  <c r="L112" i="3"/>
  <c r="K112" i="3"/>
  <c r="J112" i="3"/>
  <c r="I112" i="3"/>
  <c r="H112" i="3"/>
  <c r="G112" i="3"/>
  <c r="F112" i="3"/>
  <c r="E112" i="3"/>
  <c r="P111" i="3"/>
  <c r="O111" i="3"/>
  <c r="O54" i="3" s="1"/>
  <c r="N111" i="3"/>
  <c r="M111" i="3"/>
  <c r="M54" i="3" s="1"/>
  <c r="L111" i="3"/>
  <c r="K111" i="3"/>
  <c r="K54" i="3" s="1"/>
  <c r="J111" i="3"/>
  <c r="I111" i="3"/>
  <c r="I54" i="3" s="1"/>
  <c r="H111" i="3"/>
  <c r="G111" i="3"/>
  <c r="G54" i="3" s="1"/>
  <c r="F111" i="3"/>
  <c r="F54" i="3" s="1"/>
  <c r="E111" i="3"/>
  <c r="P110" i="3"/>
  <c r="O110" i="3"/>
  <c r="N110" i="3"/>
  <c r="M110" i="3"/>
  <c r="L110" i="3"/>
  <c r="K110" i="3"/>
  <c r="J110" i="3"/>
  <c r="I110" i="3"/>
  <c r="H110" i="3"/>
  <c r="G110" i="3"/>
  <c r="F110" i="3"/>
  <c r="E110" i="3"/>
  <c r="R109" i="3"/>
  <c r="D109" i="3"/>
  <c r="R108" i="3"/>
  <c r="D108" i="3"/>
  <c r="R107" i="3"/>
  <c r="R106" i="3"/>
  <c r="R105" i="3"/>
  <c r="D105" i="3"/>
  <c r="R104" i="3"/>
  <c r="D104" i="3"/>
  <c r="R103" i="3"/>
  <c r="T104" i="3" s="1"/>
  <c r="R102" i="3"/>
  <c r="R101" i="3"/>
  <c r="D101" i="3"/>
  <c r="R100" i="3"/>
  <c r="S100" i="3" s="1"/>
  <c r="D100" i="3"/>
  <c r="R99" i="3"/>
  <c r="R98" i="3"/>
  <c r="R97" i="3"/>
  <c r="D97" i="3"/>
  <c r="R96" i="3"/>
  <c r="D96" i="3"/>
  <c r="R95" i="3"/>
  <c r="T96" i="3" s="1"/>
  <c r="R94" i="3"/>
  <c r="R93" i="3"/>
  <c r="D93" i="3"/>
  <c r="R92" i="3"/>
  <c r="S92" i="3" s="1"/>
  <c r="D92" i="3"/>
  <c r="R91" i="3"/>
  <c r="T92" i="3" s="1"/>
  <c r="R90" i="3"/>
  <c r="R89" i="3"/>
  <c r="D89" i="3"/>
  <c r="R88" i="3"/>
  <c r="D88" i="3"/>
  <c r="R87" i="3"/>
  <c r="T88" i="3" s="1"/>
  <c r="R86" i="3"/>
  <c r="Q73" i="3"/>
  <c r="S73" i="3" s="1"/>
  <c r="D73" i="3"/>
  <c r="Q71" i="3"/>
  <c r="S71" i="3" s="1"/>
  <c r="D71" i="3"/>
  <c r="P66" i="3"/>
  <c r="N66" i="3"/>
  <c r="M66" i="3"/>
  <c r="L66" i="3"/>
  <c r="J66" i="3"/>
  <c r="I66" i="3"/>
  <c r="H66" i="3"/>
  <c r="F66" i="3"/>
  <c r="E66" i="3"/>
  <c r="P64" i="3"/>
  <c r="N64" i="3"/>
  <c r="M64" i="3"/>
  <c r="L64" i="3"/>
  <c r="J64" i="3"/>
  <c r="I64" i="3"/>
  <c r="H64" i="3"/>
  <c r="F64" i="3"/>
  <c r="E64" i="3"/>
  <c r="D64" i="3"/>
  <c r="O61" i="3"/>
  <c r="M61" i="3"/>
  <c r="L61" i="3"/>
  <c r="K61" i="3"/>
  <c r="I61" i="3"/>
  <c r="G61" i="3"/>
  <c r="E61" i="3"/>
  <c r="O58" i="3"/>
  <c r="N58" i="3"/>
  <c r="M58" i="3"/>
  <c r="J58" i="3"/>
  <c r="I58" i="3"/>
  <c r="F58" i="3"/>
  <c r="E58" i="3"/>
  <c r="P56" i="3"/>
  <c r="N56" i="3"/>
  <c r="M56" i="3"/>
  <c r="I56" i="3"/>
  <c r="H56" i="3"/>
  <c r="G56" i="3"/>
  <c r="F56" i="3"/>
  <c r="E56" i="3"/>
  <c r="D56" i="3"/>
  <c r="P54" i="3"/>
  <c r="N54" i="3"/>
  <c r="L54" i="3"/>
  <c r="J54" i="3"/>
  <c r="H54" i="3"/>
  <c r="S46" i="3"/>
  <c r="F46" i="3" s="1"/>
  <c r="S45" i="3"/>
  <c r="F45" i="3" s="1"/>
  <c r="S42" i="3"/>
  <c r="F42" i="3" s="1"/>
  <c r="S41" i="3"/>
  <c r="T41" i="3" s="1"/>
  <c r="S38" i="3" s="1"/>
  <c r="F41" i="3"/>
  <c r="E34" i="3"/>
  <c r="B34" i="3"/>
  <c r="A34" i="3"/>
  <c r="E33" i="3"/>
  <c r="B33" i="3"/>
  <c r="A33" i="3"/>
  <c r="S30" i="3"/>
  <c r="F30" i="3" s="1"/>
  <c r="S29" i="3"/>
  <c r="F29" i="3" s="1"/>
  <c r="T100" i="3" l="1"/>
  <c r="T108" i="3"/>
  <c r="T126" i="3"/>
  <c r="T246" i="3"/>
  <c r="S258" i="3"/>
  <c r="M68" i="3"/>
  <c r="S166" i="3"/>
  <c r="S305" i="3"/>
  <c r="T375" i="3"/>
  <c r="S108" i="3"/>
  <c r="T166" i="3"/>
  <c r="S367" i="3"/>
  <c r="Q110" i="3"/>
  <c r="Q111" i="3"/>
  <c r="Q54" i="3" s="1"/>
  <c r="Q113" i="3"/>
  <c r="S154" i="3"/>
  <c r="F68" i="3"/>
  <c r="Q168" i="3"/>
  <c r="T242" i="3"/>
  <c r="Q287" i="3"/>
  <c r="S162" i="3"/>
  <c r="S242" i="3"/>
  <c r="T196" i="3"/>
  <c r="T266" i="3"/>
  <c r="S301" i="3"/>
  <c r="T359" i="3"/>
  <c r="S371" i="3"/>
  <c r="S150" i="3"/>
  <c r="S234" i="3"/>
  <c r="T313" i="3"/>
  <c r="O401" i="3"/>
  <c r="O402" i="3"/>
  <c r="K403" i="3"/>
  <c r="K404" i="3"/>
  <c r="Q112" i="3"/>
  <c r="T146" i="3"/>
  <c r="T150" i="3"/>
  <c r="L68" i="3"/>
  <c r="T317" i="3"/>
  <c r="T325" i="3"/>
  <c r="T333" i="3"/>
  <c r="T341" i="3"/>
  <c r="H401" i="3"/>
  <c r="L401" i="3"/>
  <c r="P401" i="3"/>
  <c r="H402" i="3"/>
  <c r="L402" i="3"/>
  <c r="P402" i="3"/>
  <c r="H403" i="3"/>
  <c r="L403" i="3"/>
  <c r="P403" i="3"/>
  <c r="H404" i="3"/>
  <c r="L404" i="3"/>
  <c r="P404" i="3"/>
  <c r="G401" i="3"/>
  <c r="G402" i="3"/>
  <c r="K402" i="3"/>
  <c r="O403" i="3"/>
  <c r="G404" i="3"/>
  <c r="G66" i="3"/>
  <c r="G68" i="3" s="1"/>
  <c r="K66" i="3"/>
  <c r="K68" i="3" s="1"/>
  <c r="O66" i="3"/>
  <c r="S138" i="3"/>
  <c r="Q169" i="3"/>
  <c r="Q56" i="3" s="1"/>
  <c r="S56" i="3" s="1"/>
  <c r="Q170" i="3"/>
  <c r="S170" i="3" s="1"/>
  <c r="S196" i="3"/>
  <c r="Q206" i="3"/>
  <c r="Q207" i="3"/>
  <c r="Q58" i="3" s="1"/>
  <c r="S58" i="3" s="1"/>
  <c r="Q208" i="3"/>
  <c r="S226" i="3"/>
  <c r="S246" i="3"/>
  <c r="T250" i="3"/>
  <c r="S266" i="3"/>
  <c r="S270" i="3"/>
  <c r="T309" i="3"/>
  <c r="S321" i="3"/>
  <c r="S329" i="3"/>
  <c r="S337" i="3"/>
  <c r="Q343" i="3"/>
  <c r="Q345" i="3"/>
  <c r="Q346" i="3"/>
  <c r="S379" i="3"/>
  <c r="S383" i="3"/>
  <c r="T387" i="3"/>
  <c r="E401" i="3"/>
  <c r="I401" i="3"/>
  <c r="M401" i="3"/>
  <c r="E402" i="3"/>
  <c r="I402" i="3"/>
  <c r="M402" i="3"/>
  <c r="E403" i="3"/>
  <c r="I403" i="3"/>
  <c r="M403" i="3"/>
  <c r="E404" i="3"/>
  <c r="I404" i="3"/>
  <c r="M404" i="3"/>
  <c r="I68" i="3"/>
  <c r="K401" i="3"/>
  <c r="G403" i="3"/>
  <c r="O404" i="3"/>
  <c r="E54" i="3"/>
  <c r="E68" i="3" s="1"/>
  <c r="N68" i="3"/>
  <c r="S88" i="3"/>
  <c r="S96" i="3"/>
  <c r="S104" i="3"/>
  <c r="T142" i="3"/>
  <c r="Q171" i="3"/>
  <c r="T170" i="3" s="1"/>
  <c r="S200" i="3"/>
  <c r="T204" i="3"/>
  <c r="Q209" i="3"/>
  <c r="S230" i="3"/>
  <c r="T234" i="3"/>
  <c r="S250" i="3"/>
  <c r="S254" i="3"/>
  <c r="S274" i="3"/>
  <c r="Q284" i="3"/>
  <c r="Q285" i="3"/>
  <c r="Q61" i="3" s="1"/>
  <c r="S61" i="3" s="1"/>
  <c r="Q286" i="3"/>
  <c r="S286" i="3" s="1"/>
  <c r="T321" i="3"/>
  <c r="T329" i="3"/>
  <c r="T337" i="3"/>
  <c r="Q344" i="3"/>
  <c r="Q64" i="3" s="1"/>
  <c r="S64" i="3" s="1"/>
  <c r="T379" i="3"/>
  <c r="S387" i="3"/>
  <c r="S391" i="3"/>
  <c r="F401" i="3"/>
  <c r="J401" i="3"/>
  <c r="Q401" i="3" s="1"/>
  <c r="N401" i="3"/>
  <c r="Q398" i="3"/>
  <c r="Q66" i="3" s="1"/>
  <c r="S66" i="3" s="1"/>
  <c r="J402" i="3"/>
  <c r="N402" i="3"/>
  <c r="F403" i="3"/>
  <c r="J403" i="3"/>
  <c r="N403" i="3"/>
  <c r="F404" i="3"/>
  <c r="J404" i="3"/>
  <c r="N404" i="3"/>
  <c r="O68" i="3"/>
  <c r="P68" i="3"/>
  <c r="S112" i="3"/>
  <c r="H68" i="3"/>
  <c r="Q68" i="3"/>
  <c r="S68" i="3" s="1"/>
  <c r="S54" i="3"/>
  <c r="T112" i="3"/>
  <c r="J68" i="3"/>
  <c r="T29" i="3"/>
  <c r="S26" i="3" s="1"/>
  <c r="F402" i="3"/>
  <c r="Q397" i="3"/>
  <c r="F356" i="3"/>
  <c r="Q400" i="3"/>
  <c r="Q399" i="3"/>
  <c r="T363" i="3"/>
  <c r="W124" i="3"/>
  <c r="W216" i="3" s="1"/>
  <c r="Q403" i="3" l="1"/>
  <c r="S403" i="3" s="1"/>
  <c r="S208" i="3"/>
  <c r="Q402" i="3"/>
  <c r="Q404" i="3"/>
  <c r="T208" i="3"/>
  <c r="T399" i="3"/>
  <c r="T345" i="3"/>
  <c r="S345" i="3"/>
  <c r="T286" i="3"/>
  <c r="S399" i="3"/>
  <c r="T403" i="3"/>
</calcChain>
</file>

<file path=xl/sharedStrings.xml><?xml version="1.0" encoding="utf-8"?>
<sst xmlns="http://schemas.openxmlformats.org/spreadsheetml/2006/main" count="2221" uniqueCount="312">
  <si>
    <t>Comisión de Agua Potable y Alcantarillado del Municipio de Acapulco</t>
  </si>
  <si>
    <t>Unidad Responsable del Programa</t>
  </si>
  <si>
    <t>Objetivo General</t>
  </si>
  <si>
    <t>Clasificación Funcional</t>
  </si>
  <si>
    <t>Finalidad</t>
  </si>
  <si>
    <t>Función</t>
  </si>
  <si>
    <t>Subfunción</t>
  </si>
  <si>
    <t>Actividad</t>
  </si>
  <si>
    <t>Desarrollo Social</t>
  </si>
  <si>
    <t>Vivienda y Servicios a la Comunidad</t>
  </si>
  <si>
    <t>Abastecimiento de Agua Potable</t>
  </si>
  <si>
    <t>Agua Potable y Alcantarillado</t>
  </si>
  <si>
    <t>No.</t>
  </si>
  <si>
    <t>Concepto</t>
  </si>
  <si>
    <t>Unidad de Medida</t>
  </si>
  <si>
    <t>Ene</t>
  </si>
  <si>
    <t>Feb</t>
  </si>
  <si>
    <t>Mar</t>
  </si>
  <si>
    <t>Abr</t>
  </si>
  <si>
    <t>May</t>
  </si>
  <si>
    <t>Jun</t>
  </si>
  <si>
    <t>Jul</t>
  </si>
  <si>
    <t>Ago</t>
  </si>
  <si>
    <t>Sep</t>
  </si>
  <si>
    <t>Oct</t>
  </si>
  <si>
    <t>Nov</t>
  </si>
  <si>
    <t>Dic</t>
  </si>
  <si>
    <t>Total Programado</t>
  </si>
  <si>
    <t>Indicadores</t>
  </si>
  <si>
    <t>Eficacia</t>
  </si>
  <si>
    <t>Economía</t>
  </si>
  <si>
    <t>Monto</t>
  </si>
  <si>
    <t>Realizado</t>
  </si>
  <si>
    <t>Actividades</t>
  </si>
  <si>
    <t>Líneas de Acción</t>
  </si>
  <si>
    <t>Recorridos</t>
  </si>
  <si>
    <t>Subtotal:</t>
  </si>
  <si>
    <t>EJE: 3.- Municipio Eficiente y de Resultados.</t>
  </si>
  <si>
    <t>(Realizado / Programado) * 100</t>
  </si>
  <si>
    <t>($ Ejercido / $ Programado) * 100</t>
  </si>
  <si>
    <t>Progra-
mado</t>
  </si>
  <si>
    <t>Políticas
admin.</t>
  </si>
  <si>
    <t>Activi-
dades</t>
  </si>
  <si>
    <t>Estados Finan.</t>
  </si>
  <si>
    <t>Informes
Presup.</t>
  </si>
  <si>
    <t>Sol. tran. com.</t>
  </si>
  <si>
    <t>Políticas Rec. H.</t>
  </si>
  <si>
    <t>Línea de Acción</t>
  </si>
  <si>
    <t>Agenda</t>
  </si>
  <si>
    <t>Asuntos</t>
  </si>
  <si>
    <t>Obras</t>
  </si>
  <si>
    <t>Revisión</t>
  </si>
  <si>
    <t>Acciones</t>
  </si>
  <si>
    <t>Subtotal :</t>
  </si>
  <si>
    <t>Tramites</t>
  </si>
  <si>
    <t>Medidores</t>
  </si>
  <si>
    <t>Usuarios</t>
  </si>
  <si>
    <t>Expedientes</t>
  </si>
  <si>
    <t>Rutas de trabajo</t>
  </si>
  <si>
    <t>Notificaciones</t>
  </si>
  <si>
    <t>Reuniones</t>
  </si>
  <si>
    <t>M3</t>
  </si>
  <si>
    <t>Reportes</t>
  </si>
  <si>
    <t>4001-4036</t>
  </si>
  <si>
    <t>servicios</t>
  </si>
  <si>
    <t>Equipos</t>
  </si>
  <si>
    <t>Metros lineales</t>
  </si>
  <si>
    <t>Monitoreos</t>
  </si>
  <si>
    <t>4006-4008</t>
  </si>
  <si>
    <t>monto</t>
  </si>
  <si>
    <t>Proyectos Ejecutivos</t>
  </si>
  <si>
    <t>Presupuestos de Obra</t>
  </si>
  <si>
    <t>Balances</t>
  </si>
  <si>
    <t xml:space="preserve">Demandas </t>
  </si>
  <si>
    <t>Servicios</t>
  </si>
  <si>
    <t>TOTAL:</t>
  </si>
  <si>
    <t>Reali-
zado</t>
  </si>
  <si>
    <t>Reco-
rridos</t>
  </si>
  <si>
    <t>Inspec-
ciones</t>
  </si>
  <si>
    <t>Reunio-
nes</t>
  </si>
  <si>
    <t>Infor.
pública</t>
  </si>
  <si>
    <t>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e las tecnologías de la información y comunicación, y con ello recuperar la confianza ciudadana en su gobierno municipal.</t>
  </si>
  <si>
    <t>EJE 2. MUNICIPIO CON BIENESTAR SOCIAL</t>
  </si>
  <si>
    <t>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t>
  </si>
  <si>
    <t>3.2.2.1 Implementación de sistemas y plataformas digitales para optimizar los procesos administrativos y operativos.
3.3.1.6 Generar manuales, lineamientos para la elaboración de programas presupuestales, reportes trimestrales e informe de gobierno.
3.4.1.8 Prevenir faltas administrativas y hechos de corrupción del personal del servicio público.
3.4.1.9 Establecer y aplicar las sanciones administrativas derivadas del incumplimiento en las responsabilidades de los servidores y ex servidores públicos.
3.4.1.10 Realizar y dar seguimiento puntual a las auditorías internas y externas aplicadas a las dependencias y organismos municipales.
3.4.1.11 Fortalecer y activar los mecanismos de denuncia y participación ciudadana.
3.4.1.13 Evaluar los procesos operativos, contables, presupuestales y programáticos a través de auditorías internas de desempeño.
3.4.1.14 Vigilar los procesos de entrega recepción intermedia a efecto de que las y los sujetos obligados enteren los recursos humanos, materiales, financieros e información al término de su empleo, cargo o comisión
3.4.1.16 Atender oportunamente las quejas y denuncias en contra de las y los servidores públicos municipales en apego a la política cero tolerancia a la corrupción.</t>
  </si>
  <si>
    <t>3.1.1.2 Crear e implementar un modelo de trazabilidad de gasto que emplee los insumos, productos, documentos por parte de diversas dependencias/unidades responsables de los programas. 
3.1.1.3 Reportar y publicar trimestralmente los indicadores y resultados de sus programas.
3.1.1.4 Reportar oportunamente, de manera clara la cuenta pública de cada ejercicio fiscal. 
3.1.1.6 Cumplir con la normatividad para una mejor administración de los recursos. 
3.1.2.1 Implementar un plan de austeridad durante e lperiodo de la administración. 
3.1.2.5 Revisión de perfiles de puestos y de sueldos de personal en general. 
3.2.2.6 Dotar de equipo adecuado y suficiente a personal del gobierno municipal.
3.2.2.7 Generar el “Programa anual de adquisiciones” con todas las dependencias municipales con observancia ciudadana que acredite la honestidad y transparencia. 
3.2.2.8 Establecer un programa de mejora de la gestión para atender los aspectos susceptibles de mejora, derivado de los resultados de las evaluaciones.
3.2.2.10 Llevar a cabo las licitaciones y los procesos de proveeduría de manera abierta y transparente. 
3.2.2.11 Establecer procedimientos de compras consolidadas para realizar licitaciones. 
3.2.3.1 Generar e implementar el plan de capacitación de cada área del gobierno municipal. 
3.4.1.4 Mantener permanentemente informada a la población de los programas y acciones del gobierno municipal mediante el uso de las tecnologías de la información y comunicación.
3.4.1.5 Publicar oportunamente la informaciónrequerida en la Plataforma Nacional de Transparencia. 
3.4.1.7 Llevar a cabo actividades que promuevan la cultura de la transparencia y de acceso a la información pública ante la sociedad y el personal del servicio público para garantizar en todo momento certidumbre y protección a sus derechos y obligaciones, respectivamente. 
3.4.1.13 Evaluar los procesos operativos, contables, presupuestales y programáticos a través de auditorías internas de desempeño.</t>
  </si>
  <si>
    <t>EJE 2 MUNICIPIO CON BIENESTAR SOCIAL
EJE 3. MUNICIPIO EFICIENTE Y DE RESULTADOS</t>
  </si>
  <si>
    <t xml:space="preserve">2.10.3.3  Evitar las tomas clandestinas en los tanques de almacenamiento.
2.10.5.1  Sensibilización de usuarios irregulares para su inscripción al padrón de usuarios.
2.10.5.2  Actualización y reclasificación del padrón de usuarios para un cobro justo de acuerdo con sus necesidades.
2.10.5.3  Instalación de micromedidores a los usuarios en zonas donde se requieran, mejorar tiempos y procesos de gestión de los trámites inherentes al área comercial, así como la sistematización de aquellos que sean susceptibles.
3.1.1.10  Implementar un programa para cobro oportuno por medio la detección de cuentas que presenten más de tres meses de atraso consecutivo conforme al Código Fiscal del Estado de Guerrero. </t>
  </si>
  <si>
    <t>EJE 2 MUNICIPIO CON BIENESTAR SOCIAL</t>
  </si>
  <si>
    <t xml:space="preserve">
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t>
  </si>
  <si>
    <t xml:space="preserve">2.10.1.1 Mantenimiento correctivo de nueve equipos de bombeo.
2.10.1.2 Mantenimiento preventivo de 15 equipos más.
2.10.1.3 Rehabilitar los tres acueductos con capacidad de 42, 44 y 48 pulgadas para la recuperación de caudales por fugas recurrentes.
2.10.1.4 Construcción, mantenimiento y rehabilitación de la infraestructura hidráulica municipa
2.10.4.1 Desinfección y potabilización del volumen de agua extraída para mejorar la calidad del agua.
2.10.4.3 Potabilización del agua superficial extraída del Río Papagayo
2.11.1.1 Rehabilitar y dar mantenimiento a los colectores primarios del puerto.
2.11.1.2 Optimizar la operación de las plantas tratadoras mediante el análisis de laboratorio, control químico y biológico para incrementar el volumen de agua tratada de conformidad con la norma NOM-001-SEMARNAT-1996.
2.11.1.3 Equipamiento y rehabilitación de las 21 plantas tratadoras de aguas residuales municipales, principalmente Aguas Blancas, Renacimiento y Miramar.
2.11.1.4 Realizar el desazolve de colectores y redes de alcantarillado manual, mecánico y/o con equipo hidroneumático programado de manera óptima para evitar el taponamiento de las redes de drenaje con el fin de evitar emergencias sanitarias. 
2.11.1.5 Brindar mantenimiento a los cárcamos de bombeo para una óptima operación.
2.11.1.6 Construir, ampliar y rehabilitar la red de drenaje.
</t>
  </si>
  <si>
    <t>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t>
  </si>
  <si>
    <t>2.9.1.3. Disminuir el indice de hogares sin acceso al agua potable, dotando de material para el almacenimiento del vital liquido
2.10.1.1. Mantenimiento correctivo de 9 equipos de bombeo
2.10.1.2. Mantenimiento preventivo de 15 equipos mas
2.10.1.3.  Rehabilitar los 3 acuaductos con capacidad de 42, 44, y 48 pulgadas para la recuperación de caudales por fugas recurentes.
2.10.1.4. Construcción, mantenimiento y rehabilitación de la infraestructura hidraulica municipal
2.10.1.5. Mantenimiento y rehabilitación de las fuentes de abastecimiento y carcamos de bombeo
2.11.1.1. Rehabilitar y dar mantenimiento a los colectores primarios del puerto
2.11.1.5. Atención de obra pública requerida en las Zonas de Atención Prioritaria (ZAP)
2.11.1.6. Construir, ampliar y rehabilitar la red de drenaje</t>
  </si>
  <si>
    <t>PROGRAMA 1: ABASTECIMIENTO DE LOS SERVICIOS DE AGUA POTABLE, ALCANTARILLADO SANITARIO Y SANEAMIENTO PARA EL MUNICIPIO DE ACAPULCO</t>
  </si>
  <si>
    <t>Proyecto de inversión a cargo de la Dirección General</t>
  </si>
  <si>
    <t xml:space="preserve">Proyecto de inversión a cargo de la Dirección de Finanzas </t>
  </si>
  <si>
    <t>Proyecto de inversión a cargo de la Dirección Comercial</t>
  </si>
  <si>
    <t>Proyecto de inversión a cargo de la Dirección de Operación</t>
  </si>
  <si>
    <t>Proyecto de inversión a cargo de la Dirección Técnica</t>
  </si>
  <si>
    <t>Proyecto de inversión a cargo de la Dirección de Gestión Ciudadana</t>
  </si>
  <si>
    <t>Benefi-
ciarios</t>
  </si>
  <si>
    <t>ACTIVIDAD</t>
  </si>
  <si>
    <t>Eje Rector Plan Municipal de Desarrollo</t>
  </si>
  <si>
    <t>Eje Rector Plan Municipal de Desarrollo Plan Municipal de Desarrollo</t>
  </si>
  <si>
    <t>Total</t>
  </si>
  <si>
    <t>N°</t>
  </si>
  <si>
    <t>PROYECTO</t>
  </si>
  <si>
    <t>DIRECCIÓN GENERAL</t>
  </si>
  <si>
    <t>DIRECCIÓN COMERCIAL</t>
  </si>
  <si>
    <t>DIRECCIÓN DE FINANZAS</t>
  </si>
  <si>
    <t>DIRECCIÓN DE GESTIÓN CIUDADANA</t>
  </si>
  <si>
    <t>DIRECCIÓN OPERATIVA</t>
  </si>
  <si>
    <t>Cumplimiento</t>
  </si>
  <si>
    <t>COMPONENTE 3: SERVICIOS TÉCNICO OPERACIONALES</t>
  </si>
  <si>
    <t>DIRECCIÓN TÉCNICA</t>
  </si>
  <si>
    <t>COMPONENTE 1 SERVICIOS ADMINSITRATIVOS. 1.3.- : FORTALECER EL VÍNCULO DE ATENCIÓN A LA CIUDADANÍA.</t>
  </si>
  <si>
    <t>COMPONENTE 2 SERVICIOS COMERCIALES: 2.1.- ACCIONES PARA LA EFICIENCIA COMERCIAL Y MEJORAMIENTO DE IMAGEN</t>
  </si>
  <si>
    <t>COMPONENTE 3: SERVICIOS TÉCNICO OPERACIONALES. 3.1.- ACCIONES PARA EFICIENTAR SERVICIOS HIDROSANITARIOS, ASÍ COMO MEJORAMIENTO DE LA INFRAESTRUCTURA CIVIL.</t>
  </si>
  <si>
    <t>COMPONENTE 3: SERVICIOS TÉCNICO OPERACIONALES. 3.2.- PLANEACIÓN, CONTRATACIÓN Y SUPERVISIÓN DE OBRA PÚBLICA</t>
  </si>
  <si>
    <t>COMPONENTE 1: SERVICIOS ADMINSITRATIVOS</t>
  </si>
  <si>
    <t>COMPONENTE 2: SERVICIOS COMERCIALES</t>
  </si>
  <si>
    <t>TOTAL :</t>
  </si>
  <si>
    <t>COMPONENTE 1 SERVICIOS ADMINISTRATIVOS. 1.1.- DIRIGIR, CONTROLAR, COMUNICAR, MODERNIZAR, TRANSPARENTAR Y NORMAR LAS ACCIONES INSTITUCIONALES DE CAPAMA.</t>
  </si>
  <si>
    <t>COMPONENTE 1 SERVICIOS ADMINISTRATIVOS. 1.2.- GESTIÓN SOSTENIBLE DE LOS RECURSOS FINANCIEROS, MATERIALES Y HUMANOS.</t>
  </si>
  <si>
    <t>RESUMEN POR COMPONENTES Y PROYECTOS DE INVERSIÓN</t>
  </si>
  <si>
    <t>(PRODDER)
NOTA: COMBINACIÓN DE DIRECCIÓN TECNICA (40%) Y DIRECCIÓN OPERATIVA (30% QUIMICOS Y 30% CFE)</t>
  </si>
  <si>
    <t xml:space="preserve"> </t>
  </si>
  <si>
    <t>NO APLICA</t>
  </si>
  <si>
    <t xml:space="preserve">PROGRAMA OPERATIVO ANUAL </t>
  </si>
  <si>
    <t>PROGRAMA PRESUPUESTARIO</t>
  </si>
  <si>
    <t>Unidad responsable</t>
  </si>
  <si>
    <t>Clave Presupuestal</t>
  </si>
  <si>
    <t>51013-1-2.1-DG-E-2.2.3-1.14</t>
  </si>
  <si>
    <t>Género Contable desagregado hasta el nivel de cuenta contable</t>
  </si>
  <si>
    <t>50000-51013-000-000-000</t>
  </si>
  <si>
    <t>Costo Total del Programa</t>
  </si>
  <si>
    <t>Costo Total modificado</t>
  </si>
  <si>
    <t xml:space="preserve">Costo Total ejercido </t>
  </si>
  <si>
    <t>Alineación al Plan de Desarrollo Estatal</t>
  </si>
  <si>
    <t>VII.- Guerrero Socialmente Comprometido. Garantizar que todas las familias cuenten con vivienda digna y servicios básicos</t>
  </si>
  <si>
    <t>Alineación al Plan Municipal de Desarrollo</t>
  </si>
  <si>
    <t>EJE 2.- Municipio con bienestar social; EJE 3. MUNICIPIO EFICIENTE Y DE RESULTADOS</t>
  </si>
  <si>
    <t>Objetivo</t>
  </si>
  <si>
    <t>Resumen Narrativo (FIN)</t>
  </si>
  <si>
    <t>Contribuir en brindar a la población un servicio integral y de calidad en agua y saneamiento de acuerdo a las normas establecidas en la materia.</t>
  </si>
  <si>
    <t>Método de Cálculo</t>
  </si>
  <si>
    <t>Nombre del indicador</t>
  </si>
  <si>
    <t>Dimensión</t>
  </si>
  <si>
    <t>Tipo de indicador</t>
  </si>
  <si>
    <t>Frecuencia de medición</t>
  </si>
  <si>
    <t>Meta</t>
  </si>
  <si>
    <t>(CS2024) / CS2023 - 1)*100</t>
  </si>
  <si>
    <t>Porcentaje de variación en la cobertura general de servicios</t>
  </si>
  <si>
    <t>Porcentaje</t>
  </si>
  <si>
    <t>Estratégico</t>
  </si>
  <si>
    <t>Mensual</t>
  </si>
  <si>
    <t>Programado</t>
  </si>
  <si>
    <t>Variables</t>
  </si>
  <si>
    <t>Nombre</t>
  </si>
  <si>
    <t>Oct.</t>
  </si>
  <si>
    <t>Total
(prom)</t>
  </si>
  <si>
    <t>Porcentaje de cumplimiento</t>
  </si>
  <si>
    <t>CS2023</t>
  </si>
  <si>
    <t>Cobertura de servicio 2023</t>
  </si>
  <si>
    <t>CS2024</t>
  </si>
  <si>
    <t>Cobertura de servicio 2024</t>
  </si>
  <si>
    <t>Resumen Narrativo (PROPÓSITO)</t>
  </si>
  <si>
    <t>Población con mejor calidad de vida mediante la atención de la demanda de los servicios de agua potable y alcantarillado sanitario.</t>
  </si>
  <si>
    <t>(PADS/PPDS)  * 100</t>
  </si>
  <si>
    <t>Porcentaje de población atendida en la demanda de los servicios.</t>
  </si>
  <si>
    <t>Habitantes</t>
  </si>
  <si>
    <t>Gestion</t>
  </si>
  <si>
    <t>PADS</t>
  </si>
  <si>
    <t>Población atendida en la demanda de los servicios</t>
  </si>
  <si>
    <t>PPDS</t>
  </si>
  <si>
    <t>Población proyectada en la demanda de los servicios</t>
  </si>
  <si>
    <t>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
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t>
  </si>
  <si>
    <t>0
HOMBRES</t>
  </si>
  <si>
    <t>0
MUJERES</t>
  </si>
  <si>
    <t>PERIODO: Enero a Diciembre del Ejercicio Fiscal 2024</t>
  </si>
  <si>
    <r>
      <rPr>
        <b/>
        <sz val="20"/>
        <color rgb="FF000000"/>
        <rFont val="Arial"/>
        <family val="2"/>
      </rPr>
      <t>C1. P1.1. A1.</t>
    </r>
    <r>
      <rPr>
        <sz val="20"/>
        <color rgb="FF000000"/>
        <rFont val="Arial"/>
        <family val="2"/>
      </rPr>
      <t xml:space="preserve"> Informar programas de acciones, ante los medios públicos, órganos de gobierno y organizaciones sociales.</t>
    </r>
  </si>
  <si>
    <r>
      <rPr>
        <b/>
        <sz val="20"/>
        <color rgb="FF000000"/>
        <rFont val="Arial"/>
        <family val="2"/>
      </rPr>
      <t xml:space="preserve">C1. P1.1. A2. </t>
    </r>
    <r>
      <rPr>
        <sz val="20"/>
        <color rgb="FF000000"/>
        <rFont val="Arial"/>
        <family val="2"/>
      </rPr>
      <t>Agendar mensual reuniones de trabajo para coordinar las áreas operativas y administrativas; así como reuniones externas que coadyuven a alcanzar los objetivos del Organismo.</t>
    </r>
  </si>
  <si>
    <r>
      <rPr>
        <b/>
        <sz val="20"/>
        <color rgb="FF000000"/>
        <rFont val="Arial"/>
        <family val="2"/>
      </rPr>
      <t>C1. P1.1. A3.</t>
    </r>
    <r>
      <rPr>
        <sz val="20"/>
        <color rgb="FF000000"/>
        <rFont val="Arial"/>
        <family val="2"/>
      </rPr>
      <t xml:space="preserve"> Atender de manera eficaz las quejas y procesos administrativos, supervisar los procesos de obras y efectuar revisiones preventivas a las diferentes unidades administrativas para que cumplan con la normatividad aplicable.</t>
    </r>
  </si>
  <si>
    <r>
      <rPr>
        <b/>
        <sz val="20"/>
        <color rgb="FF000000"/>
        <rFont val="Arial"/>
        <family val="2"/>
      </rPr>
      <t xml:space="preserve">C1. P1.1. A4. </t>
    </r>
    <r>
      <rPr>
        <sz val="20"/>
        <color rgb="FF000000"/>
        <rFont val="Arial"/>
        <family val="2"/>
      </rPr>
      <t>Realizar acciones informativas que incluye: monitoreo, seguimiento  de información en medios, publicación de boletines y cobertura de actividades institucionales.</t>
    </r>
  </si>
  <si>
    <r>
      <rPr>
        <b/>
        <sz val="20"/>
        <color rgb="FF000000"/>
        <rFont val="Arial"/>
        <family val="2"/>
      </rPr>
      <t>C1. P1.1. A5.</t>
    </r>
    <r>
      <rPr>
        <sz val="20"/>
        <color rgb="FF000000"/>
        <rFont val="Arial"/>
        <family val="2"/>
      </rPr>
      <t xml:space="preserve"> Defender los asuntos juridicos ante autoridades federales, estatales, municipales, administrativas jurisdiccionales y particulares ya sea personas fisicas o morales.</t>
    </r>
  </si>
  <si>
    <r>
      <rPr>
        <b/>
        <sz val="20"/>
        <color rgb="FF000000"/>
        <rFont val="Arial"/>
        <family val="2"/>
      </rPr>
      <t xml:space="preserve">C1. P1.1. A6. </t>
    </r>
    <r>
      <rPr>
        <sz val="20"/>
        <color rgb="FF000000"/>
        <rFont val="Arial"/>
        <family val="2"/>
      </rPr>
      <t>Satisfacer la necesidades tecnológicas de información y comunicaciones.</t>
    </r>
  </si>
  <si>
    <r>
      <rPr>
        <b/>
        <sz val="18"/>
        <color rgb="FF000000"/>
        <rFont val="Arial"/>
        <family val="2"/>
      </rPr>
      <t>C1. P1.2. A1.</t>
    </r>
    <r>
      <rPr>
        <sz val="18"/>
        <color rgb="FF000000"/>
        <rFont val="Arial"/>
        <family val="2"/>
      </rPr>
      <t xml:space="preserve"> Aplicar evaluaciones a las direcciones de área del organismo en cuanto al manejo del gasto y desempeño.</t>
    </r>
  </si>
  <si>
    <r>
      <rPr>
        <b/>
        <sz val="18"/>
        <color rgb="FF000000"/>
        <rFont val="Arial"/>
        <family val="2"/>
      </rPr>
      <t xml:space="preserve">C1. P1.2. A2. </t>
    </r>
    <r>
      <rPr>
        <sz val="18"/>
        <color rgb="FF000000"/>
        <rFont val="Arial"/>
        <family val="2"/>
      </rPr>
      <t>Llevar a cabo acciones pertinentes para vigilar y controlar el ingreso de usuarios por pago de servicios del organismo.</t>
    </r>
  </si>
  <si>
    <r>
      <rPr>
        <b/>
        <sz val="18"/>
        <color rgb="FF000000"/>
        <rFont val="Arial"/>
        <family val="2"/>
      </rPr>
      <t xml:space="preserve">C1. P1.2. A3. </t>
    </r>
    <r>
      <rPr>
        <sz val="18"/>
        <color rgb="FF000000"/>
        <rFont val="Arial"/>
        <family val="2"/>
      </rPr>
      <t>Realizar recorridos a unidades receptoras centrales y territoriales.</t>
    </r>
  </si>
  <si>
    <r>
      <rPr>
        <b/>
        <sz val="18"/>
        <color rgb="FF000000"/>
        <rFont val="Arial"/>
        <family val="2"/>
      </rPr>
      <t>C1. P1.2. A4.</t>
    </r>
    <r>
      <rPr>
        <sz val="18"/>
        <color rgb="FF000000"/>
        <rFont val="Arial"/>
        <family val="2"/>
      </rPr>
      <t xml:space="preserve"> Elaborar pólizas de cheques y trfansferencias para cubrir la operación del Organismo.</t>
    </r>
  </si>
  <si>
    <r>
      <rPr>
        <b/>
        <sz val="18"/>
        <color rgb="FF000000"/>
        <rFont val="Arial"/>
        <family val="2"/>
      </rPr>
      <t xml:space="preserve"> C1. P1.2. A5. </t>
    </r>
    <r>
      <rPr>
        <sz val="18"/>
        <color rgb="FF000000"/>
        <rFont val="Arial"/>
        <family val="2"/>
      </rPr>
      <t xml:space="preserve"> Realizar información financiera a través de acciones contables en apego a las normativas aplicables, generando periódicamente estados financieros.</t>
    </r>
  </si>
  <si>
    <r>
      <rPr>
        <b/>
        <sz val="18"/>
        <color rgb="FF000000"/>
        <rFont val="Arial"/>
        <family val="2"/>
      </rPr>
      <t xml:space="preserve">C1. P1.2. A6. </t>
    </r>
    <r>
      <rPr>
        <sz val="18"/>
        <color rgb="FF000000"/>
        <rFont val="Arial"/>
        <family val="2"/>
      </rPr>
      <t xml:space="preserve">  Realizar acciones de control en materia de presupuestos y evaluación.</t>
    </r>
  </si>
  <si>
    <r>
      <rPr>
        <b/>
        <sz val="18"/>
        <color rgb="FF000000"/>
        <rFont val="Arial"/>
        <family val="2"/>
      </rPr>
      <t>C1. P1.2. A7.</t>
    </r>
    <r>
      <rPr>
        <sz val="18"/>
        <color rgb="FF000000"/>
        <rFont val="Arial"/>
        <family val="2"/>
      </rPr>
      <t xml:space="preserve"> Realizar revisiones al recurso humano, percepciones, deducciones y nóminas, así como la implementación de la cultura de equidad de género.</t>
    </r>
  </si>
  <si>
    <r>
      <rPr>
        <b/>
        <sz val="18"/>
        <rFont val="Arial"/>
        <family val="2"/>
      </rPr>
      <t>C1. P1.2. A8.</t>
    </r>
    <r>
      <rPr>
        <sz val="18"/>
        <rFont val="Arial"/>
        <family val="2"/>
      </rPr>
      <t xml:space="preserve"> Otorgar Consultas Médicas para coadyuvar con la salud  de las y los empleados de CAPAMA de lunes a viernes  para disminuir la morbimortalidad en este organismo. </t>
    </r>
  </si>
  <si>
    <r>
      <rPr>
        <b/>
        <sz val="18"/>
        <color rgb="FF000000"/>
        <rFont val="Arial"/>
        <family val="2"/>
      </rPr>
      <t xml:space="preserve">C1. P1.2. A9. </t>
    </r>
    <r>
      <rPr>
        <sz val="18"/>
        <color rgb="FF000000"/>
        <rFont val="Arial"/>
        <family val="2"/>
      </rPr>
      <t>Atender reportes de mantenimiento de infraestructura y automotriz,  asi como de seguridad, limpieza y control del patrimonio de bienes muebles e inmuebles.</t>
    </r>
  </si>
  <si>
    <r>
      <rPr>
        <b/>
        <sz val="18"/>
        <color rgb="FF000000"/>
        <rFont val="Arial"/>
        <family val="2"/>
      </rPr>
      <t>C1. P1.2. A10.</t>
    </r>
    <r>
      <rPr>
        <sz val="18"/>
        <color rgb="FF000000"/>
        <rFont val="Arial"/>
        <family val="2"/>
      </rPr>
      <t xml:space="preserve"> Satisfacer las necesidades de las diversas áreas de este organismo operador a través de requisiciones.</t>
    </r>
  </si>
  <si>
    <r>
      <rPr>
        <b/>
        <sz val="18"/>
        <color rgb="FF000000"/>
        <rFont val="Arial"/>
        <family val="2"/>
      </rPr>
      <t xml:space="preserve">C1. P1.2. A11. </t>
    </r>
    <r>
      <rPr>
        <sz val="18"/>
        <color rgb="FF000000"/>
        <rFont val="Arial"/>
        <family val="2"/>
      </rPr>
      <t xml:space="preserve"> Controlar a través de registros las entradas y salidas de materiales y equipos en los Almacenes. </t>
    </r>
  </si>
  <si>
    <r>
      <rPr>
        <b/>
        <sz val="16"/>
        <color rgb="FF000000"/>
        <rFont val="Arial"/>
        <family val="2"/>
      </rPr>
      <t>C1. P1.2. A11.</t>
    </r>
    <r>
      <rPr>
        <sz val="16"/>
        <color rgb="FF000000"/>
        <rFont val="Arial"/>
        <family val="2"/>
      </rPr>
      <t xml:space="preserve">  Supervisar y coordinar acciones con los departamentos de la Dirección de Gestión  Ciudadana para mejorar la atención a la sociedad.</t>
    </r>
  </si>
  <si>
    <r>
      <rPr>
        <b/>
        <sz val="16"/>
        <color rgb="FF000000"/>
        <rFont val="Arial"/>
        <family val="2"/>
      </rPr>
      <t>C1. P1.3. A2.</t>
    </r>
    <r>
      <rPr>
        <sz val="16"/>
        <color rgb="FF000000"/>
        <rFont val="Arial"/>
        <family val="2"/>
      </rPr>
      <t xml:space="preserve"> Fomentar actividades  para el uso sustentable del agua, con ciudadanía en general, escuelas, empresas, etc.</t>
    </r>
  </si>
  <si>
    <r>
      <rPr>
        <b/>
        <sz val="16"/>
        <color rgb="FF000000"/>
        <rFont val="Arial"/>
        <family val="2"/>
      </rPr>
      <t xml:space="preserve">C1. P1.3. A3. </t>
    </r>
    <r>
      <rPr>
        <sz val="16"/>
        <color rgb="FF000000"/>
        <rFont val="Arial"/>
        <family val="2"/>
      </rPr>
      <t>Atender la demanda Ciudadana a través del Centro de Atención Telefónica 073.</t>
    </r>
  </si>
  <si>
    <r>
      <rPr>
        <b/>
        <sz val="16"/>
        <color rgb="FF000000"/>
        <rFont val="Arial"/>
        <family val="2"/>
      </rPr>
      <t>C1. P1.3. A4.</t>
    </r>
    <r>
      <rPr>
        <sz val="16"/>
        <color rgb="FF000000"/>
        <rFont val="Arial"/>
        <family val="2"/>
      </rPr>
      <t>Suministrar agua en carro cisternas en áreas con problemas de desabasto en la red hidraúlica.</t>
    </r>
  </si>
  <si>
    <r>
      <rPr>
        <b/>
        <sz val="16"/>
        <color rgb="FF000000"/>
        <rFont val="Arial"/>
        <family val="2"/>
      </rPr>
      <t>C1. P1.3. A5.</t>
    </r>
    <r>
      <rPr>
        <sz val="16"/>
        <color rgb="FF000000"/>
        <rFont val="Arial"/>
        <family val="2"/>
      </rPr>
      <t xml:space="preserve"> Recepcionar, atender y dar seguimiento a la demanda ciudadana mediante mesas de trabajo y recorridos.</t>
    </r>
  </si>
  <si>
    <r>
      <rPr>
        <b/>
        <sz val="16"/>
        <color rgb="FF000000"/>
        <rFont val="Arial"/>
        <family val="2"/>
      </rPr>
      <t>C1. P1.3. A6.</t>
    </r>
    <r>
      <rPr>
        <sz val="16"/>
        <color rgb="FF000000"/>
        <rFont val="Arial"/>
        <family val="2"/>
      </rPr>
      <t>Recepcionar, atender y dar seguimiento a la demanda ciudadana a través  de los Comités Vecinales y Módulos de Atención Ciudadana.</t>
    </r>
  </si>
  <si>
    <r>
      <rPr>
        <b/>
        <sz val="18"/>
        <color rgb="FF000000"/>
        <rFont val="Arial"/>
        <family val="2"/>
      </rPr>
      <t xml:space="preserve">C2. P2.1. A1. </t>
    </r>
    <r>
      <rPr>
        <sz val="18"/>
        <color rgb="FF000000"/>
        <rFont val="Arial"/>
        <family val="2"/>
      </rPr>
      <t>Dirigir las estrategias implementadas para el cumplimiento del plan de acción en la comercialización de los servicios que brinda el Organismo Operador.</t>
    </r>
  </si>
  <si>
    <r>
      <rPr>
        <b/>
        <sz val="18"/>
        <color rgb="FF000000"/>
        <rFont val="Arial"/>
        <family val="2"/>
      </rPr>
      <t xml:space="preserve">C2. P2.1. A2. </t>
    </r>
    <r>
      <rPr>
        <sz val="18"/>
        <color rgb="FF000000"/>
        <rFont val="Arial"/>
        <family val="2"/>
      </rPr>
      <t>Coordinar las acciones que permitan:  incrementar el padrón general de usuarios; mejorar la micromedición; atender el clandestinaje; atender el 100% de las inspecciones domiciliarias solicitadas; y que se vaya logrando una mejor actualización en el padrón de usuarios.</t>
    </r>
  </si>
  <si>
    <r>
      <rPr>
        <b/>
        <sz val="18"/>
        <color rgb="FF000000"/>
        <rFont val="Arial"/>
        <family val="2"/>
      </rPr>
      <t>C2. P2.1. A3.</t>
    </r>
    <r>
      <rPr>
        <sz val="18"/>
        <color rgb="FF000000"/>
        <rFont val="Arial"/>
        <family val="2"/>
      </rPr>
      <t xml:space="preserve">  Recepcionar, vigilar, controlar y dar seguimiento a los  trámites legales en el ámbito comercial. </t>
    </r>
  </si>
  <si>
    <r>
      <rPr>
        <b/>
        <sz val="18"/>
        <color rgb="FF000000"/>
        <rFont val="Arial"/>
        <family val="2"/>
      </rPr>
      <t>C2. P2.1. A4</t>
    </r>
    <r>
      <rPr>
        <sz val="18"/>
        <color rgb="FF000000"/>
        <rFont val="Arial"/>
        <family val="2"/>
      </rPr>
      <t>.  Mejorar la micromedicion mediante la instalacion de medidores y bancos de prueba a los medidores.</t>
    </r>
  </si>
  <si>
    <r>
      <rPr>
        <b/>
        <sz val="18"/>
        <color rgb="FF000000"/>
        <rFont val="Arial"/>
        <family val="2"/>
      </rPr>
      <t xml:space="preserve">C2. P2.1. A5. </t>
    </r>
    <r>
      <rPr>
        <sz val="18"/>
        <color rgb="FF000000"/>
        <rFont val="Arial"/>
        <family val="2"/>
      </rPr>
      <t>Recorridos por Sector  para  la actualización de datos del  padrón de usuarios.</t>
    </r>
  </si>
  <si>
    <r>
      <rPr>
        <b/>
        <sz val="18"/>
        <color rgb="FF000000"/>
        <rFont val="Arial"/>
        <family val="2"/>
      </rPr>
      <t xml:space="preserve">C2. P2.1. A6. </t>
    </r>
    <r>
      <rPr>
        <sz val="18"/>
        <color rgb="FF000000"/>
        <rFont val="Arial"/>
        <family val="2"/>
      </rPr>
      <t>Atender el 100% de las Inspecciones para identificar tomas clandestinas e inspecciones domiciliarias generadas por inconformidad de usuarios internos y externos.</t>
    </r>
  </si>
  <si>
    <r>
      <rPr>
        <b/>
        <sz val="18"/>
        <color rgb="FF000000"/>
        <rFont val="Arial"/>
        <family val="2"/>
      </rPr>
      <t>C2. P2.1. A7.</t>
    </r>
    <r>
      <rPr>
        <sz val="18"/>
        <color rgb="FF000000"/>
        <rFont val="Arial"/>
        <family val="2"/>
      </rPr>
      <t xml:space="preserve"> Coordinar las actividades para un adecuado proceso de la facturación; optimizar la recaudación y ofrecer y vigilar una atención de calidad a los usuarios.</t>
    </r>
  </si>
  <si>
    <r>
      <rPr>
        <b/>
        <sz val="18"/>
        <rFont val="Arial"/>
        <family val="2"/>
      </rPr>
      <t xml:space="preserve">C2. P2.1. A8. </t>
    </r>
    <r>
      <rPr>
        <sz val="18"/>
        <rFont val="Arial"/>
        <family val="2"/>
      </rPr>
      <t>Atender las rutas de usuarios de la Oficina Central, el proceso de lectura, captura, análisis-corrección y entrega de recibos.</t>
    </r>
  </si>
  <si>
    <r>
      <rPr>
        <b/>
        <sz val="18"/>
        <color rgb="FF000000"/>
        <rFont val="Arial"/>
        <family val="2"/>
      </rPr>
      <t>C2. P2.1. A9.</t>
    </r>
    <r>
      <rPr>
        <sz val="18"/>
        <color rgb="FF000000"/>
        <rFont val="Arial"/>
        <family val="2"/>
      </rPr>
      <t xml:space="preserve"> Atender las rutas de usuarios de la de las Gerencias Diamante, Renacimiento, Coloso y Pie de la Cuesta, el  proceso de lectura, captura, análisis-corrección y entrega de recibos.</t>
    </r>
  </si>
  <si>
    <r>
      <rPr>
        <b/>
        <sz val="18"/>
        <color rgb="FF000000"/>
        <rFont val="Arial"/>
        <family val="2"/>
      </rPr>
      <t xml:space="preserve">C2. P2.1. A10. </t>
    </r>
    <r>
      <rPr>
        <sz val="18"/>
        <color rgb="FF000000"/>
        <rFont val="Arial"/>
        <family val="2"/>
      </rPr>
      <t>Realizar visitas domiciliarias de Notificación de Adeudo y Corte de Servicio a usuarios morosos.</t>
    </r>
  </si>
  <si>
    <r>
      <rPr>
        <b/>
        <sz val="18"/>
        <color rgb="FF000000"/>
        <rFont val="Arial"/>
        <family val="2"/>
      </rPr>
      <t xml:space="preserve">C2.  P2.1. A11. </t>
    </r>
    <r>
      <rPr>
        <sz val="18"/>
        <color rgb="FF000000"/>
        <rFont val="Arial"/>
        <family val="2"/>
      </rPr>
      <t>Se atienden adecuadamente los usuarios que presentan incorformidades en los modulos de atención integral y  se fomenta el pago.</t>
    </r>
  </si>
  <si>
    <r>
      <rPr>
        <b/>
        <sz val="18"/>
        <color rgb="FF000000"/>
        <rFont val="Arial"/>
        <family val="2"/>
      </rPr>
      <t xml:space="preserve">C2.  P2.1. A12.  </t>
    </r>
    <r>
      <rPr>
        <sz val="18"/>
        <color rgb="FF000000"/>
        <rFont val="Arial"/>
        <family val="2"/>
      </rPr>
      <t>Realización de actividades  en el ámbito comercial para eficientar la operatividad, lograr  la recaudación programada, y mejorar la imagen entre la ciudadania  atendidad en la Gerencia Centro.</t>
    </r>
  </si>
  <si>
    <r>
      <rPr>
        <b/>
        <sz val="18"/>
        <color rgb="FF000000"/>
        <rFont val="Arial"/>
        <family val="2"/>
      </rPr>
      <t>C2.  P2.1. A13.</t>
    </r>
    <r>
      <rPr>
        <sz val="18"/>
        <color rgb="FF000000"/>
        <rFont val="Arial"/>
        <family val="2"/>
      </rPr>
      <t xml:space="preserve"> Realización de actividades  en el ámbito comercial para eficientar la operatividad, lograr  la recaudación programada, y mejorar la imagen entre la ciudadania  atendidad en la Gerencia Diamante.</t>
    </r>
  </si>
  <si>
    <r>
      <rPr>
        <b/>
        <sz val="18"/>
        <color rgb="FF000000"/>
        <rFont val="Arial"/>
        <family val="2"/>
      </rPr>
      <t xml:space="preserve">C2.  P2.1. A14. </t>
    </r>
    <r>
      <rPr>
        <sz val="18"/>
        <color rgb="FF000000"/>
        <rFont val="Arial"/>
        <family val="2"/>
      </rPr>
      <t xml:space="preserve"> Realización de actividades  en el ámbito comercial para eficientar la operatividad, lograr  la recaudación programada, y mejorar la imagen entre la ciudadania  atendidad en la Gerencia Renacimiento.</t>
    </r>
  </si>
  <si>
    <r>
      <rPr>
        <b/>
        <sz val="18"/>
        <color rgb="FF000000"/>
        <rFont val="Arial"/>
        <family val="2"/>
      </rPr>
      <t xml:space="preserve">C2.  P2.1. A15. </t>
    </r>
    <r>
      <rPr>
        <sz val="18"/>
        <color rgb="FF000000"/>
        <rFont val="Arial"/>
        <family val="2"/>
      </rPr>
      <t xml:space="preserve"> Realización de actividades  en el ámbito comercial para eficientar la operatividad, lograr  la recaudación programada, y mejorar la imagen entre la ciudadania  atendidad en la Gerencia Coloso.</t>
    </r>
  </si>
  <si>
    <r>
      <rPr>
        <b/>
        <sz val="18"/>
        <color rgb="FF000000"/>
        <rFont val="Arial"/>
        <family val="2"/>
      </rPr>
      <t xml:space="preserve">C2.  P2.1. A16. </t>
    </r>
    <r>
      <rPr>
        <sz val="18"/>
        <color rgb="FF000000"/>
        <rFont val="Arial"/>
        <family val="2"/>
      </rPr>
      <t>Realización de actividades  en el ámbito comercial para eficientar la operatividad, lograr  la recaudación programada, y mejorar la imagen entre la ciudadania  atendidad en la Gerencia Pie de la Cuesta.</t>
    </r>
  </si>
  <si>
    <r>
      <rPr>
        <b/>
        <sz val="18"/>
        <color rgb="FF000000"/>
        <rFont val="Arial"/>
        <family val="2"/>
      </rPr>
      <t>C3.  P3.1. A1.</t>
    </r>
    <r>
      <rPr>
        <sz val="18"/>
        <color rgb="FF000000"/>
        <rFont val="Arial"/>
        <family val="2"/>
      </rPr>
      <t xml:space="preserve"> Realizar las reuniones de coordinación con las areas a cargo de la Dirección Operativa, logrando con esto un mejor servicio a la población.</t>
    </r>
  </si>
  <si>
    <r>
      <rPr>
        <b/>
        <sz val="18"/>
        <color rgb="FF000000"/>
        <rFont val="Arial"/>
        <family val="2"/>
      </rPr>
      <t>C3.  P3.1. A2.</t>
    </r>
    <r>
      <rPr>
        <sz val="18"/>
        <color rgb="FF000000"/>
        <rFont val="Arial"/>
        <family val="2"/>
      </rPr>
      <t xml:space="preserve"> Preparar las reuniones  necesarias para mejorar el servicio que se brinda a la ciudadania de acuerdo al marco operativo del organismo.</t>
    </r>
  </si>
  <si>
    <r>
      <rPr>
        <b/>
        <sz val="18"/>
        <color rgb="FF000000"/>
        <rFont val="Arial"/>
        <family val="2"/>
      </rPr>
      <t>C3.  P3.1.  A3.</t>
    </r>
    <r>
      <rPr>
        <sz val="18"/>
        <color rgb="FF000000"/>
        <rFont val="Arial"/>
        <family val="2"/>
      </rPr>
      <t xml:space="preserve"> Reparar los acueductos para brindar una mayor dotación de agua a la población.</t>
    </r>
  </si>
  <si>
    <r>
      <rPr>
        <b/>
        <sz val="18"/>
        <color rgb="FF000000"/>
        <rFont val="Arial"/>
        <family val="2"/>
      </rPr>
      <t xml:space="preserve">C3.  P3.1.  A4.  </t>
    </r>
    <r>
      <rPr>
        <sz val="18"/>
        <color rgb="FF000000"/>
        <rFont val="Arial"/>
        <family val="2"/>
      </rPr>
      <t xml:space="preserve"> Cumplir con las actividades que coadyuven a la operatividad de los sistemas  de agua potable municipal.</t>
    </r>
  </si>
  <si>
    <r>
      <rPr>
        <b/>
        <sz val="18"/>
        <color rgb="FF000000"/>
        <rFont val="Arial"/>
        <family val="2"/>
      </rPr>
      <t xml:space="preserve">C3.  P3.1. A5. </t>
    </r>
    <r>
      <rPr>
        <sz val="18"/>
        <color rgb="FF000000"/>
        <rFont val="Arial"/>
        <family val="2"/>
      </rPr>
      <t>Monitorear el proceso, redes de distribución y tanques de almacenamiento para asegurar la calidad del agua suministrada a la población de acuerdo a la NOM-SSA1-1994.</t>
    </r>
  </si>
  <si>
    <r>
      <rPr>
        <b/>
        <sz val="18"/>
        <color rgb="FF000000"/>
        <rFont val="Arial"/>
        <family val="2"/>
      </rPr>
      <t>C3.  P3.1. A6.</t>
    </r>
    <r>
      <rPr>
        <sz val="18"/>
        <color rgb="FF000000"/>
        <rFont val="Arial"/>
        <family val="2"/>
      </rPr>
      <t xml:space="preserve"> Realizar y coordinar el programa de mantenimiento preventivo-correctivo de los equipos electromecanicos en el rubro mecanico.</t>
    </r>
  </si>
  <si>
    <r>
      <rPr>
        <b/>
        <sz val="18"/>
        <color rgb="FF000000"/>
        <rFont val="Arial"/>
        <family val="2"/>
      </rPr>
      <t xml:space="preserve">C3.  P3.1. A7. </t>
    </r>
    <r>
      <rPr>
        <sz val="18"/>
        <color rgb="FF000000"/>
        <rFont val="Arial"/>
        <family val="2"/>
      </rPr>
      <t>Cumplir con el programa de mantenimiento preventivo correctivo de los equipos electromecanicos.</t>
    </r>
  </si>
  <si>
    <r>
      <rPr>
        <b/>
        <sz val="18"/>
        <color rgb="FF000000"/>
        <rFont val="Arial"/>
        <family val="2"/>
      </rPr>
      <t>C3.  P3.1.  A8.</t>
    </r>
    <r>
      <rPr>
        <sz val="18"/>
        <color rgb="FF000000"/>
        <rFont val="Arial"/>
        <family val="2"/>
      </rPr>
      <t xml:space="preserve"> Cumplir con las actividades que coadyuven a la operatividad de los sistemas sanitarios, tanto en colectores, redes, y carcamos de aguas negras</t>
    </r>
  </si>
  <si>
    <r>
      <rPr>
        <b/>
        <sz val="18"/>
        <color rgb="FF000000"/>
        <rFont val="Arial"/>
        <family val="2"/>
      </rPr>
      <t>C3.  P3.1.  A9.</t>
    </r>
    <r>
      <rPr>
        <sz val="18"/>
        <color rgb="FF000000"/>
        <rFont val="Arial"/>
        <family val="2"/>
      </rPr>
      <t xml:space="preserve">  Preparar los recorridos y visitas de inspección en coordinación con las areas a cargo de la Subdirección.</t>
    </r>
  </si>
  <si>
    <r>
      <rPr>
        <b/>
        <sz val="18"/>
        <color rgb="FF000000"/>
        <rFont val="Arial"/>
        <family val="2"/>
      </rPr>
      <t>C3.  P3.1. A10.</t>
    </r>
    <r>
      <rPr>
        <sz val="18"/>
        <color rgb="FF000000"/>
        <rFont val="Arial"/>
        <family val="2"/>
      </rPr>
      <t xml:space="preserve"> Coordinar las actividades necesarias para el mejor tratamiento de las aguas residuales de acuerdo a la normatividad establecida en la materia.</t>
    </r>
  </si>
  <si>
    <r>
      <rPr>
        <b/>
        <sz val="18"/>
        <color rgb="FF000000"/>
        <rFont val="Arial"/>
        <family val="2"/>
      </rPr>
      <t xml:space="preserve">C3.  P3.1.  A11.  </t>
    </r>
    <r>
      <rPr>
        <sz val="18"/>
        <color rgb="FF000000"/>
        <rFont val="Arial"/>
        <family val="2"/>
      </rPr>
      <t>Cumplir con la rehabililitación y/o construcción de infraestructura civil afectada o que afecta la operatividad de los sistemas hidrosanitarios municipales.</t>
    </r>
  </si>
  <si>
    <r>
      <rPr>
        <b/>
        <sz val="18"/>
        <color rgb="FF000000"/>
        <rFont val="Arial"/>
        <family val="2"/>
      </rPr>
      <t>C3. P3.2. A1.</t>
    </r>
    <r>
      <rPr>
        <sz val="18"/>
        <color rgb="FF000000"/>
        <rFont val="Arial"/>
        <family val="2"/>
      </rPr>
      <t xml:space="preserve"> Coordinar y dar seguimiento a las actividades de proyectos y obras, gestion de recursos a traves de las diferentes fuentes, asi como organización y programacion de las subdirecciones de planeacion y construccion.</t>
    </r>
  </si>
  <si>
    <r>
      <rPr>
        <b/>
        <sz val="18"/>
        <color rgb="FF000000"/>
        <rFont val="Arial"/>
        <family val="2"/>
      </rPr>
      <t>C3.  P3.2.  A2.</t>
    </r>
    <r>
      <rPr>
        <sz val="18"/>
        <color rgb="FF000000"/>
        <rFont val="Arial"/>
        <family val="2"/>
      </rPr>
      <t xml:space="preserve">  Elaborar Proyectos para atender la demanda de servicios en Agua Potable, Alcantarillado y Saneamiento.</t>
    </r>
  </si>
  <si>
    <r>
      <rPr>
        <b/>
        <sz val="18"/>
        <color rgb="FF000000"/>
        <rFont val="Arial"/>
        <family val="2"/>
      </rPr>
      <t>C3. P3.2.  A3.</t>
    </r>
    <r>
      <rPr>
        <sz val="18"/>
        <color rgb="FF000000"/>
        <rFont val="Arial"/>
        <family val="2"/>
      </rPr>
      <t xml:space="preserve"> Elaborar Presupuestos de obra de los Proyectos de Agua Potable, Alcantarillado y Saneamiento.</t>
    </r>
  </si>
  <si>
    <r>
      <rPr>
        <b/>
        <sz val="18"/>
        <color rgb="FF000000"/>
        <rFont val="Arial"/>
        <family val="2"/>
      </rPr>
      <t xml:space="preserve">C3. P3.2.  A4. </t>
    </r>
    <r>
      <rPr>
        <sz val="18"/>
        <color rgb="FF000000"/>
        <rFont val="Arial"/>
        <family val="2"/>
      </rPr>
      <t>Supervisar y evaluar físicamente las obras públicas o actividades derivadas de la demanda social.</t>
    </r>
  </si>
  <si>
    <r>
      <rPr>
        <b/>
        <sz val="18"/>
        <color rgb="FF000000"/>
        <rFont val="Arial"/>
        <family val="2"/>
      </rPr>
      <t>C3. P3.2.  A5.</t>
    </r>
    <r>
      <rPr>
        <sz val="18"/>
        <color rgb="FF000000"/>
        <rFont val="Arial"/>
        <family val="2"/>
      </rPr>
      <t xml:space="preserve"> Realizar acciones de licitación y contratación de obras y servicios, con los diferentes programas de inversion que ejecuta el organismo.</t>
    </r>
  </si>
  <si>
    <r>
      <rPr>
        <b/>
        <sz val="18"/>
        <color rgb="FF000000"/>
        <rFont val="Arial"/>
        <family val="2"/>
      </rPr>
      <t xml:space="preserve">C3. P3.2.  A6. </t>
    </r>
    <r>
      <rPr>
        <sz val="18"/>
        <color rgb="FF000000"/>
        <rFont val="Arial"/>
        <family val="2"/>
      </rPr>
      <t>Coordinar las acciones de contratación, licitación y supervisión de obras, rehabilitación de la infraestructura hidráulica, así como de atención a la demanda ciudadana.</t>
    </r>
  </si>
  <si>
    <r>
      <rPr>
        <b/>
        <sz val="18"/>
        <color rgb="FF000000"/>
        <rFont val="Arial"/>
        <family val="2"/>
      </rPr>
      <t xml:space="preserve">C3. P3.2.  A7. </t>
    </r>
    <r>
      <rPr>
        <sz val="18"/>
        <color rgb="FF000000"/>
        <rFont val="Arial"/>
        <family val="2"/>
      </rPr>
      <t>Coordinar acciones derivadas de proyectos, trámites de factibilidades, reuniones, recorridos técnicos y mesas de trabajo, así como la elaboración y seguimiento del programa anual de obras.</t>
    </r>
  </si>
  <si>
    <r>
      <rPr>
        <b/>
        <sz val="18"/>
        <color rgb="FF000000"/>
        <rFont val="Arial"/>
        <family val="2"/>
      </rPr>
      <t>C3. P3.2.  A8.</t>
    </r>
    <r>
      <rPr>
        <sz val="18"/>
        <color rgb="FF000000"/>
        <rFont val="Arial"/>
        <family val="2"/>
      </rPr>
      <t xml:space="preserve"> Elaborar acciones de rehabilitación y mantenimiento básico de la infraestructura hidráulica del organismo.</t>
    </r>
  </si>
  <si>
    <r>
      <rPr>
        <b/>
        <sz val="18"/>
        <color rgb="FF000000"/>
        <rFont val="Arial"/>
        <family val="2"/>
      </rPr>
      <t xml:space="preserve">C3. P3.2.  A9. </t>
    </r>
    <r>
      <rPr>
        <sz val="18"/>
        <color rgb="FF000000"/>
        <rFont val="Arial"/>
        <family val="2"/>
      </rPr>
      <t xml:space="preserve"> Tramitar y renovar títulos de Concesión de captaciones y plantas de tratamiento.</t>
    </r>
  </si>
  <si>
    <r>
      <rPr>
        <b/>
        <sz val="18"/>
        <color rgb="FF000000"/>
        <rFont val="Arial"/>
        <family val="2"/>
      </rPr>
      <t xml:space="preserve">C3. P3.2.  A10. </t>
    </r>
    <r>
      <rPr>
        <sz val="18"/>
        <color rgb="FF000000"/>
        <rFont val="Arial"/>
        <family val="2"/>
      </rPr>
      <t>Elaborar balances hidráulicos del sistema de agua potable, mantenimiento preventivo de macromedidores y medicion de eficiencia electromecanica de los bombeos.</t>
    </r>
  </si>
  <si>
    <t>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t>
  </si>
  <si>
    <t>2.10.2.1 Atención oportuna a las fugas de agua en el municipio mediante el sistema 073.
2.10.2.3 Continuar con la distribución de agua en pipas en las colonias del puerto que no cuentan aún con el servicio del vital líquido. 
2.10.3.1 Concientización de la cultura del agua a la ciudadanía en general mediante capacitación, visitas guiadas, formación de comités vecinales del agua para el cuidado y uso responsable del vital líquido</t>
  </si>
  <si>
    <r>
      <rPr>
        <b/>
        <sz val="16"/>
        <color rgb="FF000000"/>
        <rFont val="Arial"/>
        <family val="2"/>
      </rPr>
      <t>C1. P1.2. A1.</t>
    </r>
    <r>
      <rPr>
        <sz val="16"/>
        <color rgb="FF000000"/>
        <rFont val="Arial"/>
        <family val="2"/>
      </rPr>
      <t xml:space="preserve">  Supervisar y coordinar acciones con los departamentos de la Dirección de Gestión  Ciudadana para mejorar la atención a la sociedad.</t>
    </r>
  </si>
  <si>
    <t>406,733
HOMBRES</t>
  </si>
  <si>
    <t>1,367
HOMBRES</t>
  </si>
  <si>
    <t>386
MUJERES</t>
  </si>
  <si>
    <t>1367
HOMBRES</t>
  </si>
  <si>
    <t>1338
HOMBRES</t>
  </si>
  <si>
    <t>928
MUJERES</t>
  </si>
  <si>
    <t>385,812
hombres</t>
  </si>
  <si>
    <t>424,857mujeres</t>
  </si>
  <si>
    <t>295,120
hombres</t>
  </si>
  <si>
    <t>324,880 
mujeres</t>
  </si>
  <si>
    <t>214,200
hombres</t>
  </si>
  <si>
    <t>235,800
mujeres</t>
  </si>
  <si>
    <t>21,420
hombres</t>
  </si>
  <si>
    <t>23,580
mujeres</t>
  </si>
  <si>
    <t>57,120
hombres</t>
  </si>
  <si>
    <t>62,880
mujeres</t>
  </si>
  <si>
    <t>95,200
hombres</t>
  </si>
  <si>
    <t>104,800
mujeres</t>
  </si>
  <si>
    <t>333,200
hombres</t>
  </si>
  <si>
    <t>366,800
mujeres</t>
  </si>
  <si>
    <t>234,473
Hombres</t>
  </si>
  <si>
    <t>259,484
Mujeres</t>
  </si>
  <si>
    <t>249,526 Hombres</t>
  </si>
  <si>
    <t>241,527 Mujeres</t>
  </si>
  <si>
    <t>229, 485 Hombres</t>
  </si>
  <si>
    <t>235,327 Mujeres</t>
  </si>
  <si>
    <t>209, 125 Hombres</t>
  </si>
  <si>
    <t>202,227 Mujeres</t>
  </si>
  <si>
    <t xml:space="preserve">5084 MUJERES </t>
  </si>
  <si>
    <t>451889 MUJERES</t>
  </si>
  <si>
    <t>PERIODO: Enero a Diembre del Ejercicio Fiscal 2024</t>
  </si>
  <si>
    <t>806 HOMBRES</t>
  </si>
  <si>
    <t>1722 MUJERES</t>
  </si>
  <si>
    <t xml:space="preserve">1450 HOMBRES </t>
  </si>
  <si>
    <t xml:space="preserve">3856 MUJERES </t>
  </si>
  <si>
    <t xml:space="preserve">2805 HOMBRES </t>
  </si>
  <si>
    <t xml:space="preserve">1166 HOMBRES </t>
  </si>
  <si>
    <t xml:space="preserve">1869   MUJERES </t>
  </si>
  <si>
    <t xml:space="preserve">2943 HOMBRES </t>
  </si>
  <si>
    <t xml:space="preserve">3332 MUJERES </t>
  </si>
  <si>
    <t xml:space="preserve">3443 HOMBRES </t>
  </si>
  <si>
    <t xml:space="preserve">3955 MUJERES </t>
  </si>
  <si>
    <t xml:space="preserve">1977 HOMBRES </t>
  </si>
  <si>
    <t xml:space="preserve">3206 MUJERES </t>
  </si>
  <si>
    <t xml:space="preserve">21402 HOMBRES </t>
  </si>
  <si>
    <t xml:space="preserve">20699 MUJERES </t>
  </si>
  <si>
    <t xml:space="preserve">14935 HOMBRES </t>
  </si>
  <si>
    <t xml:space="preserve">13218 MUJERES </t>
  </si>
  <si>
    <t xml:space="preserve">3462 HOMBRES </t>
  </si>
  <si>
    <t xml:space="preserve">3561 MUJERES </t>
  </si>
  <si>
    <t xml:space="preserve">12323 HOMBRES </t>
  </si>
  <si>
    <t xml:space="preserve">14856 MUJERES </t>
  </si>
  <si>
    <t xml:space="preserve">26034 MUJERES </t>
  </si>
  <si>
    <t xml:space="preserve">7726 HOMBRES </t>
  </si>
  <si>
    <t>10616 MUJERES</t>
  </si>
  <si>
    <t xml:space="preserve">5396 HOMBRES </t>
  </si>
  <si>
    <t xml:space="preserve">6190 MUJERES </t>
  </si>
  <si>
    <t>56061
HOMBRES</t>
  </si>
  <si>
    <t>84093
MUJERES</t>
  </si>
  <si>
    <t>23641
HOMBRES</t>
  </si>
  <si>
    <t>35462
MUJERES</t>
  </si>
  <si>
    <t>23252
HOMBRES</t>
  </si>
  <si>
    <t>34878
MUJERES</t>
  </si>
  <si>
    <t>53126
HOMBRES</t>
  </si>
  <si>
    <t>79690
MUJERES</t>
  </si>
  <si>
    <t>12008
HOMBRES</t>
  </si>
  <si>
    <t>18012
MUJERES</t>
  </si>
  <si>
    <t>2330
HOMBRES</t>
  </si>
  <si>
    <t>3495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</si>
</sst>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quot;$&quot;#,##0.00"/>
    <numFmt numFmtId="165" formatCode="#,##0.00_ ;\-#,##0.00\ "/>
    <numFmt numFmtId="166" formatCode="#,##0_ ;\-#,##0\ "/>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Calibri"/>
      <family val="2"/>
      <scheme val="minor"/>
    </font>
    <font>
      <b/>
      <sz val="14"/>
      <color theme="1"/>
      <name val="Candara"/>
      <family val="2"/>
    </font>
    <font>
      <b/>
      <sz val="20"/>
      <name val="Arial Narrow"/>
      <family val="2"/>
    </font>
    <font>
      <b/>
      <sz val="22"/>
      <color theme="1"/>
      <name val="Arial"/>
      <family val="2"/>
    </font>
    <font>
      <b/>
      <sz val="14"/>
      <color theme="1"/>
      <name val="Arial"/>
      <family val="2"/>
    </font>
    <font>
      <b/>
      <sz val="16"/>
      <color theme="1"/>
      <name val="Calibri"/>
      <family val="2"/>
      <scheme val="minor"/>
    </font>
    <font>
      <sz val="16"/>
      <color theme="1"/>
      <name val="Calibri"/>
      <family val="2"/>
      <scheme val="minor"/>
    </font>
    <font>
      <b/>
      <sz val="14"/>
      <color theme="0"/>
      <name val="Arial"/>
      <family val="2"/>
    </font>
    <font>
      <sz val="12"/>
      <name val="Arial"/>
      <family val="2"/>
    </font>
    <font>
      <b/>
      <sz val="12"/>
      <name val="Arial"/>
      <family val="2"/>
    </font>
    <font>
      <sz val="12"/>
      <color theme="1"/>
      <name val="Arial"/>
      <family val="2"/>
    </font>
    <font>
      <sz val="10"/>
      <name val="Arial"/>
      <family val="2"/>
    </font>
    <font>
      <b/>
      <sz val="9"/>
      <color theme="0"/>
      <name val="Arial Narrow"/>
      <family val="2"/>
    </font>
    <font>
      <sz val="9"/>
      <color rgb="FF000000"/>
      <name val="Arial Narrow"/>
      <family val="2"/>
    </font>
    <font>
      <sz val="9"/>
      <name val="Arial Narrow"/>
      <family val="2"/>
    </font>
    <font>
      <b/>
      <sz val="14"/>
      <color theme="0"/>
      <name val="Calibri Light"/>
      <family val="2"/>
      <scheme val="major"/>
    </font>
    <font>
      <sz val="14"/>
      <color theme="1"/>
      <name val="Calibri"/>
      <family val="2"/>
      <scheme val="minor"/>
    </font>
    <font>
      <b/>
      <sz val="14"/>
      <color theme="1" tint="0.34998626667073579"/>
      <name val="Calibri Light"/>
      <family val="2"/>
      <scheme val="major"/>
    </font>
    <font>
      <sz val="14"/>
      <color theme="1"/>
      <name val="Calibri Light"/>
      <family val="2"/>
      <scheme val="major"/>
    </font>
    <font>
      <b/>
      <sz val="9"/>
      <color theme="0" tint="-0.499984740745262"/>
      <name val="Arial Narrow"/>
      <family val="2"/>
    </font>
    <font>
      <sz val="7"/>
      <color theme="1"/>
      <name val="Arial"/>
      <family val="2"/>
    </font>
    <font>
      <b/>
      <sz val="20"/>
      <color theme="1"/>
      <name val="Arial"/>
      <family val="2"/>
    </font>
    <font>
      <b/>
      <sz val="24"/>
      <name val="Arial"/>
      <family val="2"/>
    </font>
    <font>
      <b/>
      <sz val="24"/>
      <color theme="1"/>
      <name val="Bauhaus"/>
    </font>
    <font>
      <b/>
      <sz val="20"/>
      <color rgb="FF000000"/>
      <name val="Arial"/>
      <family val="2"/>
    </font>
    <font>
      <sz val="16"/>
      <name val="Arial"/>
      <family val="2"/>
    </font>
    <font>
      <sz val="11"/>
      <color theme="0"/>
      <name val="Calibri"/>
      <family val="2"/>
      <scheme val="minor"/>
    </font>
    <font>
      <b/>
      <sz val="16"/>
      <name val="Arial"/>
      <family val="2"/>
    </font>
    <font>
      <sz val="18"/>
      <color theme="1"/>
      <name val="Arial"/>
      <family val="2"/>
    </font>
    <font>
      <sz val="18"/>
      <color rgb="FF000000"/>
      <name val="Arial"/>
      <family val="2"/>
    </font>
    <font>
      <sz val="18"/>
      <name val="Arial"/>
      <family val="2"/>
    </font>
    <font>
      <b/>
      <sz val="18"/>
      <name val="Arial"/>
      <family val="2"/>
    </font>
    <font>
      <sz val="14"/>
      <color theme="1"/>
      <name val="Arial"/>
      <family val="2"/>
    </font>
    <font>
      <sz val="14"/>
      <name val="Arial"/>
      <family val="2"/>
    </font>
    <font>
      <b/>
      <sz val="9"/>
      <name val="Arial Narrow"/>
      <family val="2"/>
    </font>
    <font>
      <sz val="7"/>
      <color rgb="FF000000"/>
      <name val="Arial"/>
      <family val="2"/>
    </font>
    <font>
      <b/>
      <sz val="12"/>
      <color theme="0"/>
      <name val="Arial"/>
      <family val="2"/>
    </font>
    <font>
      <sz val="11"/>
      <name val="Calibri"/>
      <family val="2"/>
      <scheme val="minor"/>
    </font>
    <font>
      <sz val="9"/>
      <name val="Arial"/>
      <family val="2"/>
    </font>
    <font>
      <sz val="11"/>
      <color theme="1"/>
      <name val="Arial"/>
      <family val="2"/>
    </font>
    <font>
      <b/>
      <sz val="20"/>
      <color theme="0"/>
      <name val="Arial"/>
      <family val="2"/>
    </font>
    <font>
      <b/>
      <sz val="14"/>
      <name val="Arial"/>
      <family val="2"/>
    </font>
    <font>
      <sz val="14"/>
      <color rgb="FF000000"/>
      <name val="Arial"/>
      <family val="2"/>
    </font>
    <font>
      <b/>
      <sz val="14"/>
      <color rgb="FF000000"/>
      <name val="Arial"/>
      <family val="2"/>
    </font>
    <font>
      <b/>
      <sz val="22"/>
      <color theme="0"/>
      <name val="Arial"/>
      <family val="2"/>
    </font>
    <font>
      <b/>
      <sz val="20"/>
      <name val="Arial"/>
      <family val="2"/>
    </font>
    <font>
      <sz val="20"/>
      <color theme="1"/>
      <name val="Arial"/>
      <family val="2"/>
    </font>
    <font>
      <sz val="20"/>
      <name val="Arial"/>
      <family val="2"/>
    </font>
    <font>
      <sz val="20"/>
      <color rgb="FF000000"/>
      <name val="Arial"/>
      <family val="2"/>
    </font>
    <font>
      <b/>
      <sz val="24"/>
      <color theme="1"/>
      <name val="Arial"/>
      <family val="2"/>
    </font>
    <font>
      <b/>
      <sz val="26"/>
      <color theme="1"/>
      <name val="Arial"/>
      <family val="2"/>
    </font>
    <font>
      <sz val="16"/>
      <color rgb="FF000000"/>
      <name val="Arial"/>
      <family val="2"/>
    </font>
    <font>
      <sz val="25"/>
      <name val="Arial"/>
      <family val="2"/>
    </font>
    <font>
      <b/>
      <sz val="18"/>
      <color theme="1"/>
      <name val="Arial"/>
      <family val="2"/>
    </font>
    <font>
      <b/>
      <sz val="12"/>
      <color theme="1"/>
      <name val="Arial"/>
      <family val="2"/>
    </font>
    <font>
      <sz val="20"/>
      <color theme="1"/>
      <name val="Calibri"/>
      <family val="2"/>
      <scheme val="minor"/>
    </font>
    <font>
      <sz val="20"/>
      <color rgb="FF000000"/>
      <name val="Calibri"/>
      <family val="2"/>
    </font>
    <font>
      <b/>
      <sz val="16"/>
      <color theme="0"/>
      <name val="Arial"/>
      <family val="2"/>
    </font>
    <font>
      <b/>
      <sz val="11"/>
      <color theme="0"/>
      <name val="Arial"/>
      <family val="2"/>
    </font>
    <font>
      <b/>
      <sz val="11"/>
      <name val="Arial"/>
      <family val="2"/>
    </font>
    <font>
      <b/>
      <sz val="11"/>
      <color theme="1"/>
      <name val="Arial"/>
      <family val="2"/>
    </font>
    <font>
      <b/>
      <sz val="14"/>
      <color rgb="FFFFFFFF"/>
      <name val="Arial"/>
      <family val="2"/>
    </font>
    <font>
      <sz val="16"/>
      <color theme="1"/>
      <name val="Arial"/>
      <family val="2"/>
    </font>
    <font>
      <b/>
      <sz val="12"/>
      <color theme="1"/>
      <name val="Calibri"/>
      <family val="2"/>
      <scheme val="minor"/>
    </font>
    <font>
      <sz val="12"/>
      <color theme="1"/>
      <name val="Calibri"/>
      <family val="2"/>
      <scheme val="minor"/>
    </font>
    <font>
      <b/>
      <sz val="18"/>
      <color rgb="FF000000"/>
      <name val="Arial"/>
      <family val="2"/>
    </font>
    <font>
      <b/>
      <sz val="16"/>
      <color rgb="FF000000"/>
      <name val="Arial"/>
      <family val="2"/>
    </font>
    <font>
      <sz val="22"/>
      <color theme="1"/>
      <name val="Arial"/>
      <family val="2"/>
    </font>
    <font>
      <b/>
      <sz val="16"/>
      <color theme="1"/>
      <name val="Arial"/>
      <family val="2"/>
    </font>
    <font>
      <sz val="11"/>
      <name val="Arial"/>
      <family val="2"/>
    </font>
    <font>
      <sz val="15"/>
      <color theme="1"/>
      <name val="Arial"/>
      <family val="2"/>
    </font>
    <font>
      <sz val="26"/>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rgb="FF244061"/>
        <bgColor rgb="FF244061"/>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lignment wrapText="1"/>
    </xf>
    <xf numFmtId="44" fontId="1" fillId="0" borderId="0" applyFont="0" applyFill="0" applyBorder="0" applyAlignment="0" applyProtection="0"/>
    <xf numFmtId="44" fontId="1" fillId="0" borderId="0" applyFont="0" applyFill="0" applyBorder="0" applyAlignment="0" applyProtection="0"/>
    <xf numFmtId="0" fontId="1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08">
    <xf numFmtId="0" fontId="0" fillId="0" borderId="0" xfId="0"/>
    <xf numFmtId="0" fontId="0" fillId="0" borderId="0" xfId="0" applyAlignment="1">
      <alignment horizontal="left" vertical="center" wrapText="1"/>
    </xf>
    <xf numFmtId="0" fontId="0" fillId="0" borderId="0" xfId="0" applyAlignment="1">
      <alignment horizontal="center"/>
    </xf>
    <xf numFmtId="0" fontId="3" fillId="0" borderId="0" xfId="0" applyFont="1"/>
    <xf numFmtId="43" fontId="4" fillId="0" borderId="0" xfId="1" applyFont="1" applyFill="1" applyBorder="1" applyAlignment="1"/>
    <xf numFmtId="43" fontId="5" fillId="0" borderId="0" xfId="1" applyFont="1" applyFill="1" applyBorder="1" applyAlignment="1">
      <alignment horizontal="center" vertical="center"/>
    </xf>
    <xf numFmtId="43" fontId="7" fillId="0" borderId="0" xfId="1" applyFont="1" applyFill="1" applyBorder="1" applyAlignment="1">
      <alignment horizontal="center"/>
    </xf>
    <xf numFmtId="43" fontId="8" fillId="0" borderId="0" xfId="1" applyFont="1" applyFill="1" applyAlignment="1">
      <alignment horizontal="center" vertical="center"/>
    </xf>
    <xf numFmtId="0" fontId="9" fillId="0" borderId="0" xfId="0" applyFont="1" applyAlignment="1">
      <alignment vertical="center"/>
    </xf>
    <xf numFmtId="43" fontId="15" fillId="2" borderId="0" xfId="1" applyFont="1" applyFill="1" applyBorder="1" applyAlignment="1">
      <alignment horizontal="center" vertical="center"/>
    </xf>
    <xf numFmtId="43" fontId="16" fillId="0" borderId="0" xfId="1" applyFont="1" applyFill="1" applyBorder="1" applyAlignment="1">
      <alignment horizontal="left" vertical="center" wrapText="1"/>
    </xf>
    <xf numFmtId="43" fontId="17" fillId="0" borderId="0" xfId="1" applyFont="1" applyFill="1" applyBorder="1" applyAlignment="1">
      <alignment horizontal="left" vertical="center" wrapText="1"/>
    </xf>
    <xf numFmtId="43" fontId="18" fillId="2" borderId="0" xfId="1" applyFont="1" applyFill="1" applyBorder="1" applyAlignment="1">
      <alignment horizontal="center" vertical="center"/>
    </xf>
    <xf numFmtId="0" fontId="19" fillId="0" borderId="0" xfId="0" applyFont="1"/>
    <xf numFmtId="43" fontId="20" fillId="0" borderId="0" xfId="1" applyFont="1" applyFill="1" applyBorder="1" applyAlignment="1">
      <alignment horizontal="center" vertical="center"/>
    </xf>
    <xf numFmtId="43" fontId="21" fillId="0" borderId="0" xfId="1" applyFont="1" applyFill="1" applyBorder="1" applyAlignment="1">
      <alignment horizontal="left" vertical="center"/>
    </xf>
    <xf numFmtId="43" fontId="22" fillId="0" borderId="0" xfId="1" applyFont="1" applyFill="1" applyBorder="1" applyAlignment="1">
      <alignment horizontal="center" vertical="center" wrapText="1"/>
    </xf>
    <xf numFmtId="0" fontId="2" fillId="0" borderId="0" xfId="0" applyFont="1"/>
    <xf numFmtId="43" fontId="17" fillId="0" borderId="0" xfId="1" applyFont="1" applyFill="1" applyBorder="1" applyAlignment="1">
      <alignment horizontal="center" vertical="center" wrapText="1"/>
    </xf>
    <xf numFmtId="3" fontId="0" fillId="0" borderId="0" xfId="0" applyNumberFormat="1"/>
    <xf numFmtId="164" fontId="0" fillId="0" borderId="0" xfId="0" applyNumberFormat="1"/>
    <xf numFmtId="43" fontId="1" fillId="0" borderId="0" xfId="1" applyFont="1"/>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23" fillId="0" borderId="0" xfId="0" applyFont="1"/>
    <xf numFmtId="4" fontId="0" fillId="0" borderId="0" xfId="0" applyNumberFormat="1"/>
    <xf numFmtId="0" fontId="35" fillId="0" borderId="1" xfId="0" applyFont="1" applyBorder="1" applyAlignment="1">
      <alignment horizontal="center" vertical="center" wrapText="1"/>
    </xf>
    <xf numFmtId="0" fontId="35" fillId="3" borderId="1" xfId="0" applyFont="1" applyFill="1" applyBorder="1" applyAlignment="1">
      <alignment horizontal="center" vertical="center" shrinkToFit="1"/>
    </xf>
    <xf numFmtId="0" fontId="35" fillId="0" borderId="1" xfId="0" applyFont="1" applyBorder="1" applyAlignment="1">
      <alignment horizontal="center" vertical="center" shrinkToFit="1"/>
    </xf>
    <xf numFmtId="43" fontId="37" fillId="0" borderId="0" xfId="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3" fillId="0" borderId="1" xfId="0" applyFont="1" applyBorder="1" applyAlignment="1">
      <alignment horizontal="center" vertical="center"/>
    </xf>
    <xf numFmtId="0" fontId="23" fillId="0" borderId="1" xfId="0" applyFont="1" applyBorder="1" applyAlignment="1">
      <alignment horizontal="center" vertical="center"/>
    </xf>
    <xf numFmtId="0" fontId="38" fillId="0" borderId="1" xfId="0" applyFont="1" applyBorder="1" applyAlignment="1">
      <alignment vertical="center" wrapText="1"/>
    </xf>
    <xf numFmtId="9" fontId="2" fillId="0" borderId="0" xfId="2" applyFont="1"/>
    <xf numFmtId="0" fontId="29" fillId="0" borderId="0" xfId="0" applyFont="1"/>
    <xf numFmtId="0" fontId="40" fillId="0" borderId="0" xfId="0" applyFont="1"/>
    <xf numFmtId="165" fontId="0" fillId="0" borderId="0" xfId="0" applyNumberFormat="1"/>
    <xf numFmtId="0" fontId="35" fillId="3" borderId="1" xfId="0" applyFont="1" applyFill="1" applyBorder="1" applyAlignment="1">
      <alignment horizontal="left" vertical="center" wrapText="1" shrinkToFit="1"/>
    </xf>
    <xf numFmtId="0" fontId="35" fillId="3" borderId="1" xfId="0" applyFont="1" applyFill="1" applyBorder="1" applyAlignment="1">
      <alignment horizontal="left" vertical="center" shrinkToFit="1"/>
    </xf>
    <xf numFmtId="0" fontId="35" fillId="0" borderId="1" xfId="0" applyFont="1" applyBorder="1" applyAlignment="1">
      <alignment horizontal="left" vertical="center" wrapText="1" shrinkToFit="1"/>
    </xf>
    <xf numFmtId="0" fontId="35" fillId="0" borderId="1" xfId="0" applyFont="1" applyBorder="1" applyAlignment="1">
      <alignment horizontal="left" vertical="center" shrinkToFit="1"/>
    </xf>
    <xf numFmtId="3" fontId="36" fillId="3" borderId="1" xfId="0" applyNumberFormat="1" applyFont="1" applyFill="1" applyBorder="1" applyAlignment="1">
      <alignment horizontal="center" vertical="center" wrapText="1" shrinkToFit="1"/>
    </xf>
    <xf numFmtId="0" fontId="36" fillId="3" borderId="1" xfId="0" applyFont="1" applyFill="1" applyBorder="1" applyAlignment="1">
      <alignment horizontal="center" vertical="center" shrinkToFit="1"/>
    </xf>
    <xf numFmtId="3" fontId="36" fillId="0" borderId="1" xfId="0" applyNumberFormat="1" applyFont="1" applyBorder="1" applyAlignment="1">
      <alignment horizontal="center" vertical="center" wrapText="1" shrinkToFit="1"/>
    </xf>
    <xf numFmtId="0" fontId="36" fillId="0" borderId="1" xfId="0" applyFont="1" applyBorder="1" applyAlignment="1">
      <alignment horizontal="center" vertical="center" shrinkToFit="1"/>
    </xf>
    <xf numFmtId="3" fontId="35" fillId="3" borderId="1" xfId="0" applyNumberFormat="1" applyFont="1" applyFill="1" applyBorder="1" applyAlignment="1">
      <alignment horizontal="center" vertical="center" wrapText="1" shrinkToFit="1"/>
    </xf>
    <xf numFmtId="3" fontId="35" fillId="0" borderId="1" xfId="0" applyNumberFormat="1" applyFont="1" applyBorder="1" applyAlignment="1">
      <alignment horizontal="center" vertical="center" wrapText="1" shrinkToFit="1"/>
    </xf>
    <xf numFmtId="0" fontId="35" fillId="3" borderId="1" xfId="0" applyFont="1" applyFill="1" applyBorder="1" applyAlignment="1">
      <alignment horizontal="center" vertical="center" wrapText="1" shrinkToFit="1"/>
    </xf>
    <xf numFmtId="0" fontId="35" fillId="0" borderId="1" xfId="0" applyFont="1" applyBorder="1" applyAlignment="1">
      <alignment horizontal="center" vertical="center" wrapText="1" shrinkToFit="1"/>
    </xf>
    <xf numFmtId="0" fontId="35" fillId="3" borderId="1" xfId="0" applyFont="1" applyFill="1" applyBorder="1" applyAlignment="1">
      <alignment vertical="center" wrapText="1"/>
    </xf>
    <xf numFmtId="0" fontId="35" fillId="0" borderId="1" xfId="0" applyFont="1" applyBorder="1" applyAlignment="1">
      <alignment vertical="center" wrapText="1"/>
    </xf>
    <xf numFmtId="0" fontId="35" fillId="3" borderId="1" xfId="0" applyFont="1" applyFill="1" applyBorder="1" applyAlignment="1">
      <alignment horizontal="left" vertical="center" wrapText="1"/>
    </xf>
    <xf numFmtId="0" fontId="35" fillId="0" borderId="1" xfId="0" applyFont="1" applyBorder="1" applyAlignment="1">
      <alignment horizontal="left" vertical="center" wrapText="1"/>
    </xf>
    <xf numFmtId="43" fontId="41" fillId="0" borderId="0" xfId="1" applyFont="1" applyFill="1" applyBorder="1" applyAlignment="1">
      <alignment horizontal="center" vertical="center" wrapText="1"/>
    </xf>
    <xf numFmtId="0" fontId="42" fillId="0" borderId="0" xfId="0" applyFont="1"/>
    <xf numFmtId="0" fontId="36" fillId="0" borderId="1" xfId="0" applyFont="1" applyBorder="1" applyAlignment="1">
      <alignment horizontal="center" vertical="center"/>
    </xf>
    <xf numFmtId="0" fontId="35" fillId="0" borderId="0" xfId="0" applyFont="1"/>
    <xf numFmtId="0" fontId="35" fillId="0" borderId="1" xfId="0" applyFont="1" applyBorder="1" applyAlignment="1">
      <alignment horizontal="center" vertical="center"/>
    </xf>
    <xf numFmtId="3" fontId="49" fillId="3" borderId="1" xfId="0" applyNumberFormat="1" applyFont="1" applyFill="1" applyBorder="1" applyAlignment="1">
      <alignment horizontal="center" vertical="center" shrinkToFit="1"/>
    </xf>
    <xf numFmtId="4" fontId="49" fillId="3" borderId="1" xfId="0" applyNumberFormat="1" applyFont="1" applyFill="1" applyBorder="1" applyAlignment="1">
      <alignment horizontal="center" vertical="center" shrinkToFit="1"/>
    </xf>
    <xf numFmtId="3" fontId="49" fillId="0" borderId="1" xfId="1" applyNumberFormat="1" applyFont="1" applyFill="1" applyBorder="1" applyAlignment="1">
      <alignment horizontal="center" vertical="center" shrinkToFit="1"/>
    </xf>
    <xf numFmtId="4" fontId="49" fillId="0" borderId="1" xfId="1" applyNumberFormat="1" applyFont="1" applyFill="1" applyBorder="1" applyAlignment="1">
      <alignment horizontal="center" vertical="center" shrinkToFit="1"/>
    </xf>
    <xf numFmtId="3" fontId="49" fillId="0" borderId="1" xfId="0" applyNumberFormat="1" applyFont="1" applyBorder="1" applyAlignment="1">
      <alignment horizontal="center" vertical="center" shrinkToFit="1"/>
    </xf>
    <xf numFmtId="4" fontId="49" fillId="0" borderId="1" xfId="0" applyNumberFormat="1" applyFont="1" applyBorder="1" applyAlignment="1">
      <alignment horizontal="center" vertical="center" shrinkToFit="1"/>
    </xf>
    <xf numFmtId="3" fontId="50" fillId="3" borderId="1" xfId="0" applyNumberFormat="1" applyFont="1" applyFill="1" applyBorder="1" applyAlignment="1">
      <alignment horizontal="center" vertical="center" shrinkToFit="1"/>
    </xf>
    <xf numFmtId="3" fontId="24" fillId="3" borderId="1" xfId="1" applyNumberFormat="1" applyFont="1" applyFill="1" applyBorder="1" applyAlignment="1">
      <alignment horizontal="center" vertical="center" shrinkToFit="1"/>
    </xf>
    <xf numFmtId="3" fontId="24" fillId="0" borderId="1" xfId="1" applyNumberFormat="1" applyFont="1" applyFill="1" applyBorder="1" applyAlignment="1">
      <alignment horizontal="center" vertical="center" shrinkToFit="1"/>
    </xf>
    <xf numFmtId="4" fontId="24" fillId="0" borderId="1" xfId="1" applyNumberFormat="1" applyFont="1" applyFill="1" applyBorder="1" applyAlignment="1">
      <alignment horizontal="center" vertical="center" shrinkToFit="1"/>
    </xf>
    <xf numFmtId="166" fontId="24" fillId="3" borderId="1" xfId="5" applyNumberFormat="1" applyFont="1" applyFill="1" applyBorder="1" applyAlignment="1">
      <alignment horizontal="center" vertical="center" shrinkToFit="1"/>
    </xf>
    <xf numFmtId="166" fontId="24" fillId="0" borderId="1" xfId="5" applyNumberFormat="1" applyFont="1" applyFill="1" applyBorder="1" applyAlignment="1">
      <alignment horizontal="center" vertical="center" shrinkToFit="1"/>
    </xf>
    <xf numFmtId="165" fontId="24" fillId="0" borderId="1" xfId="5" applyNumberFormat="1" applyFont="1" applyFill="1" applyBorder="1" applyAlignment="1">
      <alignment horizontal="center" vertical="center" shrinkToFit="1"/>
    </xf>
    <xf numFmtId="3" fontId="49" fillId="0" borderId="1" xfId="4" applyNumberFormat="1" applyFont="1" applyFill="1" applyBorder="1" applyAlignment="1">
      <alignment horizontal="center" vertical="center" shrinkToFit="1"/>
    </xf>
    <xf numFmtId="4" fontId="49" fillId="0" borderId="1" xfId="5" applyNumberFormat="1" applyFont="1" applyFill="1" applyBorder="1" applyAlignment="1">
      <alignment vertical="center" shrinkToFit="1"/>
    </xf>
    <xf numFmtId="3" fontId="49" fillId="0" borderId="1" xfId="5" applyNumberFormat="1" applyFont="1" applyFill="1" applyBorder="1" applyAlignment="1">
      <alignment horizontal="center" vertical="center" shrinkToFit="1"/>
    </xf>
    <xf numFmtId="4" fontId="49" fillId="0" borderId="1" xfId="5" applyNumberFormat="1" applyFont="1" applyFill="1" applyBorder="1" applyAlignment="1">
      <alignment horizontal="center" vertical="center" shrinkToFit="1"/>
    </xf>
    <xf numFmtId="3" fontId="51" fillId="0" borderId="1" xfId="0" applyNumberFormat="1" applyFont="1" applyBorder="1" applyAlignment="1">
      <alignment horizontal="center" vertical="center" shrinkToFit="1"/>
    </xf>
    <xf numFmtId="3" fontId="49" fillId="5" borderId="1" xfId="5" applyNumberFormat="1" applyFont="1" applyFill="1" applyBorder="1" applyAlignment="1">
      <alignment horizontal="center" vertical="center" shrinkToFit="1"/>
    </xf>
    <xf numFmtId="4" fontId="49" fillId="5" borderId="1" xfId="5" applyNumberFormat="1" applyFont="1" applyFill="1" applyBorder="1" applyAlignment="1">
      <alignment horizontal="center" vertical="center" shrinkToFit="1"/>
    </xf>
    <xf numFmtId="3" fontId="50" fillId="0" borderId="1" xfId="2" applyNumberFormat="1" applyFont="1" applyFill="1" applyBorder="1" applyAlignment="1">
      <alignment horizontal="center" vertical="center" shrinkToFit="1"/>
    </xf>
    <xf numFmtId="1" fontId="49" fillId="0" borderId="1" xfId="1" applyNumberFormat="1" applyFont="1" applyFill="1" applyBorder="1" applyAlignment="1">
      <alignment horizontal="center" vertical="center"/>
    </xf>
    <xf numFmtId="3" fontId="49" fillId="0" borderId="1" xfId="1" applyNumberFormat="1" applyFont="1" applyFill="1" applyBorder="1" applyAlignment="1">
      <alignment horizontal="center" vertical="center"/>
    </xf>
    <xf numFmtId="2" fontId="49" fillId="0" borderId="1" xfId="1" applyNumberFormat="1" applyFont="1" applyFill="1" applyBorder="1" applyAlignment="1">
      <alignment vertical="center"/>
    </xf>
    <xf numFmtId="0" fontId="51" fillId="0" borderId="1" xfId="0" applyFont="1" applyBorder="1" applyAlignment="1">
      <alignment horizontal="center" vertical="center" wrapText="1" readingOrder="1"/>
    </xf>
    <xf numFmtId="0" fontId="49" fillId="0" borderId="1" xfId="1" applyNumberFormat="1" applyFont="1" applyFill="1" applyBorder="1" applyAlignment="1">
      <alignment horizontal="center" vertical="center"/>
    </xf>
    <xf numFmtId="49" fontId="49" fillId="0" borderId="1" xfId="1" applyNumberFormat="1" applyFont="1" applyFill="1" applyBorder="1" applyAlignment="1">
      <alignment horizontal="center" vertical="center"/>
    </xf>
    <xf numFmtId="2" fontId="49" fillId="0" borderId="1" xfId="1" applyNumberFormat="1" applyFont="1" applyFill="1" applyBorder="1" applyAlignment="1">
      <alignment horizontal="center" vertical="center"/>
    </xf>
    <xf numFmtId="43" fontId="49" fillId="0" borderId="1" xfId="1" applyFont="1" applyFill="1" applyBorder="1" applyAlignment="1">
      <alignment horizontal="center" vertical="center"/>
    </xf>
    <xf numFmtId="3" fontId="24" fillId="3" borderId="1" xfId="1" applyNumberFormat="1" applyFont="1" applyFill="1" applyBorder="1" applyAlignment="1">
      <alignment horizontal="center" vertical="center"/>
    </xf>
    <xf numFmtId="3" fontId="24" fillId="0" borderId="1" xfId="1" applyNumberFormat="1" applyFont="1" applyBorder="1" applyAlignment="1">
      <alignment horizontal="center" vertical="center"/>
    </xf>
    <xf numFmtId="3" fontId="24" fillId="3" borderId="1" xfId="0" applyNumberFormat="1" applyFont="1" applyFill="1" applyBorder="1" applyAlignment="1">
      <alignment horizontal="center" vertical="center" shrinkToFit="1"/>
    </xf>
    <xf numFmtId="3" fontId="24" fillId="5" borderId="1" xfId="1" applyNumberFormat="1" applyFont="1" applyFill="1" applyBorder="1" applyAlignment="1">
      <alignment horizontal="center" vertical="center" shrinkToFit="1"/>
    </xf>
    <xf numFmtId="3" fontId="49" fillId="3" borderId="1" xfId="0" applyNumberFormat="1" applyFont="1" applyFill="1" applyBorder="1" applyAlignment="1">
      <alignment horizontal="center" vertical="center" wrapText="1"/>
    </xf>
    <xf numFmtId="3" fontId="49" fillId="0" borderId="1" xfId="0" applyNumberFormat="1" applyFont="1" applyBorder="1" applyAlignment="1">
      <alignment horizontal="center" vertical="center" wrapText="1"/>
    </xf>
    <xf numFmtId="165" fontId="24" fillId="0" borderId="1" xfId="1" applyNumberFormat="1" applyFont="1" applyFill="1" applyBorder="1" applyAlignment="1">
      <alignment horizontal="center" vertical="center" shrinkToFit="1"/>
    </xf>
    <xf numFmtId="3" fontId="49" fillId="3" borderId="1" xfId="1" applyNumberFormat="1" applyFont="1" applyFill="1" applyBorder="1" applyAlignment="1">
      <alignment horizontal="center" vertical="center" shrinkToFit="1"/>
    </xf>
    <xf numFmtId="166" fontId="49" fillId="3" borderId="1" xfId="5" applyNumberFormat="1" applyFont="1" applyFill="1" applyBorder="1" applyAlignment="1">
      <alignment horizontal="center" vertical="center" shrinkToFit="1"/>
    </xf>
    <xf numFmtId="166" fontId="49" fillId="0" borderId="1" xfId="5" applyNumberFormat="1" applyFont="1" applyFill="1" applyBorder="1" applyAlignment="1">
      <alignment horizontal="center" vertical="center" shrinkToFit="1"/>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35" fillId="3" borderId="8" xfId="0" applyFont="1" applyFill="1" applyBorder="1" applyAlignment="1">
      <alignment horizontal="left" vertical="center" shrinkToFit="1"/>
    </xf>
    <xf numFmtId="0" fontId="29" fillId="0" borderId="0" xfId="0" applyFont="1" applyAlignment="1">
      <alignment horizontal="center" vertical="center"/>
    </xf>
    <xf numFmtId="165" fontId="24" fillId="3" borderId="1" xfId="5" applyNumberFormat="1" applyFont="1" applyFill="1" applyBorder="1" applyAlignment="1">
      <alignment horizontal="center" vertical="center" shrinkToFit="1"/>
    </xf>
    <xf numFmtId="1" fontId="49" fillId="0" borderId="1" xfId="0" applyNumberFormat="1" applyFont="1" applyBorder="1" applyAlignment="1">
      <alignment horizontal="center" vertical="center"/>
    </xf>
    <xf numFmtId="3" fontId="51" fillId="0" borderId="1" xfId="5" applyNumberFormat="1" applyFont="1" applyFill="1" applyBorder="1" applyAlignment="1">
      <alignment horizontal="center" vertical="center" shrinkToFit="1"/>
    </xf>
    <xf numFmtId="3" fontId="51" fillId="0" borderId="1" xfId="0" applyNumberFormat="1" applyFont="1" applyBorder="1" applyAlignment="1">
      <alignment horizontal="center" vertical="center" wrapText="1" readingOrder="1"/>
    </xf>
    <xf numFmtId="3" fontId="50" fillId="7" borderId="1" xfId="6" applyNumberFormat="1" applyFont="1" applyFill="1" applyBorder="1" applyAlignment="1">
      <alignment horizontal="center" vertical="center"/>
    </xf>
    <xf numFmtId="3" fontId="50" fillId="0" borderId="1" xfId="6" applyNumberFormat="1" applyFont="1" applyBorder="1" applyAlignment="1">
      <alignment horizontal="center" vertical="center" wrapText="1"/>
    </xf>
    <xf numFmtId="44" fontId="51" fillId="0" borderId="1" xfId="5" applyFont="1" applyFill="1" applyBorder="1" applyAlignment="1">
      <alignment horizontal="center" vertical="center" shrinkToFit="1"/>
    </xf>
    <xf numFmtId="166" fontId="51" fillId="0" borderId="1" xfId="1" applyNumberFormat="1" applyFont="1" applyFill="1" applyBorder="1" applyAlignment="1">
      <alignment horizontal="center" vertical="center" shrinkToFit="1"/>
    </xf>
    <xf numFmtId="3" fontId="50" fillId="0" borderId="1" xfId="0" applyNumberFormat="1" applyFont="1" applyBorder="1" applyAlignment="1">
      <alignment horizontal="center" vertical="center" shrinkToFit="1"/>
    </xf>
    <xf numFmtId="3" fontId="51" fillId="0" borderId="1" xfId="2" applyNumberFormat="1" applyFont="1" applyFill="1" applyBorder="1" applyAlignment="1">
      <alignment horizontal="center" vertical="center" shrinkToFit="1"/>
    </xf>
    <xf numFmtId="3" fontId="51" fillId="8" borderId="1" xfId="0" applyNumberFormat="1" applyFont="1" applyFill="1" applyBorder="1" applyAlignment="1">
      <alignment horizontal="center" vertical="center" shrinkToFit="1"/>
    </xf>
    <xf numFmtId="0" fontId="30"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51" fillId="7" borderId="1" xfId="0" applyNumberFormat="1" applyFont="1" applyFill="1" applyBorder="1" applyAlignment="1">
      <alignment horizontal="center" vertical="center" wrapText="1"/>
    </xf>
    <xf numFmtId="166" fontId="48" fillId="3" borderId="1" xfId="5" applyNumberFormat="1" applyFont="1" applyFill="1" applyBorder="1" applyAlignment="1">
      <alignment horizontal="center" vertical="center" shrinkToFit="1"/>
    </xf>
    <xf numFmtId="3" fontId="51" fillId="0" borderId="1" xfId="0" applyNumberFormat="1" applyFont="1" applyBorder="1" applyAlignment="1">
      <alignment horizontal="center" vertical="center"/>
    </xf>
    <xf numFmtId="3" fontId="51" fillId="0" borderId="1" xfId="0" applyNumberFormat="1" applyFont="1" applyBorder="1" applyAlignment="1">
      <alignment horizontal="center" vertical="center" wrapText="1"/>
    </xf>
    <xf numFmtId="3" fontId="50" fillId="0" borderId="1" xfId="6" applyNumberFormat="1" applyFont="1" applyBorder="1" applyAlignment="1">
      <alignment horizontal="center" vertical="center"/>
    </xf>
    <xf numFmtId="3" fontId="49" fillId="0" borderId="1" xfId="0" applyNumberFormat="1" applyFont="1" applyBorder="1" applyAlignment="1">
      <alignment horizontal="center" vertical="center"/>
    </xf>
    <xf numFmtId="3" fontId="50" fillId="0" borderId="1" xfId="1" applyNumberFormat="1" applyFont="1" applyFill="1" applyBorder="1" applyAlignment="1">
      <alignment horizontal="center" vertical="center"/>
    </xf>
    <xf numFmtId="3" fontId="50" fillId="0" borderId="1" xfId="1" applyNumberFormat="1" applyFont="1" applyFill="1" applyBorder="1" applyAlignment="1">
      <alignment horizontal="center" vertical="center" wrapText="1"/>
    </xf>
    <xf numFmtId="3" fontId="50" fillId="0" borderId="1" xfId="1" applyNumberFormat="1" applyFont="1" applyFill="1" applyBorder="1" applyAlignment="1">
      <alignment horizontal="center" vertical="center" shrinkToFit="1"/>
    </xf>
    <xf numFmtId="3" fontId="50" fillId="7" borderId="1" xfId="1" applyNumberFormat="1" applyFont="1" applyFill="1" applyBorder="1" applyAlignment="1">
      <alignment horizontal="center" vertical="center" shrinkToFit="1"/>
    </xf>
    <xf numFmtId="3" fontId="50" fillId="7" borderId="1" xfId="1" applyNumberFormat="1" applyFont="1" applyFill="1" applyBorder="1" applyAlignment="1">
      <alignment horizontal="center" vertical="center"/>
    </xf>
    <xf numFmtId="3" fontId="51" fillId="0" borderId="1" xfId="2" applyNumberFormat="1" applyFont="1" applyFill="1" applyBorder="1" applyAlignment="1">
      <alignment horizontal="center" vertical="center"/>
    </xf>
    <xf numFmtId="0" fontId="50" fillId="0" borderId="1" xfId="0" applyFont="1" applyBorder="1" applyAlignment="1">
      <alignment horizontal="center" vertical="center" wrapText="1"/>
    </xf>
    <xf numFmtId="0" fontId="50" fillId="7" borderId="1" xfId="0" applyFont="1" applyFill="1" applyBorder="1" applyAlignment="1">
      <alignment horizontal="center" vertical="center" wrapText="1"/>
    </xf>
    <xf numFmtId="0" fontId="0" fillId="9" borderId="0" xfId="0" applyFill="1"/>
    <xf numFmtId="44" fontId="51" fillId="0" borderId="1" xfId="5" applyFont="1" applyFill="1" applyBorder="1" applyAlignment="1">
      <alignment vertical="center" shrinkToFit="1"/>
    </xf>
    <xf numFmtId="44" fontId="45" fillId="0" borderId="1" xfId="5" applyFont="1" applyFill="1" applyBorder="1" applyAlignment="1">
      <alignment horizontal="center" vertical="center" shrinkToFit="1"/>
    </xf>
    <xf numFmtId="44" fontId="49" fillId="0" borderId="1" xfId="5" applyFont="1" applyFill="1" applyBorder="1" applyAlignment="1">
      <alignment horizontal="center" vertical="center" shrinkToFit="1"/>
    </xf>
    <xf numFmtId="44" fontId="49" fillId="3" borderId="1" xfId="5" applyFont="1" applyFill="1" applyBorder="1" applyAlignment="1">
      <alignment horizontal="center" vertical="center" shrinkToFit="1"/>
    </xf>
    <xf numFmtId="44" fontId="51" fillId="7" borderId="1" xfId="5" applyFont="1" applyFill="1" applyBorder="1" applyAlignment="1">
      <alignment horizontal="center" vertical="center" shrinkToFit="1"/>
    </xf>
    <xf numFmtId="44" fontId="49" fillId="5" borderId="1" xfId="5" applyFont="1" applyFill="1" applyBorder="1" applyAlignment="1">
      <alignment horizontal="center" vertical="center" shrinkToFit="1"/>
    </xf>
    <xf numFmtId="44" fontId="49" fillId="0" borderId="1" xfId="5" applyFont="1" applyBorder="1" applyAlignment="1">
      <alignment horizontal="center" vertical="center" shrinkToFit="1"/>
    </xf>
    <xf numFmtId="44" fontId="51" fillId="8" borderId="1" xfId="5" applyFont="1" applyFill="1" applyBorder="1" applyAlignment="1">
      <alignment horizontal="center" vertical="center" shrinkToFit="1"/>
    </xf>
    <xf numFmtId="44" fontId="51" fillId="8" borderId="1" xfId="5" applyFont="1" applyFill="1" applyBorder="1" applyAlignment="1">
      <alignment vertical="center" shrinkToFit="1"/>
    </xf>
    <xf numFmtId="44" fontId="50" fillId="8" borderId="1" xfId="5" applyFont="1" applyFill="1" applyBorder="1" applyAlignment="1">
      <alignment horizontal="center" vertical="center" shrinkToFit="1"/>
    </xf>
    <xf numFmtId="44" fontId="50" fillId="0" borderId="1" xfId="5" applyFont="1" applyFill="1" applyBorder="1" applyAlignment="1">
      <alignment horizontal="center" vertical="center" shrinkToFit="1"/>
    </xf>
    <xf numFmtId="44" fontId="24" fillId="3" borderId="1" xfId="5" applyFont="1" applyFill="1" applyBorder="1" applyAlignment="1">
      <alignment horizontal="center" vertical="center" shrinkToFit="1"/>
    </xf>
    <xf numFmtId="44" fontId="24" fillId="0" borderId="1" xfId="5" applyFont="1" applyFill="1" applyBorder="1" applyAlignment="1">
      <alignment horizontal="center" vertical="center" shrinkToFit="1"/>
    </xf>
    <xf numFmtId="3" fontId="51" fillId="7" borderId="1" xfId="1" applyNumberFormat="1" applyFont="1" applyFill="1" applyBorder="1" applyAlignment="1">
      <alignment horizontal="center" vertical="center" shrinkToFit="1"/>
    </xf>
    <xf numFmtId="44" fontId="24" fillId="5" borderId="1" xfId="5" applyFont="1" applyFill="1" applyBorder="1" applyAlignment="1">
      <alignment horizontal="center" vertical="center" shrinkToFit="1"/>
    </xf>
    <xf numFmtId="44" fontId="50" fillId="0" borderId="1" xfId="5" applyFont="1" applyBorder="1" applyAlignment="1">
      <alignment horizontal="center" vertical="center" shrinkToFit="1"/>
    </xf>
    <xf numFmtId="44" fontId="49" fillId="0" borderId="0" xfId="5" applyFont="1" applyAlignment="1">
      <alignment horizontal="center" vertical="center"/>
    </xf>
    <xf numFmtId="44" fontId="24" fillId="3" borderId="1" xfId="5" applyFont="1" applyFill="1" applyBorder="1" applyAlignment="1">
      <alignment horizontal="center" vertical="center"/>
    </xf>
    <xf numFmtId="44" fontId="7" fillId="3" borderId="1" xfId="5" applyFont="1" applyFill="1" applyBorder="1" applyAlignment="1">
      <alignment horizontal="center" vertical="center"/>
    </xf>
    <xf numFmtId="44" fontId="57" fillId="3" borderId="1" xfId="5" applyFont="1" applyFill="1" applyBorder="1" applyAlignment="1">
      <alignment horizontal="center" vertical="center"/>
    </xf>
    <xf numFmtId="44" fontId="49" fillId="0" borderId="1" xfId="5" applyFont="1" applyFill="1" applyBorder="1" applyAlignment="1">
      <alignment vertical="center" shrinkToFit="1"/>
    </xf>
    <xf numFmtId="44" fontId="49" fillId="3" borderId="8" xfId="5" applyFont="1" applyFill="1" applyBorder="1" applyAlignment="1">
      <alignment horizontal="center" vertical="center" shrinkToFit="1"/>
    </xf>
    <xf numFmtId="44" fontId="49" fillId="6" borderId="1" xfId="5" applyFont="1" applyFill="1" applyBorder="1" applyAlignment="1">
      <alignment horizontal="center" vertical="center" shrinkToFit="1"/>
    </xf>
    <xf numFmtId="44" fontId="49" fillId="6" borderId="7" xfId="5" applyFont="1" applyFill="1" applyBorder="1" applyAlignment="1">
      <alignment horizontal="center" vertical="center" shrinkToFit="1"/>
    </xf>
    <xf numFmtId="44" fontId="49" fillId="0" borderId="0" xfId="5" applyFont="1" applyFill="1" applyBorder="1" applyAlignment="1">
      <alignment vertical="center"/>
    </xf>
    <xf numFmtId="8" fontId="49" fillId="0" borderId="1" xfId="5" applyNumberFormat="1" applyFont="1" applyFill="1" applyBorder="1" applyAlignment="1">
      <alignment horizontal="center" vertical="center" shrinkToFit="1"/>
    </xf>
    <xf numFmtId="3" fontId="31" fillId="3" borderId="1" xfId="0" applyNumberFormat="1" applyFont="1" applyFill="1" applyBorder="1" applyAlignment="1">
      <alignment horizontal="center" vertical="center"/>
    </xf>
    <xf numFmtId="3" fontId="32" fillId="8" borderId="1" xfId="0" applyNumberFormat="1" applyFont="1" applyFill="1" applyBorder="1" applyAlignment="1">
      <alignment horizontal="center" vertical="center" wrapText="1"/>
    </xf>
    <xf numFmtId="3" fontId="32" fillId="3" borderId="1" xfId="0" applyNumberFormat="1" applyFont="1" applyFill="1" applyBorder="1" applyAlignment="1">
      <alignment horizontal="center" vertical="center" wrapText="1"/>
    </xf>
    <xf numFmtId="3" fontId="32" fillId="8" borderId="1" xfId="0" applyNumberFormat="1" applyFont="1" applyFill="1" applyBorder="1" applyAlignment="1">
      <alignment horizontal="center" vertical="center" shrinkToFit="1"/>
    </xf>
    <xf numFmtId="3" fontId="49" fillId="3" borderId="1" xfId="0" applyNumberFormat="1" applyFont="1" applyFill="1" applyBorder="1" applyAlignment="1">
      <alignment horizontal="center" vertical="center"/>
    </xf>
    <xf numFmtId="0" fontId="58" fillId="3" borderId="1" xfId="0" applyFont="1" applyFill="1" applyBorder="1" applyAlignment="1">
      <alignment horizontal="center" vertical="center"/>
    </xf>
    <xf numFmtId="3" fontId="50" fillId="3" borderId="1" xfId="0" applyNumberFormat="1" applyFont="1" applyFill="1" applyBorder="1" applyAlignment="1">
      <alignment horizontal="center" vertical="center" wrapText="1"/>
    </xf>
    <xf numFmtId="0" fontId="59" fillId="3" borderId="15" xfId="0" applyFont="1" applyFill="1" applyBorder="1" applyAlignment="1">
      <alignment horizontal="center" vertical="center" wrapText="1"/>
    </xf>
    <xf numFmtId="44" fontId="49" fillId="0" borderId="1" xfId="5" applyFont="1" applyBorder="1" applyAlignment="1">
      <alignment horizontal="center" vertical="center"/>
    </xf>
    <xf numFmtId="9" fontId="33" fillId="3" borderId="5" xfId="2" applyFont="1" applyFill="1" applyBorder="1" applyAlignment="1">
      <alignment horizontal="center" vertical="center" wrapText="1"/>
    </xf>
    <xf numFmtId="9" fontId="33" fillId="3" borderId="1" xfId="2" applyFont="1" applyFill="1" applyBorder="1" applyAlignment="1">
      <alignment horizontal="center" vertical="center" wrapText="1"/>
    </xf>
    <xf numFmtId="44" fontId="49" fillId="3" borderId="1" xfId="5" applyFont="1" applyFill="1" applyBorder="1" applyAlignment="1">
      <alignment horizontal="center" vertical="center"/>
    </xf>
    <xf numFmtId="44" fontId="49" fillId="3" borderId="3" xfId="5" applyFont="1" applyFill="1" applyBorder="1" applyAlignment="1">
      <alignment horizontal="center" vertical="center" shrinkToFit="1"/>
    </xf>
    <xf numFmtId="3" fontId="49" fillId="0" borderId="7" xfId="0" applyNumberFormat="1" applyFont="1" applyBorder="1" applyAlignment="1">
      <alignment horizontal="center" vertical="center" shrinkToFit="1"/>
    </xf>
    <xf numFmtId="3" fontId="51" fillId="8" borderId="1" xfId="0" applyNumberFormat="1" applyFont="1" applyFill="1" applyBorder="1" applyAlignment="1">
      <alignment horizontal="center" vertical="center"/>
    </xf>
    <xf numFmtId="3" fontId="50" fillId="3" borderId="1" xfId="0" applyNumberFormat="1" applyFont="1" applyFill="1" applyBorder="1" applyAlignment="1">
      <alignment horizontal="center" vertical="center"/>
    </xf>
    <xf numFmtId="3" fontId="49" fillId="3" borderId="1" xfId="2" applyNumberFormat="1" applyFont="1" applyFill="1" applyBorder="1" applyAlignment="1">
      <alignment horizontal="center" vertical="center"/>
    </xf>
    <xf numFmtId="0" fontId="63" fillId="5" borderId="1" xfId="0" applyFont="1" applyFill="1" applyBorder="1" applyAlignment="1">
      <alignment horizontal="center" vertical="center" wrapText="1" readingOrder="1"/>
    </xf>
    <xf numFmtId="0" fontId="13" fillId="5"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2" fillId="5" borderId="1" xfId="0" applyFont="1" applyFill="1" applyBorder="1" applyAlignment="1">
      <alignment horizontal="center" vertical="center" wrapText="1"/>
    </xf>
    <xf numFmtId="0" fontId="62" fillId="5" borderId="1" xfId="0" applyFont="1" applyFill="1" applyBorder="1" applyAlignment="1">
      <alignment horizontal="center" vertical="center" wrapText="1" readingOrder="1"/>
    </xf>
    <xf numFmtId="0" fontId="13" fillId="5" borderId="1" xfId="0" applyFont="1" applyFill="1" applyBorder="1" applyAlignment="1">
      <alignment horizontal="center" vertical="center" wrapText="1" readingOrder="1"/>
    </xf>
    <xf numFmtId="0" fontId="62" fillId="0" borderId="1" xfId="0" applyFont="1" applyBorder="1" applyAlignment="1">
      <alignment horizontal="center" vertical="center" wrapText="1"/>
    </xf>
    <xf numFmtId="0" fontId="63" fillId="0" borderId="1" xfId="0" applyFont="1" applyBorder="1" applyAlignment="1">
      <alignment horizontal="center" wrapText="1"/>
    </xf>
    <xf numFmtId="0" fontId="57" fillId="5" borderId="1" xfId="0" applyFont="1" applyFill="1" applyBorder="1" applyAlignment="1">
      <alignment horizontal="center" vertical="center" wrapText="1"/>
    </xf>
    <xf numFmtId="0" fontId="57" fillId="5" borderId="1" xfId="0" applyFont="1" applyFill="1" applyBorder="1" applyAlignment="1">
      <alignment horizontal="center" vertical="center" wrapText="1" readingOrder="1"/>
    </xf>
    <xf numFmtId="43" fontId="66" fillId="0" borderId="0" xfId="1" applyFont="1" applyFill="1" applyAlignment="1">
      <alignment horizontal="center" vertical="center"/>
    </xf>
    <xf numFmtId="0" fontId="67" fillId="0" borderId="0" xfId="0" applyFont="1" applyAlignment="1">
      <alignment vertical="center"/>
    </xf>
    <xf numFmtId="0" fontId="57" fillId="0" borderId="1" xfId="0" applyFont="1" applyBorder="1" applyAlignment="1">
      <alignment horizontal="center" vertical="center" wrapText="1"/>
    </xf>
    <xf numFmtId="4" fontId="50" fillId="7" borderId="1" xfId="0" applyNumberFormat="1" applyFont="1" applyFill="1" applyBorder="1" applyAlignment="1">
      <alignment horizontal="center" vertical="center"/>
    </xf>
    <xf numFmtId="44" fontId="24" fillId="6" borderId="1" xfId="5" applyFont="1" applyFill="1" applyBorder="1" applyAlignment="1">
      <alignment horizontal="center" vertical="center" shrinkToFit="1"/>
    </xf>
    <xf numFmtId="44" fontId="70" fillId="3" borderId="8" xfId="5" applyFont="1" applyFill="1" applyBorder="1" applyAlignment="1">
      <alignment horizontal="center" vertical="center" shrinkToFit="1"/>
    </xf>
    <xf numFmtId="0" fontId="62" fillId="3" borderId="1" xfId="0" applyFont="1" applyFill="1" applyBorder="1" applyAlignment="1">
      <alignment horizontal="center" vertical="center" wrapText="1"/>
    </xf>
    <xf numFmtId="4" fontId="24" fillId="0" borderId="0" xfId="1" applyNumberFormat="1" applyFont="1" applyFill="1" applyBorder="1" applyAlignment="1">
      <alignment horizontal="center" vertical="center" shrinkToFit="1"/>
    </xf>
    <xf numFmtId="44" fontId="52" fillId="0" borderId="0" xfId="5" applyFont="1" applyBorder="1" applyAlignment="1">
      <alignment horizontal="center" vertical="center" shrinkToFit="1"/>
    </xf>
    <xf numFmtId="9" fontId="33" fillId="0" borderId="0" xfId="2" applyFont="1" applyFill="1" applyBorder="1" applyAlignment="1">
      <alignment horizontal="center" vertical="center" wrapText="1"/>
    </xf>
    <xf numFmtId="0" fontId="65" fillId="0" borderId="1" xfId="0" applyFont="1" applyBorder="1" applyAlignment="1">
      <alignment horizontal="center" vertical="center" wrapText="1"/>
    </xf>
    <xf numFmtId="0" fontId="65" fillId="5" borderId="1" xfId="0" applyFont="1" applyFill="1" applyBorder="1" applyAlignment="1">
      <alignment horizontal="center" vertical="center" wrapText="1"/>
    </xf>
    <xf numFmtId="9" fontId="65" fillId="0" borderId="1" xfId="0" applyNumberFormat="1" applyFont="1" applyBorder="1" applyAlignment="1">
      <alignment horizontal="center" vertical="center" wrapText="1"/>
    </xf>
    <xf numFmtId="9" fontId="65" fillId="0" borderId="1" xfId="2" applyFont="1" applyFill="1" applyBorder="1" applyAlignment="1">
      <alignment horizontal="center" vertical="center" wrapText="1"/>
    </xf>
    <xf numFmtId="0" fontId="65" fillId="3" borderId="1" xfId="0" applyFont="1" applyFill="1" applyBorder="1" applyAlignment="1">
      <alignment horizontal="center" vertical="center" wrapText="1"/>
    </xf>
    <xf numFmtId="3" fontId="65" fillId="3" borderId="1" xfId="0" applyNumberFormat="1" applyFont="1" applyFill="1" applyBorder="1" applyAlignment="1">
      <alignment horizontal="center" vertical="center" wrapText="1"/>
    </xf>
    <xf numFmtId="0" fontId="65" fillId="3" borderId="1" xfId="0" applyFont="1" applyFill="1" applyBorder="1" applyAlignment="1">
      <alignment horizontal="center" vertical="center"/>
    </xf>
    <xf numFmtId="3" fontId="28" fillId="3" borderId="1" xfId="0" applyNumberFormat="1" applyFont="1" applyFill="1" applyBorder="1" applyAlignment="1">
      <alignment horizontal="center" vertical="center" wrapText="1"/>
    </xf>
    <xf numFmtId="3" fontId="65" fillId="0" borderId="1" xfId="0" applyNumberFormat="1" applyFont="1" applyBorder="1" applyAlignment="1">
      <alignment horizontal="center" vertical="center"/>
    </xf>
    <xf numFmtId="3" fontId="28" fillId="0" borderId="1" xfId="1" applyNumberFormat="1" applyFont="1" applyFill="1" applyBorder="1" applyAlignment="1">
      <alignment horizontal="center" vertical="center" wrapText="1"/>
    </xf>
    <xf numFmtId="9" fontId="65" fillId="3" borderId="1" xfId="0" applyNumberFormat="1" applyFont="1" applyFill="1" applyBorder="1" applyAlignment="1">
      <alignment horizontal="center" vertical="center" wrapText="1"/>
    </xf>
    <xf numFmtId="0" fontId="24" fillId="0" borderId="0" xfId="0" applyFont="1" applyAlignment="1">
      <alignment horizontal="center" vertical="center" wrapText="1"/>
    </xf>
    <xf numFmtId="0" fontId="46" fillId="4" borderId="0" xfId="0" applyFont="1" applyFill="1" applyAlignment="1">
      <alignment horizontal="center" vertical="center" wrapText="1"/>
    </xf>
    <xf numFmtId="0" fontId="7" fillId="0" borderId="0" xfId="0" applyFont="1" applyAlignment="1">
      <alignment horizontal="center" vertical="center" wrapText="1"/>
    </xf>
    <xf numFmtId="44" fontId="49" fillId="0" borderId="1" xfId="5" applyFont="1" applyFill="1" applyBorder="1" applyAlignment="1">
      <alignment vertical="center"/>
    </xf>
    <xf numFmtId="4" fontId="24" fillId="3" borderId="1" xfId="1" applyNumberFormat="1" applyFont="1" applyFill="1" applyBorder="1" applyAlignment="1">
      <alignment horizontal="center" vertical="center" shrinkToFit="1"/>
    </xf>
    <xf numFmtId="1" fontId="49" fillId="5" borderId="1" xfId="1" applyNumberFormat="1" applyFont="1" applyFill="1" applyBorder="1" applyAlignment="1">
      <alignment horizontal="center" vertical="center"/>
    </xf>
    <xf numFmtId="3" fontId="49" fillId="5" borderId="1" xfId="0" applyNumberFormat="1" applyFont="1" applyFill="1" applyBorder="1" applyAlignment="1">
      <alignment horizontal="center" vertical="center" shrinkToFit="1"/>
    </xf>
    <xf numFmtId="0" fontId="35" fillId="3" borderId="8" xfId="0"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9" fontId="42"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1" xfId="2" applyFont="1" applyBorder="1" applyAlignment="1">
      <alignment horizontal="center" vertical="center" wrapText="1"/>
    </xf>
    <xf numFmtId="9" fontId="35" fillId="0" borderId="1" xfId="2" applyFont="1" applyFill="1" applyBorder="1" applyAlignment="1">
      <alignment horizontal="center" vertical="center" wrapText="1"/>
    </xf>
    <xf numFmtId="0" fontId="42" fillId="5" borderId="1" xfId="0" applyFont="1" applyFill="1" applyBorder="1" applyAlignment="1">
      <alignment horizontal="center" vertical="center" wrapText="1" readingOrder="1"/>
    </xf>
    <xf numFmtId="3" fontId="42" fillId="3" borderId="1" xfId="0" applyNumberFormat="1" applyFont="1" applyFill="1" applyBorder="1" applyAlignment="1">
      <alignment horizontal="center" vertical="center" wrapText="1"/>
    </xf>
    <xf numFmtId="0" fontId="35"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3" fontId="35"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3" fontId="35" fillId="5" borderId="1" xfId="0" applyNumberFormat="1" applyFont="1" applyFill="1" applyBorder="1" applyAlignment="1">
      <alignment horizontal="center" vertical="center"/>
    </xf>
    <xf numFmtId="3" fontId="36" fillId="0" borderId="1" xfId="1" applyNumberFormat="1" applyFont="1" applyFill="1" applyBorder="1" applyAlignment="1">
      <alignment horizontal="center" vertical="center" wrapText="1"/>
    </xf>
    <xf numFmtId="44" fontId="56" fillId="3" borderId="1" xfId="5" applyFont="1" applyFill="1" applyBorder="1" applyAlignment="1">
      <alignment horizontal="center" vertical="center" shrinkToFit="1"/>
    </xf>
    <xf numFmtId="164" fontId="8" fillId="0" borderId="0" xfId="1" applyNumberFormat="1" applyFont="1" applyFill="1" applyAlignment="1">
      <alignment horizontal="center" vertical="center"/>
    </xf>
    <xf numFmtId="164" fontId="9" fillId="0" borderId="0" xfId="0" applyNumberFormat="1" applyFont="1" applyAlignment="1">
      <alignment vertical="center"/>
    </xf>
    <xf numFmtId="3" fontId="65" fillId="0" borderId="1" xfId="0" applyNumberFormat="1" applyFont="1" applyBorder="1" applyAlignment="1">
      <alignment horizontal="center" vertical="center" wrapText="1"/>
    </xf>
    <xf numFmtId="3" fontId="49" fillId="0" borderId="1" xfId="2" applyNumberFormat="1" applyFont="1" applyFill="1" applyBorder="1" applyAlignment="1">
      <alignment horizontal="center" vertical="center"/>
    </xf>
    <xf numFmtId="44" fontId="70" fillId="6" borderId="1" xfId="5" applyFont="1" applyFill="1" applyBorder="1" applyAlignment="1">
      <alignment horizontal="center" vertical="center" shrinkToFit="1"/>
    </xf>
    <xf numFmtId="8" fontId="51" fillId="0" borderId="1" xfId="5" applyNumberFormat="1" applyFont="1" applyFill="1" applyBorder="1" applyAlignment="1">
      <alignment horizontal="center" vertical="center" shrinkToFit="1"/>
    </xf>
    <xf numFmtId="8" fontId="24" fillId="5" borderId="1" xfId="5" applyNumberFormat="1" applyFont="1" applyFill="1" applyBorder="1" applyAlignment="1">
      <alignment horizontal="center" vertical="center" shrinkToFit="1"/>
    </xf>
    <xf numFmtId="44" fontId="49" fillId="0" borderId="1" xfId="5" applyFont="1" applyBorder="1" applyAlignment="1" applyProtection="1">
      <alignment horizontal="center" vertical="center" shrinkToFit="1"/>
      <protection hidden="1"/>
    </xf>
    <xf numFmtId="44" fontId="24" fillId="5" borderId="1" xfId="5" applyNumberFormat="1" applyFont="1" applyFill="1" applyBorder="1" applyAlignment="1">
      <alignment horizontal="center" vertical="center" shrinkToFit="1"/>
    </xf>
    <xf numFmtId="3" fontId="50" fillId="0" borderId="1" xfId="6" applyNumberFormat="1" applyFont="1" applyFill="1" applyBorder="1" applyAlignment="1">
      <alignment horizontal="center" vertical="center"/>
    </xf>
    <xf numFmtId="44" fontId="70" fillId="0" borderId="1" xfId="5" applyFont="1" applyFill="1" applyBorder="1" applyAlignment="1">
      <alignment horizontal="center" vertical="center" shrinkToFit="1"/>
    </xf>
    <xf numFmtId="0" fontId="9" fillId="3" borderId="1" xfId="0" applyFont="1" applyFill="1" applyBorder="1" applyAlignment="1">
      <alignment vertical="center"/>
    </xf>
    <xf numFmtId="44" fontId="70" fillId="3" borderId="1" xfId="5" applyFont="1" applyFill="1" applyBorder="1" applyAlignment="1">
      <alignment horizontal="center" vertical="center" shrinkToFit="1"/>
    </xf>
    <xf numFmtId="4" fontId="49" fillId="0" borderId="1" xfId="0" applyNumberFormat="1" applyFont="1" applyFill="1" applyBorder="1" applyAlignment="1">
      <alignment horizontal="center" vertical="center" shrinkToFit="1"/>
    </xf>
    <xf numFmtId="0" fontId="59" fillId="3" borderId="1" xfId="0" applyFont="1" applyFill="1" applyBorder="1" applyAlignment="1">
      <alignment horizontal="center" vertical="center" wrapText="1"/>
    </xf>
    <xf numFmtId="3" fontId="49" fillId="0" borderId="1" xfId="5" applyNumberFormat="1" applyFont="1" applyBorder="1" applyAlignment="1">
      <alignment horizontal="center" vertical="center" shrinkToFit="1"/>
    </xf>
    <xf numFmtId="3" fontId="49" fillId="0" borderId="1" xfId="5" applyNumberFormat="1" applyFont="1" applyBorder="1" applyAlignment="1">
      <alignment horizontal="center" vertical="center"/>
    </xf>
    <xf numFmtId="3" fontId="50" fillId="7" borderId="1" xfId="0" applyNumberFormat="1" applyFont="1" applyFill="1" applyBorder="1" applyAlignment="1">
      <alignment horizontal="center" vertical="center"/>
    </xf>
    <xf numFmtId="0" fontId="49" fillId="0" borderId="1" xfId="0" applyFont="1" applyBorder="1" applyAlignment="1">
      <alignment horizontal="center" vertical="center"/>
    </xf>
    <xf numFmtId="44" fontId="49" fillId="0" borderId="0" xfId="5" applyFont="1" applyFill="1" applyAlignment="1">
      <alignment horizontal="center" vertical="center"/>
    </xf>
    <xf numFmtId="44" fontId="49" fillId="0" borderId="1" xfId="5" applyFont="1" applyFill="1" applyBorder="1" applyAlignment="1">
      <alignment horizontal="center" vertical="center"/>
    </xf>
    <xf numFmtId="44" fontId="49" fillId="5" borderId="1" xfId="5" applyFont="1" applyFill="1" applyBorder="1" applyAlignment="1" applyProtection="1">
      <alignment horizontal="center" vertical="center" shrinkToFit="1"/>
      <protection hidden="1"/>
    </xf>
    <xf numFmtId="1" fontId="49" fillId="0" borderId="1" xfId="1" applyNumberFormat="1" applyFont="1" applyFill="1" applyBorder="1" applyAlignment="1" applyProtection="1">
      <alignment horizontal="center" vertical="center"/>
      <protection locked="0"/>
    </xf>
    <xf numFmtId="0" fontId="13" fillId="5" borderId="1" xfId="0" applyFont="1" applyFill="1" applyBorder="1" applyAlignment="1">
      <alignment horizontal="center" vertical="center" wrapText="1" readingOrder="1"/>
    </xf>
    <xf numFmtId="0" fontId="62" fillId="0" borderId="1" xfId="0" applyFont="1" applyBorder="1" applyAlignment="1">
      <alignment horizontal="center" vertical="center" wrapText="1"/>
    </xf>
    <xf numFmtId="0" fontId="62" fillId="5" borderId="1" xfId="0" applyFont="1" applyFill="1" applyBorder="1" applyAlignment="1">
      <alignment horizontal="center" vertical="center" wrapText="1" readingOrder="1"/>
    </xf>
    <xf numFmtId="0" fontId="30"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9" fillId="0" borderId="0" xfId="0" applyFont="1" applyAlignment="1">
      <alignment horizontal="center" vertical="center"/>
    </xf>
    <xf numFmtId="0" fontId="13" fillId="0" borderId="0" xfId="0" applyFont="1" applyAlignment="1">
      <alignment horizontal="center"/>
    </xf>
    <xf numFmtId="0" fontId="35" fillId="0" borderId="1" xfId="0" applyFont="1" applyBorder="1" applyAlignment="1">
      <alignment horizontal="center" vertical="center" wrapText="1"/>
    </xf>
    <xf numFmtId="9" fontId="33" fillId="3" borderId="1" xfId="2" applyFont="1" applyFill="1" applyBorder="1" applyAlignment="1">
      <alignment horizontal="center" vertical="center" wrapText="1"/>
    </xf>
    <xf numFmtId="0" fontId="30" fillId="0" borderId="1" xfId="0" applyFont="1" applyBorder="1" applyAlignment="1">
      <alignment horizontal="center" vertical="center" wrapText="1"/>
    </xf>
    <xf numFmtId="0" fontId="65" fillId="5" borderId="1" xfId="0" applyFont="1" applyFill="1" applyBorder="1" applyAlignment="1">
      <alignment horizontal="center" vertical="center" wrapText="1" readingOrder="1"/>
    </xf>
    <xf numFmtId="44" fontId="24" fillId="6" borderId="1" xfId="5" applyFont="1" applyFill="1" applyBorder="1" applyAlignment="1">
      <alignment horizontal="center" vertical="center" shrinkToFit="1"/>
    </xf>
    <xf numFmtId="0" fontId="71" fillId="0" borderId="1" xfId="0" applyFont="1" applyBorder="1" applyAlignment="1">
      <alignment horizontal="center" vertical="center" wrapText="1"/>
    </xf>
    <xf numFmtId="0" fontId="57" fillId="5" borderId="1" xfId="0" applyFont="1" applyFill="1" applyBorder="1" applyAlignment="1">
      <alignment horizontal="center" vertical="center" wrapText="1" readingOrder="1"/>
    </xf>
    <xf numFmtId="9" fontId="65" fillId="0" borderId="1" xfId="0" applyNumberFormat="1" applyFont="1" applyFill="1" applyBorder="1" applyAlignment="1">
      <alignment horizontal="center" vertical="center" wrapText="1"/>
    </xf>
    <xf numFmtId="0" fontId="65" fillId="5" borderId="1" xfId="0" applyFont="1" applyFill="1" applyBorder="1" applyAlignment="1">
      <alignment horizontal="center" vertical="center"/>
    </xf>
    <xf numFmtId="44" fontId="51" fillId="5" borderId="1" xfId="5" applyFont="1" applyFill="1" applyBorder="1" applyAlignment="1">
      <alignment horizontal="center" vertical="center" shrinkToFit="1"/>
    </xf>
    <xf numFmtId="44" fontId="50" fillId="5" borderId="1" xfId="5" applyFont="1" applyFill="1" applyBorder="1" applyAlignment="1">
      <alignment horizontal="center" vertical="center" shrinkToFit="1"/>
    </xf>
    <xf numFmtId="9" fontId="33" fillId="0" borderId="1" xfId="2" applyFont="1" applyFill="1" applyBorder="1" applyAlignment="1">
      <alignment horizontal="center" vertical="center" wrapText="1"/>
    </xf>
    <xf numFmtId="44" fontId="52" fillId="0" borderId="3" xfId="5" applyFont="1" applyBorder="1" applyAlignment="1">
      <alignment horizontal="center" vertical="center" shrinkToFit="1"/>
    </xf>
    <xf numFmtId="44" fontId="52" fillId="0" borderId="5" xfId="5" applyFont="1" applyBorder="1" applyAlignment="1">
      <alignment horizontal="center" vertical="center" shrinkToFit="1"/>
    </xf>
    <xf numFmtId="0" fontId="13" fillId="0" borderId="0" xfId="0" applyFont="1" applyAlignment="1">
      <alignment horizontal="center"/>
    </xf>
    <xf numFmtId="44" fontId="53" fillId="0" borderId="3" xfId="5" applyFont="1" applyFill="1" applyBorder="1" applyAlignment="1">
      <alignment horizontal="center" vertical="center" shrinkToFit="1"/>
    </xf>
    <xf numFmtId="44" fontId="53" fillId="0" borderId="5" xfId="5" applyFont="1" applyFill="1" applyBorder="1" applyAlignment="1">
      <alignment horizontal="center" vertical="center" shrinkToFit="1"/>
    </xf>
    <xf numFmtId="0" fontId="24"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3" fontId="52" fillId="3" borderId="3" xfId="1" applyNumberFormat="1" applyFont="1" applyFill="1" applyBorder="1" applyAlignment="1">
      <alignment horizontal="center" vertical="center" shrinkToFit="1"/>
    </xf>
    <xf numFmtId="3" fontId="52" fillId="3" borderId="5" xfId="1" applyNumberFormat="1" applyFont="1" applyFill="1" applyBorder="1" applyAlignment="1">
      <alignment horizontal="center" vertical="center" shrinkToFit="1"/>
    </xf>
    <xf numFmtId="9" fontId="11" fillId="3" borderId="1" xfId="2" applyFont="1" applyFill="1" applyBorder="1" applyAlignment="1">
      <alignment horizontal="center" vertical="center" wrapText="1"/>
    </xf>
    <xf numFmtId="44" fontId="52" fillId="3" borderId="3" xfId="5" applyFont="1" applyFill="1" applyBorder="1" applyAlignment="1">
      <alignment horizontal="center" vertical="center" shrinkToFit="1"/>
    </xf>
    <xf numFmtId="44" fontId="52" fillId="3" borderId="5" xfId="5" applyFont="1" applyFill="1" applyBorder="1" applyAlignment="1">
      <alignment horizontal="center" vertical="center" shrinkToFit="1"/>
    </xf>
    <xf numFmtId="0" fontId="46" fillId="4" borderId="1" xfId="0" applyFont="1" applyFill="1" applyBorder="1" applyAlignment="1">
      <alignment horizontal="center" vertical="center" wrapText="1"/>
    </xf>
    <xf numFmtId="3" fontId="52" fillId="0" borderId="3" xfId="0" applyNumberFormat="1" applyFont="1" applyBorder="1" applyAlignment="1">
      <alignment horizontal="center" vertical="center" shrinkToFit="1"/>
    </xf>
    <xf numFmtId="3" fontId="52" fillId="0" borderId="5" xfId="0" applyNumberFormat="1" applyFont="1" applyBorder="1" applyAlignment="1">
      <alignment horizontal="center" vertical="center" shrinkToFit="1"/>
    </xf>
    <xf numFmtId="0" fontId="24" fillId="0" borderId="1" xfId="0" applyFont="1" applyBorder="1" applyAlignment="1">
      <alignment horizontal="center" vertical="center"/>
    </xf>
    <xf numFmtId="0" fontId="46" fillId="3" borderId="1" xfId="0" applyFont="1" applyFill="1" applyBorder="1" applyAlignment="1">
      <alignment horizontal="center" vertical="center" wrapText="1"/>
    </xf>
    <xf numFmtId="3" fontId="53" fillId="3" borderId="3" xfId="1" applyNumberFormat="1" applyFont="1" applyFill="1" applyBorder="1" applyAlignment="1">
      <alignment horizontal="center" vertical="center" shrinkToFit="1"/>
    </xf>
    <xf numFmtId="3" fontId="53" fillId="3" borderId="5" xfId="1" applyNumberFormat="1" applyFont="1" applyFill="1" applyBorder="1" applyAlignment="1">
      <alignment horizontal="center" vertical="center" shrinkToFit="1"/>
    </xf>
    <xf numFmtId="44" fontId="53" fillId="3" borderId="3" xfId="5" applyFont="1" applyFill="1" applyBorder="1" applyAlignment="1">
      <alignment horizontal="center" vertical="center" shrinkToFit="1"/>
    </xf>
    <xf numFmtId="44" fontId="53" fillId="3" borderId="5" xfId="5" applyFont="1" applyFill="1" applyBorder="1" applyAlignment="1">
      <alignment horizontal="center" vertical="center" shrinkToFit="1"/>
    </xf>
    <xf numFmtId="3" fontId="53" fillId="0" borderId="3" xfId="0" applyNumberFormat="1" applyFont="1" applyBorder="1" applyAlignment="1">
      <alignment horizontal="center" vertical="center" shrinkToFit="1"/>
    </xf>
    <xf numFmtId="3" fontId="53" fillId="0" borderId="5" xfId="0" applyNumberFormat="1" applyFont="1" applyBorder="1" applyAlignment="1">
      <alignment horizontal="center" vertical="center" shrinkToFit="1"/>
    </xf>
    <xf numFmtId="0" fontId="31" fillId="0" borderId="1" xfId="0" applyFont="1" applyBorder="1" applyAlignment="1">
      <alignment horizontal="center" vertical="center" wrapText="1"/>
    </xf>
    <xf numFmtId="0" fontId="32" fillId="4" borderId="1" xfId="0" applyFont="1" applyFill="1" applyBorder="1" applyAlignment="1">
      <alignment horizontal="justify" vertical="center" wrapText="1"/>
    </xf>
    <xf numFmtId="0" fontId="35" fillId="3" borderId="1" xfId="0" applyFont="1" applyFill="1" applyBorder="1" applyAlignment="1">
      <alignment horizontal="center" vertical="center" wrapText="1"/>
    </xf>
    <xf numFmtId="3" fontId="35" fillId="3" borderId="1" xfId="1" applyNumberFormat="1" applyFont="1" applyFill="1" applyBorder="1" applyAlignment="1">
      <alignment horizontal="center" vertical="center" wrapText="1" shrinkToFit="1"/>
    </xf>
    <xf numFmtId="3" fontId="35" fillId="3" borderId="1" xfId="1" applyNumberFormat="1" applyFont="1" applyFill="1" applyBorder="1" applyAlignment="1">
      <alignment horizontal="center" vertical="center" shrinkToFit="1"/>
    </xf>
    <xf numFmtId="0" fontId="45" fillId="4" borderId="1" xfId="0" applyFont="1" applyFill="1" applyBorder="1" applyAlignment="1">
      <alignment horizontal="center" vertical="center" wrapText="1"/>
    </xf>
    <xf numFmtId="3" fontId="35" fillId="0" borderId="1" xfId="1" applyNumberFormat="1" applyFont="1" applyFill="1" applyBorder="1" applyAlignment="1">
      <alignment horizontal="center" vertical="center" wrapText="1" shrinkToFit="1"/>
    </xf>
    <xf numFmtId="3" fontId="35" fillId="0" borderId="1" xfId="1" applyNumberFormat="1" applyFont="1" applyFill="1" applyBorder="1" applyAlignment="1">
      <alignment horizontal="center" vertical="center" shrinkToFit="1"/>
    </xf>
    <xf numFmtId="0" fontId="32" fillId="4" borderId="1" xfId="0" applyFont="1" applyFill="1" applyBorder="1" applyAlignment="1">
      <alignment horizontal="left" vertical="center" wrapText="1"/>
    </xf>
    <xf numFmtId="0" fontId="32" fillId="5" borderId="1" xfId="0" applyFont="1" applyFill="1" applyBorder="1" applyAlignment="1">
      <alignment horizontal="justify" vertical="center" wrapText="1"/>
    </xf>
    <xf numFmtId="0" fontId="34"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43" fontId="11" fillId="0" borderId="1" xfId="0" applyNumberFormat="1" applyFont="1" applyBorder="1" applyAlignment="1">
      <alignment horizontal="center" vertical="center"/>
    </xf>
    <xf numFmtId="43" fontId="11" fillId="0" borderId="1" xfId="0" applyNumberFormat="1" applyFont="1" applyBorder="1" applyAlignment="1">
      <alignment horizontal="center" vertical="center" wrapText="1"/>
    </xf>
    <xf numFmtId="0" fontId="44"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5" borderId="1" xfId="0" applyFont="1" applyFill="1" applyBorder="1" applyAlignment="1">
      <alignment horizontal="justify" vertical="center" wrapText="1"/>
    </xf>
    <xf numFmtId="0" fontId="39" fillId="2" borderId="1" xfId="0" applyFont="1" applyFill="1" applyBorder="1" applyAlignment="1">
      <alignment horizontal="center" vertical="center"/>
    </xf>
    <xf numFmtId="0" fontId="12" fillId="0" borderId="1" xfId="0" applyFont="1" applyBorder="1" applyAlignment="1">
      <alignment horizontal="center" vertical="center"/>
    </xf>
    <xf numFmtId="0" fontId="24" fillId="3" borderId="1" xfId="0" applyFont="1" applyFill="1" applyBorder="1" applyAlignment="1">
      <alignment horizontal="center" vertical="center"/>
    </xf>
    <xf numFmtId="0" fontId="43" fillId="2" borderId="1" xfId="0" applyFont="1" applyFill="1" applyBorder="1" applyAlignment="1">
      <alignment horizontal="center" vertical="center"/>
    </xf>
    <xf numFmtId="0" fontId="29" fillId="0" borderId="0" xfId="0" applyFont="1" applyAlignment="1">
      <alignment horizontal="center" vertical="center"/>
    </xf>
    <xf numFmtId="0" fontId="27" fillId="5" borderId="1" xfId="0" applyFont="1" applyFill="1" applyBorder="1" applyAlignment="1">
      <alignment horizontal="center" vertical="center" wrapText="1"/>
    </xf>
    <xf numFmtId="0" fontId="27" fillId="0" borderId="1" xfId="0" applyFont="1" applyBorder="1" applyAlignment="1">
      <alignment horizontal="left" vertical="center" wrapText="1"/>
    </xf>
    <xf numFmtId="3" fontId="52" fillId="0" borderId="3" xfId="1" applyNumberFormat="1" applyFont="1" applyBorder="1" applyAlignment="1">
      <alignment horizontal="center" vertical="center" shrinkToFit="1"/>
    </xf>
    <xf numFmtId="3" fontId="52" fillId="0" borderId="5" xfId="1" applyNumberFormat="1" applyFont="1" applyBorder="1" applyAlignment="1">
      <alignment horizontal="center" vertical="center" shrinkToFit="1"/>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shrinkToFit="1"/>
    </xf>
    <xf numFmtId="0" fontId="32" fillId="0" borderId="1" xfId="0" applyFont="1" applyBorder="1" applyAlignment="1">
      <alignment horizontal="left" vertical="center" wrapText="1"/>
    </xf>
    <xf numFmtId="0" fontId="28" fillId="0" borderId="1" xfId="0" applyFont="1" applyBorder="1" applyAlignment="1">
      <alignment horizontal="justify" vertical="center" wrapText="1"/>
    </xf>
    <xf numFmtId="4" fontId="52" fillId="0" borderId="3" xfId="0" applyNumberFormat="1" applyFont="1" applyBorder="1" applyAlignment="1">
      <alignment horizontal="center" vertical="center" shrinkToFit="1"/>
    </xf>
    <xf numFmtId="4" fontId="52" fillId="0" borderId="5" xfId="0" applyNumberFormat="1" applyFont="1" applyBorder="1" applyAlignment="1">
      <alignment horizontal="center" vertical="center" shrinkToFit="1"/>
    </xf>
    <xf numFmtId="3" fontId="52" fillId="3" borderId="3" xfId="0" applyNumberFormat="1" applyFont="1" applyFill="1" applyBorder="1" applyAlignment="1">
      <alignment horizontal="center" vertical="center" shrinkToFit="1"/>
    </xf>
    <xf numFmtId="3" fontId="52" fillId="3" borderId="5" xfId="0" applyNumberFormat="1" applyFont="1" applyFill="1" applyBorder="1" applyAlignment="1">
      <alignment horizontal="center" vertical="center" shrinkToFit="1"/>
    </xf>
    <xf numFmtId="4" fontId="52" fillId="3" borderId="3" xfId="0" applyNumberFormat="1" applyFont="1" applyFill="1" applyBorder="1" applyAlignment="1">
      <alignment horizontal="center" vertical="center" shrinkToFit="1"/>
    </xf>
    <xf numFmtId="4" fontId="52" fillId="3" borderId="5" xfId="0" applyNumberFormat="1" applyFont="1" applyFill="1" applyBorder="1" applyAlignment="1">
      <alignment horizontal="center" vertical="center" shrinkToFit="1"/>
    </xf>
    <xf numFmtId="3" fontId="13" fillId="3" borderId="1" xfId="1" applyNumberFormat="1" applyFont="1" applyFill="1" applyBorder="1" applyAlignment="1">
      <alignment horizontal="center" vertical="center" wrapText="1" shrinkToFit="1"/>
    </xf>
    <xf numFmtId="3" fontId="13" fillId="3" borderId="1" xfId="1" applyNumberFormat="1" applyFont="1" applyFill="1" applyBorder="1" applyAlignment="1">
      <alignment horizontal="center" vertical="center" shrinkToFit="1"/>
    </xf>
    <xf numFmtId="3" fontId="13" fillId="0" borderId="1" xfId="1" applyNumberFormat="1" applyFont="1" applyFill="1" applyBorder="1" applyAlignment="1">
      <alignment horizontal="center" vertical="center" wrapText="1" shrinkToFit="1"/>
    </xf>
    <xf numFmtId="3" fontId="13" fillId="0" borderId="1" xfId="1" applyNumberFormat="1" applyFont="1" applyFill="1" applyBorder="1" applyAlignment="1">
      <alignment horizontal="center" vertical="center" shrinkToFit="1"/>
    </xf>
    <xf numFmtId="0" fontId="33" fillId="0" borderId="1" xfId="0" applyFont="1" applyBorder="1" applyAlignment="1">
      <alignment horizontal="left" vertical="center" wrapText="1"/>
    </xf>
    <xf numFmtId="3" fontId="13" fillId="0" borderId="7" xfId="1" applyNumberFormat="1" applyFont="1" applyFill="1" applyBorder="1" applyAlignment="1">
      <alignment horizontal="center" vertical="center" wrapText="1" shrinkToFit="1"/>
    </xf>
    <xf numFmtId="3" fontId="13" fillId="0" borderId="8" xfId="1" applyNumberFormat="1" applyFont="1" applyFill="1" applyBorder="1" applyAlignment="1">
      <alignment horizontal="center" vertical="center" wrapText="1" shrinkToFit="1"/>
    </xf>
    <xf numFmtId="0" fontId="27" fillId="0" borderId="1" xfId="0" applyFont="1" applyBorder="1" applyAlignment="1">
      <alignment horizontal="center" vertical="center" wrapText="1"/>
    </xf>
    <xf numFmtId="0" fontId="28" fillId="0" borderId="1" xfId="0" applyFont="1" applyBorder="1" applyAlignment="1">
      <alignment horizontal="left" vertical="center" wrapText="1"/>
    </xf>
    <xf numFmtId="44" fontId="52" fillId="0" borderId="3" xfId="5" applyFont="1" applyFill="1" applyBorder="1" applyAlignment="1">
      <alignment horizontal="center" vertical="center" shrinkToFit="1"/>
    </xf>
    <xf numFmtId="44" fontId="52" fillId="0" borderId="5" xfId="5" applyFont="1" applyFill="1" applyBorder="1" applyAlignment="1">
      <alignment horizontal="center" vertical="center" shrinkToFi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56" fillId="0" borderId="7"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8" xfId="0" applyFont="1" applyBorder="1" applyAlignment="1">
      <alignment horizontal="center" vertical="center" wrapText="1"/>
    </xf>
    <xf numFmtId="0" fontId="54" fillId="4" borderId="7"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4" fillId="4" borderId="7" xfId="0" applyFont="1" applyFill="1" applyBorder="1" applyAlignment="1">
      <alignment vertical="center" wrapText="1"/>
    </xf>
    <xf numFmtId="0" fontId="54" fillId="4" borderId="9" xfId="0" applyFont="1" applyFill="1" applyBorder="1" applyAlignment="1">
      <alignment vertical="center" wrapText="1"/>
    </xf>
    <xf numFmtId="0" fontId="54" fillId="4" borderId="8" xfId="0" applyFont="1" applyFill="1" applyBorder="1" applyAlignment="1">
      <alignment vertical="center" wrapText="1"/>
    </xf>
    <xf numFmtId="0" fontId="56" fillId="0" borderId="1" xfId="0" applyFont="1" applyBorder="1" applyAlignment="1">
      <alignment horizontal="center" vertical="center" wrapText="1"/>
    </xf>
    <xf numFmtId="0" fontId="54" fillId="4" borderId="1" xfId="0" applyFont="1" applyFill="1" applyBorder="1" applyAlignment="1">
      <alignment horizontal="justify" vertical="center" wrapText="1"/>
    </xf>
    <xf numFmtId="0" fontId="54" fillId="4" borderId="1" xfId="0" applyFont="1" applyFill="1" applyBorder="1" applyAlignment="1">
      <alignment horizontal="left" vertical="center" wrapText="1"/>
    </xf>
    <xf numFmtId="0" fontId="36" fillId="0" borderId="1" xfId="0" applyFont="1" applyBorder="1" applyAlignment="1">
      <alignment horizontal="left" vertical="center" wrapText="1"/>
    </xf>
    <xf numFmtId="9" fontId="33" fillId="0" borderId="1" xfId="2" applyFont="1" applyFill="1" applyBorder="1" applyAlignment="1">
      <alignment horizontal="center" vertical="center" shrinkToFit="1"/>
    </xf>
    <xf numFmtId="3" fontId="52" fillId="3" borderId="3" xfId="1" applyNumberFormat="1" applyFont="1" applyFill="1" applyBorder="1" applyAlignment="1">
      <alignment horizontal="center" vertical="center"/>
    </xf>
    <xf numFmtId="3" fontId="52" fillId="3" borderId="5" xfId="1" applyNumberFormat="1" applyFont="1" applyFill="1" applyBorder="1" applyAlignment="1">
      <alignment horizontal="center" vertical="center"/>
    </xf>
    <xf numFmtId="44" fontId="52" fillId="3" borderId="3" xfId="5" applyFont="1" applyFill="1" applyBorder="1" applyAlignment="1">
      <alignment horizontal="center" vertical="center"/>
    </xf>
    <xf numFmtId="44" fontId="52" fillId="3" borderId="5" xfId="5" applyFont="1" applyFill="1" applyBorder="1" applyAlignment="1">
      <alignment horizontal="center" vertical="center"/>
    </xf>
    <xf numFmtId="3" fontId="52" fillId="0" borderId="3" xfId="1" applyNumberFormat="1" applyFont="1" applyBorder="1" applyAlignment="1">
      <alignment horizontal="center" vertical="center"/>
    </xf>
    <xf numFmtId="3" fontId="52" fillId="0" borderId="5" xfId="1" applyNumberFormat="1" applyFont="1" applyBorder="1" applyAlignment="1">
      <alignment horizontal="center" vertical="center"/>
    </xf>
    <xf numFmtId="0" fontId="34" fillId="0" borderId="1" xfId="0" applyFont="1" applyBorder="1" applyAlignment="1">
      <alignment horizontal="center" vertical="center" wrapText="1"/>
    </xf>
    <xf numFmtId="0" fontId="32"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2" fillId="4" borderId="7"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8" xfId="0" applyFont="1" applyFill="1" applyBorder="1" applyAlignment="1">
      <alignment horizontal="center" vertical="center" wrapText="1"/>
    </xf>
    <xf numFmtId="44" fontId="24" fillId="3" borderId="3" xfId="5" applyFont="1" applyFill="1" applyBorder="1" applyAlignment="1">
      <alignment horizontal="center" vertical="center" wrapText="1" shrinkToFit="1"/>
    </xf>
    <xf numFmtId="44" fontId="24" fillId="3" borderId="5" xfId="5" applyFont="1" applyFill="1" applyBorder="1" applyAlignment="1">
      <alignment horizontal="center" vertical="center" wrapText="1" shrinkToFit="1"/>
    </xf>
    <xf numFmtId="0" fontId="7" fillId="0" borderId="1" xfId="0" applyFont="1" applyBorder="1" applyAlignment="1">
      <alignment horizontal="center" vertical="center" wrapText="1"/>
    </xf>
    <xf numFmtId="0" fontId="51" fillId="0" borderId="1" xfId="0" applyFont="1" applyBorder="1" applyAlignment="1">
      <alignment horizontal="left" vertical="center" wrapText="1"/>
    </xf>
    <xf numFmtId="3" fontId="13" fillId="3" borderId="7" xfId="1" applyNumberFormat="1" applyFont="1" applyFill="1" applyBorder="1" applyAlignment="1">
      <alignment horizontal="center" vertical="center" wrapText="1" shrinkToFit="1"/>
    </xf>
    <xf numFmtId="3" fontId="13" fillId="3" borderId="8" xfId="1" applyNumberFormat="1" applyFont="1" applyFill="1" applyBorder="1" applyAlignment="1">
      <alignment horizontal="center" vertical="center" wrapText="1" shrinkToFit="1"/>
    </xf>
    <xf numFmtId="0" fontId="47" fillId="2" borderId="6" xfId="0" applyFont="1" applyFill="1" applyBorder="1" applyAlignment="1">
      <alignment horizontal="center" vertical="center" wrapText="1" readingOrder="1"/>
    </xf>
    <xf numFmtId="0" fontId="47" fillId="2" borderId="0" xfId="0" applyFont="1" applyFill="1" applyAlignment="1">
      <alignment horizontal="center" vertical="center" wrapText="1" readingOrder="1"/>
    </xf>
    <xf numFmtId="0" fontId="24" fillId="3" borderId="2" xfId="0" applyFont="1" applyFill="1" applyBorder="1" applyAlignment="1">
      <alignment horizontal="center" vertical="center"/>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44" fontId="49" fillId="3" borderId="10" xfId="5" applyFont="1" applyFill="1" applyBorder="1" applyAlignment="1">
      <alignment horizontal="center" vertical="center" wrapText="1" shrinkToFit="1"/>
    </xf>
    <xf numFmtId="44" fontId="49" fillId="3" borderId="13" xfId="5" applyFont="1" applyFill="1" applyBorder="1" applyAlignment="1">
      <alignment horizontal="center" vertical="center" wrapText="1" shrinkToFit="1"/>
    </xf>
    <xf numFmtId="9" fontId="55" fillId="0" borderId="1" xfId="2" applyFont="1" applyFill="1" applyBorder="1" applyAlignment="1">
      <alignment horizontal="center" vertical="center" wrapText="1"/>
    </xf>
    <xf numFmtId="44" fontId="24" fillId="0" borderId="3" xfId="5" applyFont="1" applyFill="1" applyBorder="1" applyAlignment="1">
      <alignment horizontal="center" vertical="center" wrapText="1" shrinkToFit="1"/>
    </xf>
    <xf numFmtId="44" fontId="24" fillId="0" borderId="5" xfId="5" applyFont="1" applyFill="1" applyBorder="1" applyAlignment="1">
      <alignment horizontal="center" vertical="center" wrapText="1" shrinkToFit="1"/>
    </xf>
    <xf numFmtId="0" fontId="32" fillId="0" borderId="14" xfId="0" applyFont="1" applyBorder="1" applyAlignment="1">
      <alignment horizontal="lef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horizontal="left" vertical="center" wrapText="1"/>
    </xf>
    <xf numFmtId="44" fontId="56" fillId="0" borderId="3" xfId="5" applyFont="1" applyFill="1" applyBorder="1" applyAlignment="1">
      <alignment horizontal="center" vertical="center" wrapText="1" shrinkToFit="1"/>
    </xf>
    <xf numFmtId="44" fontId="56" fillId="0" borderId="5" xfId="5" applyFont="1" applyFill="1" applyBorder="1" applyAlignment="1">
      <alignment horizontal="center" vertical="center" wrapText="1" shrinkToFit="1"/>
    </xf>
    <xf numFmtId="0" fontId="24" fillId="6" borderId="1" xfId="0" applyFont="1" applyFill="1" applyBorder="1" applyAlignment="1">
      <alignment horizontal="center" vertical="center" wrapText="1"/>
    </xf>
    <xf numFmtId="0" fontId="24" fillId="6" borderId="7" xfId="0" applyFont="1" applyFill="1" applyBorder="1" applyAlignment="1">
      <alignment horizontal="center" vertical="center" wrapText="1"/>
    </xf>
    <xf numFmtId="44" fontId="24" fillId="6" borderId="3" xfId="5" applyFont="1" applyFill="1" applyBorder="1" applyAlignment="1">
      <alignment horizontal="center" vertical="center" shrinkToFit="1"/>
    </xf>
    <xf numFmtId="44" fontId="24" fillId="6" borderId="5" xfId="5" applyFont="1" applyFill="1" applyBorder="1" applyAlignment="1">
      <alignment horizontal="center" vertical="center" shrinkToFit="1"/>
    </xf>
    <xf numFmtId="44" fontId="24" fillId="6" borderId="3" xfId="5" applyFont="1" applyFill="1" applyBorder="1" applyAlignment="1">
      <alignment horizontal="center" vertical="center" wrapText="1" shrinkToFit="1"/>
    </xf>
    <xf numFmtId="44" fontId="24" fillId="6" borderId="5" xfId="5" applyFont="1" applyFill="1" applyBorder="1" applyAlignment="1">
      <alignment horizontal="center" vertical="center" wrapText="1" shrinkToFit="1"/>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44" fontId="56" fillId="3" borderId="3" xfId="5" applyFont="1" applyFill="1" applyBorder="1" applyAlignment="1">
      <alignment horizontal="center" vertical="center" wrapText="1" shrinkToFit="1"/>
    </xf>
    <xf numFmtId="44" fontId="56" fillId="3" borderId="5" xfId="5" applyFont="1" applyFill="1" applyBorder="1" applyAlignment="1">
      <alignment horizontal="center" vertical="center" wrapText="1" shrinkToFit="1"/>
    </xf>
    <xf numFmtId="0" fontId="48" fillId="3" borderId="11"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6" fillId="3" borderId="2" xfId="0" applyFont="1" applyFill="1" applyBorder="1" applyAlignment="1">
      <alignment horizontal="center" vertical="center"/>
    </xf>
    <xf numFmtId="0" fontId="13" fillId="3" borderId="1" xfId="0" applyFont="1" applyFill="1" applyBorder="1" applyAlignment="1">
      <alignment horizontal="justify" vertical="center" wrapText="1"/>
    </xf>
    <xf numFmtId="9" fontId="65" fillId="3" borderId="1" xfId="2" applyFont="1" applyFill="1" applyBorder="1" applyAlignment="1">
      <alignment horizontal="center" vertical="center" wrapText="1"/>
    </xf>
    <xf numFmtId="0" fontId="39" fillId="2" borderId="3" xfId="0" applyFont="1" applyFill="1" applyBorder="1" applyAlignment="1">
      <alignment horizontal="left" vertical="center"/>
    </xf>
    <xf numFmtId="0" fontId="39" fillId="2" borderId="4" xfId="0" applyFont="1" applyFill="1" applyBorder="1" applyAlignment="1">
      <alignment horizontal="left" vertical="center"/>
    </xf>
    <xf numFmtId="0" fontId="39" fillId="2" borderId="5" xfId="0" applyFont="1" applyFill="1" applyBorder="1" applyAlignment="1">
      <alignment horizontal="left" vertical="center"/>
    </xf>
    <xf numFmtId="0" fontId="62" fillId="0" borderId="1" xfId="0" applyFont="1" applyBorder="1" applyAlignment="1">
      <alignment horizontal="center" vertical="center" wrapText="1"/>
    </xf>
    <xf numFmtId="0" fontId="13" fillId="0" borderId="1" xfId="0" applyFont="1" applyBorder="1" applyAlignment="1">
      <alignment horizontal="justify" vertical="center" wrapText="1"/>
    </xf>
    <xf numFmtId="9" fontId="65" fillId="0" borderId="7" xfId="2" applyFont="1" applyFill="1" applyBorder="1" applyAlignment="1">
      <alignment horizontal="center" vertical="center" wrapText="1"/>
    </xf>
    <xf numFmtId="9" fontId="65" fillId="0" borderId="8" xfId="2" applyFont="1" applyFill="1" applyBorder="1" applyAlignment="1">
      <alignment horizontal="center" vertical="center" wrapText="1"/>
    </xf>
    <xf numFmtId="0" fontId="13" fillId="5" borderId="1" xfId="0" applyFont="1" applyFill="1" applyBorder="1" applyAlignment="1">
      <alignment horizontal="justify" vertical="center" wrapText="1" readingOrder="1"/>
    </xf>
    <xf numFmtId="0" fontId="13" fillId="5" borderId="1" xfId="0" applyFont="1" applyFill="1" applyBorder="1" applyAlignment="1">
      <alignment horizontal="center" vertical="center" wrapText="1" readingOrder="1"/>
    </xf>
    <xf numFmtId="9" fontId="13" fillId="5" borderId="1" xfId="2" applyFont="1" applyFill="1" applyBorder="1" applyAlignment="1">
      <alignment horizontal="center" vertical="center" wrapText="1" readingOrder="1"/>
    </xf>
    <xf numFmtId="0" fontId="39" fillId="2" borderId="1" xfId="0" applyFont="1" applyFill="1" applyBorder="1" applyAlignment="1">
      <alignment horizontal="left"/>
    </xf>
    <xf numFmtId="0" fontId="64" fillId="10" borderId="3" xfId="0" applyFont="1" applyFill="1" applyBorder="1" applyAlignment="1">
      <alignment horizontal="center" vertical="center"/>
    </xf>
    <xf numFmtId="0" fontId="64" fillId="10" borderId="4" xfId="0" applyFont="1" applyFill="1" applyBorder="1" applyAlignment="1">
      <alignment horizontal="center" vertical="center"/>
    </xf>
    <xf numFmtId="0" fontId="64" fillId="10" borderId="5" xfId="0" applyFont="1" applyFill="1" applyBorder="1" applyAlignment="1">
      <alignment horizontal="center" vertical="center"/>
    </xf>
    <xf numFmtId="0" fontId="42" fillId="0" borderId="1" xfId="0" applyFont="1" applyBorder="1" applyAlignment="1">
      <alignment horizontal="center" vertical="center" wrapText="1" readingOrder="1"/>
    </xf>
    <xf numFmtId="0" fontId="62" fillId="5" borderId="1" xfId="0" applyFont="1" applyFill="1" applyBorder="1" applyAlignment="1">
      <alignment horizontal="center" vertical="center" wrapText="1" readingOrder="1"/>
    </xf>
    <xf numFmtId="0" fontId="13" fillId="3" borderId="3"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13" fillId="3" borderId="5" xfId="0" applyFont="1" applyFill="1" applyBorder="1" applyAlignment="1">
      <alignment horizontal="justify" vertical="center" wrapText="1"/>
    </xf>
    <xf numFmtId="9" fontId="57" fillId="0" borderId="7" xfId="2" applyFont="1" applyFill="1" applyBorder="1" applyAlignment="1">
      <alignment horizontal="center" vertical="center" wrapText="1"/>
    </xf>
    <xf numFmtId="9" fontId="57" fillId="0" borderId="8" xfId="2" applyFont="1" applyFill="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35" fillId="0" borderId="7" xfId="2" applyNumberFormat="1" applyFont="1" applyFill="1" applyBorder="1" applyAlignment="1">
      <alignment horizontal="center" vertical="center" wrapText="1"/>
    </xf>
    <xf numFmtId="10" fontId="35" fillId="0" borderId="8" xfId="2" applyNumberFormat="1" applyFont="1" applyFill="1" applyBorder="1" applyAlignment="1">
      <alignment horizontal="center" vertical="center" wrapText="1"/>
    </xf>
    <xf numFmtId="0" fontId="13" fillId="5" borderId="3"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5" borderId="5" xfId="0" applyFont="1" applyFill="1" applyBorder="1" applyAlignment="1">
      <alignment horizontal="center" vertical="center" wrapText="1" readingOrder="1"/>
    </xf>
    <xf numFmtId="9" fontId="13" fillId="5" borderId="3" xfId="0" applyNumberFormat="1" applyFont="1" applyFill="1" applyBorder="1" applyAlignment="1">
      <alignment horizontal="center" vertical="center" wrapText="1" readingOrder="1"/>
    </xf>
    <xf numFmtId="9" fontId="13" fillId="5" borderId="5" xfId="0" applyNumberFormat="1" applyFont="1" applyFill="1" applyBorder="1" applyAlignment="1">
      <alignment horizontal="center" vertical="center" wrapText="1" readingOrder="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10" fillId="2" borderId="3" xfId="0" applyFont="1" applyFill="1" applyBorder="1" applyAlignment="1">
      <alignment horizontal="left" vertical="center" wrapText="1" readingOrder="1"/>
    </xf>
    <xf numFmtId="0" fontId="10" fillId="2" borderId="4" xfId="0" applyFont="1" applyFill="1" applyBorder="1" applyAlignment="1">
      <alignment horizontal="left" vertical="center" wrapText="1" readingOrder="1"/>
    </xf>
    <xf numFmtId="0" fontId="10" fillId="2" borderId="5" xfId="0" applyFont="1" applyFill="1" applyBorder="1" applyAlignment="1">
      <alignment horizontal="left" vertical="center" wrapText="1" readingOrder="1"/>
    </xf>
    <xf numFmtId="0" fontId="11" fillId="5" borderId="3" xfId="0" applyFont="1" applyFill="1" applyBorder="1" applyAlignment="1">
      <alignment horizontal="justify" vertical="center" wrapText="1" readingOrder="1"/>
    </xf>
    <xf numFmtId="0" fontId="11" fillId="5" borderId="4" xfId="0" applyFont="1" applyFill="1" applyBorder="1" applyAlignment="1">
      <alignment horizontal="justify" vertical="center" wrapText="1" readingOrder="1"/>
    </xf>
    <xf numFmtId="0" fontId="11" fillId="5" borderId="5" xfId="0" applyFont="1" applyFill="1" applyBorder="1" applyAlignment="1">
      <alignment horizontal="justify" vertical="center" wrapText="1" readingOrder="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57" fillId="5" borderId="3" xfId="0" applyFont="1" applyFill="1" applyBorder="1" applyAlignment="1">
      <alignment horizontal="center" vertical="center" wrapText="1" readingOrder="1"/>
    </xf>
    <xf numFmtId="0" fontId="57" fillId="5" borderId="4" xfId="0" applyFont="1" applyFill="1" applyBorder="1" applyAlignment="1">
      <alignment horizontal="center" vertical="center" wrapText="1" readingOrder="1"/>
    </xf>
    <xf numFmtId="0" fontId="57" fillId="5" borderId="5" xfId="0" applyFont="1" applyFill="1" applyBorder="1" applyAlignment="1">
      <alignment horizontal="center" vertical="center" wrapText="1" readingOrder="1"/>
    </xf>
    <xf numFmtId="0" fontId="61" fillId="2" borderId="3" xfId="0" applyFont="1" applyFill="1" applyBorder="1" applyAlignment="1">
      <alignment horizontal="left" vertical="center" wrapText="1" readingOrder="1"/>
    </xf>
    <xf numFmtId="0" fontId="61" fillId="2" borderId="4" xfId="0" applyFont="1" applyFill="1" applyBorder="1" applyAlignment="1">
      <alignment horizontal="left" vertical="center" wrapText="1" readingOrder="1"/>
    </xf>
    <xf numFmtId="0" fontId="61" fillId="2" borderId="5" xfId="0" applyFont="1" applyFill="1" applyBorder="1" applyAlignment="1">
      <alignment horizontal="left" vertical="center" wrapText="1" readingOrder="1"/>
    </xf>
    <xf numFmtId="43" fontId="42" fillId="0" borderId="3" xfId="1" applyFont="1" applyFill="1" applyBorder="1" applyAlignment="1">
      <alignment horizontal="left" vertical="center" wrapText="1" readingOrder="1"/>
    </xf>
    <xf numFmtId="43" fontId="42" fillId="0" borderId="4" xfId="1" applyFont="1" applyFill="1" applyBorder="1" applyAlignment="1">
      <alignment horizontal="left" vertical="center" wrapText="1" readingOrder="1"/>
    </xf>
    <xf numFmtId="43" fontId="42" fillId="0" borderId="5" xfId="1" applyFont="1" applyFill="1" applyBorder="1" applyAlignment="1">
      <alignment horizontal="left" vertical="center" wrapText="1" readingOrder="1"/>
    </xf>
    <xf numFmtId="0" fontId="10" fillId="2" borderId="3"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11" fillId="5" borderId="4" xfId="0" applyFont="1" applyFill="1" applyBorder="1" applyAlignment="1">
      <alignment horizontal="center" vertical="center" wrapText="1" readingOrder="1"/>
    </xf>
    <xf numFmtId="0" fontId="11" fillId="5" borderId="5" xfId="0" applyFont="1" applyFill="1" applyBorder="1" applyAlignment="1">
      <alignment horizontal="center" vertical="center" wrapText="1" readingOrder="1"/>
    </xf>
    <xf numFmtId="0" fontId="25" fillId="0" borderId="0" xfId="0" applyFont="1" applyAlignment="1">
      <alignment horizontal="center" vertical="center" wrapText="1"/>
    </xf>
    <xf numFmtId="0" fontId="25" fillId="0" borderId="0" xfId="0" applyFont="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60" fillId="2" borderId="1" xfId="0" applyFont="1" applyFill="1" applyBorder="1" applyAlignment="1">
      <alignment horizontal="left" vertical="center" wrapText="1" readingOrder="1"/>
    </xf>
    <xf numFmtId="0" fontId="60" fillId="2" borderId="3" xfId="0" applyFont="1" applyFill="1" applyBorder="1" applyAlignment="1">
      <alignment horizontal="left" vertical="center" wrapText="1" readingOrder="1"/>
    </xf>
    <xf numFmtId="0" fontId="60" fillId="2" borderId="4" xfId="0" applyFont="1" applyFill="1" applyBorder="1" applyAlignment="1">
      <alignment horizontal="left" vertical="center" wrapText="1" readingOrder="1"/>
    </xf>
    <xf numFmtId="0" fontId="60" fillId="2" borderId="5" xfId="0" applyFont="1" applyFill="1" applyBorder="1" applyAlignment="1">
      <alignment horizontal="left" vertical="center" wrapText="1" readingOrder="1"/>
    </xf>
    <xf numFmtId="164" fontId="62" fillId="0" borderId="3" xfId="5" applyNumberFormat="1" applyFont="1" applyFill="1" applyBorder="1" applyAlignment="1">
      <alignment horizontal="left" vertical="center" wrapText="1" readingOrder="1"/>
    </xf>
    <xf numFmtId="164" fontId="62" fillId="0" borderId="4" xfId="5" applyNumberFormat="1" applyFont="1" applyFill="1" applyBorder="1" applyAlignment="1">
      <alignment horizontal="left" vertical="center" wrapText="1" readingOrder="1"/>
    </xf>
    <xf numFmtId="164" fontId="62" fillId="0" borderId="5" xfId="5" applyNumberFormat="1" applyFont="1" applyFill="1" applyBorder="1" applyAlignment="1">
      <alignment horizontal="left" vertical="center" wrapText="1" readingOrder="1"/>
    </xf>
    <xf numFmtId="0" fontId="72" fillId="5" borderId="3" xfId="0" applyFont="1" applyFill="1" applyBorder="1" applyAlignment="1">
      <alignment horizontal="left" vertical="center" wrapText="1" readingOrder="1"/>
    </xf>
    <xf numFmtId="0" fontId="72" fillId="5" borderId="4" xfId="0" applyFont="1" applyFill="1" applyBorder="1" applyAlignment="1">
      <alignment horizontal="left" vertical="center" wrapText="1" readingOrder="1"/>
    </xf>
    <xf numFmtId="0" fontId="72" fillId="5" borderId="5" xfId="0" applyFont="1" applyFill="1" applyBorder="1" applyAlignment="1">
      <alignment horizontal="left" vertical="center" wrapText="1" readingOrder="1"/>
    </xf>
    <xf numFmtId="43" fontId="8" fillId="0" borderId="6" xfId="1" applyFont="1" applyFill="1" applyBorder="1" applyAlignment="1">
      <alignment horizontal="center" vertical="center"/>
    </xf>
    <xf numFmtId="0" fontId="43" fillId="2" borderId="1" xfId="0" applyFont="1" applyFill="1" applyBorder="1" applyAlignment="1">
      <alignment horizontal="left" vertical="center" wrapText="1" readingOrder="1"/>
    </xf>
    <xf numFmtId="0" fontId="43" fillId="2" borderId="3" xfId="0" applyFont="1" applyFill="1" applyBorder="1" applyAlignment="1">
      <alignment horizontal="left" vertical="center" wrapText="1" readingOrder="1"/>
    </xf>
    <xf numFmtId="0" fontId="43" fillId="2" borderId="4" xfId="0" applyFont="1" applyFill="1" applyBorder="1" applyAlignment="1">
      <alignment horizontal="left" vertical="center" wrapText="1" readingOrder="1"/>
    </xf>
    <xf numFmtId="0" fontId="43" fillId="2" borderId="5" xfId="0" applyFont="1" applyFill="1" applyBorder="1" applyAlignment="1">
      <alignment horizontal="left" vertical="center" wrapText="1" readingOrder="1"/>
    </xf>
    <xf numFmtId="0" fontId="43" fillId="2" borderId="3" xfId="0" applyFont="1" applyFill="1" applyBorder="1" applyAlignment="1">
      <alignment horizontal="center" vertical="center" wrapText="1" readingOrder="1"/>
    </xf>
    <xf numFmtId="0" fontId="43" fillId="2" borderId="4" xfId="0" applyFont="1" applyFill="1" applyBorder="1" applyAlignment="1">
      <alignment horizontal="center" vertical="center" wrapText="1" readingOrder="1"/>
    </xf>
    <xf numFmtId="0" fontId="43" fillId="2" borderId="5" xfId="0" applyFont="1" applyFill="1" applyBorder="1" applyAlignment="1">
      <alignment horizontal="center" vertical="center" wrapText="1" readingOrder="1"/>
    </xf>
    <xf numFmtId="43" fontId="49" fillId="0" borderId="3" xfId="1" applyFont="1" applyFill="1" applyBorder="1" applyAlignment="1">
      <alignment horizontal="left" vertical="center" wrapText="1" readingOrder="1"/>
    </xf>
    <xf numFmtId="43" fontId="49" fillId="0" borderId="4" xfId="1" applyFont="1" applyFill="1" applyBorder="1" applyAlignment="1">
      <alignment horizontal="left" vertical="center" wrapText="1" readingOrder="1"/>
    </xf>
    <xf numFmtId="43" fontId="49" fillId="0" borderId="5" xfId="1" applyFont="1" applyFill="1" applyBorder="1" applyAlignment="1">
      <alignment horizontal="left" vertical="center" wrapText="1" readingOrder="1"/>
    </xf>
    <xf numFmtId="164" fontId="48" fillId="0" borderId="3" xfId="5" applyNumberFormat="1" applyFont="1" applyFill="1" applyBorder="1" applyAlignment="1">
      <alignment horizontal="left" vertical="center" wrapText="1" readingOrder="1"/>
    </xf>
    <xf numFmtId="164" fontId="48" fillId="0" borderId="4" xfId="5" applyNumberFormat="1" applyFont="1" applyFill="1" applyBorder="1" applyAlignment="1">
      <alignment horizontal="left" vertical="center" wrapText="1" readingOrder="1"/>
    </xf>
    <xf numFmtId="164" fontId="48" fillId="0" borderId="5" xfId="5" applyNumberFormat="1" applyFont="1" applyFill="1" applyBorder="1" applyAlignment="1">
      <alignment horizontal="left" vertical="center" wrapText="1" readingOrder="1"/>
    </xf>
    <xf numFmtId="0" fontId="50" fillId="5" borderId="3" xfId="0" applyFont="1" applyFill="1" applyBorder="1" applyAlignment="1">
      <alignment horizontal="left" vertical="center" wrapText="1" readingOrder="1"/>
    </xf>
    <xf numFmtId="0" fontId="50" fillId="5" borderId="4" xfId="0" applyFont="1" applyFill="1" applyBorder="1" applyAlignment="1">
      <alignment horizontal="left" vertical="center" wrapText="1" readingOrder="1"/>
    </xf>
    <xf numFmtId="0" fontId="50" fillId="5" borderId="5" xfId="0" applyFont="1" applyFill="1" applyBorder="1" applyAlignment="1">
      <alignment horizontal="left" vertical="center" wrapText="1" readingOrder="1"/>
    </xf>
    <xf numFmtId="9" fontId="13" fillId="5" borderId="1" xfId="0" applyNumberFormat="1" applyFont="1" applyFill="1" applyBorder="1" applyAlignment="1">
      <alignment horizontal="center" vertical="center" wrapText="1" readingOrder="1"/>
    </xf>
    <xf numFmtId="0" fontId="10" fillId="2" borderId="1" xfId="0" applyFont="1" applyFill="1" applyBorder="1" applyAlignment="1">
      <alignment horizontal="left" vertical="center"/>
    </xf>
    <xf numFmtId="0" fontId="71" fillId="0" borderId="1" xfId="0" applyFont="1" applyBorder="1" applyAlignment="1">
      <alignment horizontal="center" vertical="center" wrapText="1"/>
    </xf>
    <xf numFmtId="0" fontId="36" fillId="5" borderId="3" xfId="0" applyFont="1" applyFill="1" applyBorder="1" applyAlignment="1">
      <alignment horizontal="justify" vertical="center" wrapText="1" readingOrder="1"/>
    </xf>
    <xf numFmtId="0" fontId="36" fillId="5" borderId="4" xfId="0" applyFont="1" applyFill="1" applyBorder="1" applyAlignment="1">
      <alignment horizontal="justify" vertical="center" wrapText="1" readingOrder="1"/>
    </xf>
    <xf numFmtId="0" fontId="36" fillId="5" borderId="5" xfId="0" applyFont="1" applyFill="1" applyBorder="1" applyAlignment="1">
      <alignment horizontal="justify" vertical="center" wrapText="1" readingOrder="1"/>
    </xf>
    <xf numFmtId="0" fontId="35" fillId="5" borderId="3" xfId="0" applyFont="1" applyFill="1" applyBorder="1" applyAlignment="1">
      <alignment horizontal="center" vertical="center" wrapText="1" readingOrder="1"/>
    </xf>
    <xf numFmtId="0" fontId="35" fillId="5" borderId="4" xfId="0" applyFont="1" applyFill="1" applyBorder="1" applyAlignment="1">
      <alignment horizontal="center" vertical="center" wrapText="1" readingOrder="1"/>
    </xf>
    <xf numFmtId="0" fontId="35" fillId="5" borderId="5" xfId="0" applyFont="1" applyFill="1" applyBorder="1" applyAlignment="1">
      <alignment horizontal="center" vertical="center" wrapText="1" readingOrder="1"/>
    </xf>
    <xf numFmtId="0" fontId="57" fillId="5" borderId="1" xfId="0" applyFont="1" applyFill="1" applyBorder="1" applyAlignment="1">
      <alignment horizontal="center" vertical="center" wrapText="1" readingOrder="1"/>
    </xf>
    <xf numFmtId="0" fontId="35" fillId="5" borderId="1" xfId="0" applyFont="1" applyFill="1" applyBorder="1" applyAlignment="1">
      <alignment horizontal="justify" vertical="center" wrapText="1" readingOrder="1"/>
    </xf>
    <xf numFmtId="0" fontId="65" fillId="5" borderId="1" xfId="0" applyFont="1" applyFill="1" applyBorder="1" applyAlignment="1">
      <alignment horizontal="center" vertical="center" wrapText="1" readingOrder="1"/>
    </xf>
    <xf numFmtId="9" fontId="65" fillId="5" borderId="1" xfId="2" applyFont="1" applyFill="1" applyBorder="1" applyAlignment="1">
      <alignment horizontal="center" vertical="center" wrapText="1" readingOrder="1"/>
    </xf>
    <xf numFmtId="0" fontId="64" fillId="10" borderId="1" xfId="0" applyFont="1" applyFill="1" applyBorder="1" applyAlignment="1">
      <alignment horizontal="center" vertical="center"/>
    </xf>
    <xf numFmtId="0" fontId="65" fillId="0" borderId="1" xfId="0" applyFont="1" applyBorder="1" applyAlignment="1">
      <alignment horizontal="center" vertical="center" wrapText="1" readingOrder="1"/>
    </xf>
    <xf numFmtId="0" fontId="30" fillId="5" borderId="1" xfId="0" applyFont="1" applyFill="1" applyBorder="1" applyAlignment="1">
      <alignment horizontal="center" vertical="center" wrapText="1" readingOrder="1"/>
    </xf>
    <xf numFmtId="0" fontId="65" fillId="3" borderId="1" xfId="0" applyFont="1" applyFill="1" applyBorder="1" applyAlignment="1">
      <alignment horizontal="justify" vertical="center" wrapText="1"/>
    </xf>
    <xf numFmtId="9" fontId="71" fillId="0" borderId="1" xfId="2" applyFont="1" applyFill="1" applyBorder="1" applyAlignment="1">
      <alignment horizontal="center" vertical="center" wrapText="1"/>
    </xf>
    <xf numFmtId="0" fontId="39" fillId="2" borderId="1" xfId="0" applyFont="1" applyFill="1" applyBorder="1" applyAlignment="1">
      <alignment horizontal="left" vertical="center"/>
    </xf>
    <xf numFmtId="0" fontId="65" fillId="0" borderId="1" xfId="0" applyFont="1" applyBorder="1" applyAlignment="1">
      <alignment horizontal="justify" vertical="center" wrapText="1"/>
    </xf>
    <xf numFmtId="9" fontId="56" fillId="0" borderId="1" xfId="2" applyFont="1" applyFill="1" applyBorder="1" applyAlignment="1">
      <alignment horizontal="center" vertical="center" wrapText="1"/>
    </xf>
    <xf numFmtId="43" fontId="28" fillId="0" borderId="1" xfId="0" applyNumberFormat="1" applyFont="1" applyBorder="1" applyAlignment="1">
      <alignment horizontal="center" vertical="center" wrapText="1"/>
    </xf>
    <xf numFmtId="43" fontId="28"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30" fillId="0" borderId="1" xfId="0" applyFont="1" applyBorder="1" applyAlignment="1">
      <alignment horizontal="center" vertical="center"/>
    </xf>
    <xf numFmtId="0" fontId="35" fillId="3" borderId="1" xfId="0" applyFont="1" applyFill="1" applyBorder="1" applyAlignment="1">
      <alignment horizontal="justify" vertical="center" wrapText="1"/>
    </xf>
    <xf numFmtId="9" fontId="71" fillId="3" borderId="1" xfId="2" applyFont="1" applyFill="1" applyBorder="1" applyAlignment="1">
      <alignment horizontal="center" vertical="center" wrapText="1"/>
    </xf>
    <xf numFmtId="0" fontId="35" fillId="0" borderId="1" xfId="0" applyFont="1" applyBorder="1" applyAlignment="1">
      <alignment horizontal="justify" vertical="center" wrapText="1"/>
    </xf>
    <xf numFmtId="0" fontId="30" fillId="0" borderId="1" xfId="0" applyFont="1" applyBorder="1" applyAlignment="1">
      <alignment horizontal="center" vertical="center" wrapText="1"/>
    </xf>
    <xf numFmtId="44" fontId="56" fillId="3" borderId="1" xfId="5" applyFont="1" applyFill="1" applyBorder="1" applyAlignment="1">
      <alignment horizontal="center" vertical="center" wrapText="1" shrinkToFit="1"/>
    </xf>
    <xf numFmtId="0" fontId="48" fillId="0" borderId="1" xfId="0" applyFont="1" applyBorder="1" applyAlignment="1">
      <alignment horizontal="left" vertical="center"/>
    </xf>
    <xf numFmtId="44" fontId="24" fillId="3" borderId="1" xfId="5" applyFont="1" applyFill="1" applyBorder="1" applyAlignment="1">
      <alignment horizontal="center" vertical="center" wrapText="1" shrinkToFit="1"/>
    </xf>
    <xf numFmtId="44" fontId="24" fillId="6" borderId="1" xfId="5" applyFont="1" applyFill="1" applyBorder="1" applyAlignment="1">
      <alignment horizontal="center" vertical="center" shrinkToFit="1"/>
    </xf>
    <xf numFmtId="0" fontId="47" fillId="2" borderId="1" xfId="0" applyFont="1" applyFill="1" applyBorder="1" applyAlignment="1">
      <alignment horizontal="center" vertical="center" wrapText="1" readingOrder="1"/>
    </xf>
    <xf numFmtId="0" fontId="24" fillId="5" borderId="1" xfId="0" applyFont="1" applyFill="1" applyBorder="1" applyAlignment="1">
      <alignment horizontal="center" vertical="center" wrapText="1"/>
    </xf>
    <xf numFmtId="44" fontId="49" fillId="3" borderId="1" xfId="5" applyFont="1" applyFill="1" applyBorder="1" applyAlignment="1">
      <alignment horizontal="center" vertical="center" wrapText="1" shrinkToFit="1"/>
    </xf>
    <xf numFmtId="44" fontId="24" fillId="0" borderId="1" xfId="5" applyFont="1" applyFill="1" applyBorder="1" applyAlignment="1">
      <alignment horizontal="center" vertical="center" wrapText="1" shrinkToFit="1"/>
    </xf>
    <xf numFmtId="3" fontId="52" fillId="3" borderId="1" xfId="0" applyNumberFormat="1" applyFont="1" applyFill="1" applyBorder="1" applyAlignment="1">
      <alignment horizontal="center" vertical="center" shrinkToFit="1"/>
    </xf>
    <xf numFmtId="3" fontId="52" fillId="0" borderId="1" xfId="0" applyNumberFormat="1" applyFont="1" applyBorder="1" applyAlignment="1">
      <alignment horizontal="center" vertical="center" shrinkToFit="1"/>
    </xf>
    <xf numFmtId="44" fontId="52" fillId="0" borderId="1" xfId="5" applyFont="1" applyFill="1" applyBorder="1" applyAlignment="1">
      <alignment horizontal="center" vertical="center" shrinkToFit="1"/>
    </xf>
    <xf numFmtId="3" fontId="35" fillId="3" borderId="1" xfId="1" applyNumberFormat="1" applyFont="1" applyFill="1" applyBorder="1" applyAlignment="1" applyProtection="1">
      <alignment horizontal="center" vertical="center" wrapText="1" shrinkToFit="1"/>
      <protection locked="0"/>
    </xf>
    <xf numFmtId="3" fontId="35" fillId="3" borderId="1" xfId="1" applyNumberFormat="1" applyFont="1" applyFill="1" applyBorder="1" applyAlignment="1" applyProtection="1">
      <alignment horizontal="center" vertical="center" shrinkToFit="1"/>
      <protection locked="0"/>
    </xf>
    <xf numFmtId="3" fontId="35" fillId="0" borderId="1" xfId="1" applyNumberFormat="1" applyFont="1" applyFill="1" applyBorder="1" applyAlignment="1" applyProtection="1">
      <alignment horizontal="center" vertical="center" wrapText="1" shrinkToFit="1"/>
      <protection locked="0"/>
    </xf>
    <xf numFmtId="3" fontId="35" fillId="0" borderId="1" xfId="1" applyNumberFormat="1" applyFont="1" applyFill="1" applyBorder="1" applyAlignment="1" applyProtection="1">
      <alignment horizontal="center" vertical="center" shrinkToFit="1"/>
      <protection locked="0"/>
    </xf>
    <xf numFmtId="3" fontId="52" fillId="3" borderId="1" xfId="1" applyNumberFormat="1" applyFont="1" applyFill="1" applyBorder="1" applyAlignment="1">
      <alignment horizontal="center" vertical="center"/>
    </xf>
    <xf numFmtId="44" fontId="52" fillId="3" borderId="1" xfId="5" applyFont="1" applyFill="1" applyBorder="1" applyAlignment="1">
      <alignment horizontal="center" vertical="center"/>
    </xf>
    <xf numFmtId="3" fontId="52" fillId="0" borderId="1" xfId="1" applyNumberFormat="1" applyFont="1" applyBorder="1" applyAlignment="1">
      <alignment horizontal="center" vertical="center"/>
    </xf>
    <xf numFmtId="44" fontId="52" fillId="3" borderId="1" xfId="5" applyFont="1" applyFill="1" applyBorder="1" applyAlignment="1">
      <alignment horizontal="center" vertical="center" shrinkToFit="1"/>
    </xf>
    <xf numFmtId="0" fontId="54" fillId="4" borderId="1" xfId="0" applyFont="1" applyFill="1" applyBorder="1" applyAlignment="1">
      <alignment vertical="center" wrapText="1"/>
    </xf>
    <xf numFmtId="8" fontId="52" fillId="0" borderId="1" xfId="5" applyNumberFormat="1" applyFont="1" applyFill="1" applyBorder="1" applyAlignment="1">
      <alignment horizontal="center" vertical="center" shrinkToFit="1"/>
    </xf>
    <xf numFmtId="3" fontId="35" fillId="3" borderId="1" xfId="10" applyNumberFormat="1" applyFont="1" applyFill="1" applyBorder="1" applyAlignment="1">
      <alignment horizontal="center" vertical="center" wrapText="1" shrinkToFit="1"/>
    </xf>
    <xf numFmtId="3" fontId="35" fillId="3" borderId="1" xfId="10" applyNumberFormat="1" applyFont="1" applyFill="1" applyBorder="1" applyAlignment="1">
      <alignment horizontal="center" vertical="center" shrinkToFit="1"/>
    </xf>
    <xf numFmtId="3" fontId="35" fillId="0" borderId="1" xfId="10" applyNumberFormat="1" applyFont="1" applyFill="1" applyBorder="1" applyAlignment="1">
      <alignment horizontal="center" vertical="center" wrapText="1" shrinkToFit="1"/>
    </xf>
    <xf numFmtId="3" fontId="35" fillId="0" borderId="1" xfId="10" applyNumberFormat="1" applyFont="1" applyFill="1" applyBorder="1" applyAlignment="1">
      <alignment horizontal="center" vertical="center" shrinkToFit="1"/>
    </xf>
    <xf numFmtId="3" fontId="35" fillId="0" borderId="7" xfId="10" applyNumberFormat="1" applyFont="1" applyFill="1" applyBorder="1" applyAlignment="1">
      <alignment horizontal="center" vertical="center" wrapText="1" shrinkToFit="1"/>
    </xf>
    <xf numFmtId="3" fontId="35" fillId="0" borderId="8" xfId="10" applyNumberFormat="1" applyFont="1" applyFill="1" applyBorder="1" applyAlignment="1">
      <alignment horizontal="center" vertical="center" wrapText="1" shrinkToFit="1"/>
    </xf>
    <xf numFmtId="4" fontId="52" fillId="3" borderId="1" xfId="0" applyNumberFormat="1" applyFont="1" applyFill="1" applyBorder="1" applyAlignment="1">
      <alignment horizontal="center" vertical="center" shrinkToFit="1"/>
    </xf>
    <xf numFmtId="4" fontId="52" fillId="0" borderId="1" xfId="0" applyNumberFormat="1" applyFont="1" applyFill="1" applyBorder="1" applyAlignment="1">
      <alignment horizontal="center" vertical="center" shrinkToFit="1"/>
    </xf>
    <xf numFmtId="3" fontId="73" fillId="0" borderId="1" xfId="1" applyNumberFormat="1" applyFont="1" applyFill="1" applyBorder="1" applyAlignment="1">
      <alignment horizontal="center" vertical="center" wrapText="1" shrinkToFit="1"/>
    </xf>
    <xf numFmtId="3" fontId="73" fillId="0" borderId="1" xfId="1" applyNumberFormat="1" applyFont="1" applyFill="1" applyBorder="1" applyAlignment="1">
      <alignment horizontal="center" vertical="center" shrinkToFit="1"/>
    </xf>
    <xf numFmtId="3" fontId="73" fillId="0" borderId="16" xfId="1" applyNumberFormat="1" applyFont="1" applyFill="1" applyBorder="1" applyAlignment="1">
      <alignment horizontal="center" vertical="center" shrinkToFit="1"/>
    </xf>
    <xf numFmtId="3" fontId="52" fillId="3" borderId="1" xfId="1" applyNumberFormat="1" applyFont="1" applyFill="1" applyBorder="1" applyAlignment="1">
      <alignment horizontal="center" vertical="center" shrinkToFit="1"/>
    </xf>
    <xf numFmtId="3" fontId="52" fillId="0" borderId="1" xfId="1" applyNumberFormat="1" applyFont="1" applyBorder="1" applyAlignment="1">
      <alignment horizontal="center" vertical="center" shrinkToFit="1"/>
    </xf>
    <xf numFmtId="3" fontId="31" fillId="3" borderId="1" xfId="1" applyNumberFormat="1" applyFont="1" applyFill="1" applyBorder="1" applyAlignment="1">
      <alignment horizontal="center" vertical="center" wrapText="1" shrinkToFit="1"/>
    </xf>
    <xf numFmtId="3" fontId="31" fillId="3" borderId="1" xfId="1" applyNumberFormat="1" applyFont="1" applyFill="1" applyBorder="1" applyAlignment="1">
      <alignment horizontal="center" vertical="center" shrinkToFit="1"/>
    </xf>
    <xf numFmtId="3" fontId="31" fillId="0" borderId="1" xfId="1" applyNumberFormat="1" applyFont="1" applyFill="1" applyBorder="1" applyAlignment="1">
      <alignment horizontal="center" vertical="center" wrapText="1" shrinkToFit="1"/>
    </xf>
    <xf numFmtId="3" fontId="31" fillId="0" borderId="1" xfId="1" applyNumberFormat="1" applyFont="1" applyFill="1" applyBorder="1" applyAlignment="1">
      <alignment horizontal="center" vertical="center" shrinkToFit="1"/>
    </xf>
    <xf numFmtId="0" fontId="35" fillId="0" borderId="1" xfId="0" applyFont="1" applyBorder="1" applyAlignment="1">
      <alignment horizontal="center" vertical="center" wrapText="1"/>
    </xf>
    <xf numFmtId="9" fontId="11" fillId="0" borderId="1" xfId="2" applyFont="1" applyFill="1" applyBorder="1" applyAlignment="1">
      <alignment horizontal="center" vertical="center" wrapText="1"/>
    </xf>
    <xf numFmtId="0" fontId="74" fillId="0" borderId="0" xfId="0" applyFont="1" applyAlignment="1">
      <alignment horizontal="center"/>
    </xf>
    <xf numFmtId="9" fontId="33" fillId="3" borderId="1" xfId="2" applyFont="1" applyFill="1" applyBorder="1" applyAlignment="1">
      <alignment horizontal="center" vertical="center" wrapText="1"/>
    </xf>
    <xf numFmtId="44" fontId="53" fillId="0" borderId="1" xfId="5" applyFont="1" applyFill="1" applyBorder="1" applyAlignment="1">
      <alignment horizontal="center" vertical="center" shrinkToFit="1"/>
    </xf>
    <xf numFmtId="0" fontId="24" fillId="3" borderId="1" xfId="0" applyFont="1" applyFill="1" applyBorder="1" applyAlignment="1">
      <alignment horizontal="center" vertical="center" wrapText="1"/>
    </xf>
    <xf numFmtId="3" fontId="53" fillId="3" borderId="1" xfId="1" applyNumberFormat="1" applyFont="1" applyFill="1" applyBorder="1" applyAlignment="1">
      <alignment horizontal="center" vertical="center" shrinkToFit="1"/>
    </xf>
    <xf numFmtId="44" fontId="53" fillId="3" borderId="1" xfId="5" applyFont="1" applyFill="1" applyBorder="1" applyAlignment="1">
      <alignment horizontal="center" vertical="center" shrinkToFit="1"/>
    </xf>
    <xf numFmtId="3" fontId="53" fillId="0" borderId="1" xfId="0" applyNumberFormat="1" applyFont="1" applyBorder="1" applyAlignment="1">
      <alignment horizontal="center" vertical="center" shrinkToFit="1"/>
    </xf>
  </cellXfs>
  <cellStyles count="11">
    <cellStyle name="Millares" xfId="1" builtinId="3"/>
    <cellStyle name="Millares 2" xfId="7"/>
    <cellStyle name="Millares 3" xfId="10"/>
    <cellStyle name="Moneda" xfId="5" builtinId="4"/>
    <cellStyle name="Moneda 2" xfId="8"/>
    <cellStyle name="Moneda 3" xfId="4"/>
    <cellStyle name="Moneda 3 2" xfId="9"/>
    <cellStyle name="Normal" xfId="0" builtinId="0"/>
    <cellStyle name="Normal 2" xfId="6"/>
    <cellStyle name="Normal 4"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119064</xdr:colOff>
      <xdr:row>405</xdr:row>
      <xdr:rowOff>161924</xdr:rowOff>
    </xdr:from>
    <xdr:to>
      <xdr:col>5</xdr:col>
      <xdr:colOff>1238251</xdr:colOff>
      <xdr:row>407</xdr:row>
      <xdr:rowOff>166686</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19064" y="257241674"/>
          <a:ext cx="8386762" cy="380523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Elaborado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Leticia Palma Pérez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Jefa del Departamento de</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Control Presupuestal y Análisis</a:t>
          </a:r>
        </a:p>
      </xdr:txBody>
    </xdr:sp>
    <xdr:clientData/>
  </xdr:twoCellAnchor>
  <xdr:twoCellAnchor>
    <xdr:from>
      <xdr:col>5</xdr:col>
      <xdr:colOff>365125</xdr:colOff>
      <xdr:row>405</xdr:row>
      <xdr:rowOff>142873</xdr:rowOff>
    </xdr:from>
    <xdr:to>
      <xdr:col>9</xdr:col>
      <xdr:colOff>1023937</xdr:colOff>
      <xdr:row>406</xdr:row>
      <xdr:rowOff>3000373</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flipH="1">
          <a:off x="7632700" y="257222623"/>
          <a:ext cx="9164637" cy="36576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Edgar Ibarra Martínez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Director de Finanzas y Administración</a:t>
          </a:r>
        </a:p>
      </xdr:txBody>
    </xdr:sp>
    <xdr:clientData/>
  </xdr:twoCellAnchor>
  <xdr:twoCellAnchor>
    <xdr:from>
      <xdr:col>9</xdr:col>
      <xdr:colOff>285749</xdr:colOff>
      <xdr:row>405</xdr:row>
      <xdr:rowOff>79373</xdr:rowOff>
    </xdr:from>
    <xdr:to>
      <xdr:col>14</xdr:col>
      <xdr:colOff>23811</xdr:colOff>
      <xdr:row>406</xdr:row>
      <xdr:rowOff>2722560</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16059149" y="257159123"/>
          <a:ext cx="9186862" cy="3700462"/>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2800" b="1" i="0" strike="noStrike">
            <a:solidFill>
              <a:srgbClr val="000000"/>
            </a:solidFill>
            <a:latin typeface="Arial"/>
            <a:cs typeface="Arial"/>
          </a:endParaRPr>
        </a:p>
        <a:p>
          <a:pPr algn="ctr" rtl="1">
            <a:defRPr sz="1000"/>
          </a:pPr>
          <a:r>
            <a:rPr lang="es-MX" sz="2800" b="1" i="0" strike="noStrike">
              <a:solidFill>
                <a:srgbClr val="000000"/>
              </a:solidFill>
              <a:latin typeface="Arial"/>
              <a:cs typeface="Arial"/>
            </a:rPr>
            <a:t>Aprobado  por:</a:t>
          </a:r>
        </a:p>
        <a:p>
          <a:pPr algn="ctr" rtl="1">
            <a:defRPr sz="1000"/>
          </a:pPr>
          <a:endParaRPr lang="es-MX" sz="2800" b="1" i="0" strike="noStrike">
            <a:solidFill>
              <a:srgbClr val="000000"/>
            </a:solidFill>
            <a:latin typeface="Arial"/>
            <a:cs typeface="Arial"/>
          </a:endParaRPr>
        </a:p>
        <a:p>
          <a:pPr algn="ctr" rtl="1">
            <a:defRPr sz="1000"/>
          </a:pPr>
          <a:r>
            <a:rPr lang="es-MX" sz="2800" b="1" i="0" strike="noStrike">
              <a:solidFill>
                <a:srgbClr val="000000"/>
              </a:solidFill>
              <a:latin typeface="Arial"/>
              <a:cs typeface="Arial"/>
            </a:rPr>
            <a:t>________________________</a:t>
          </a:r>
          <a:endParaRPr lang="es-MX" sz="2800" b="1"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2800" b="1" i="0">
              <a:solidFill>
                <a:srgbClr val="FF0000"/>
              </a:solidFill>
              <a:effectLst/>
              <a:latin typeface="Arial" panose="020B0604020202020204" pitchFamily="34" charset="0"/>
              <a:ea typeface="+mn-ea"/>
              <a:cs typeface="Arial" panose="020B0604020202020204" pitchFamily="34" charset="0"/>
            </a:rPr>
            <a:t> </a:t>
          </a:r>
          <a:r>
            <a:rPr lang="es-MX" sz="2800" b="1" i="0" baseline="0">
              <a:solidFill>
                <a:sysClr val="windowText" lastClr="000000"/>
              </a:solidFill>
              <a:effectLst/>
              <a:latin typeface="Arial" panose="020B0604020202020204" pitchFamily="34" charset="0"/>
              <a:ea typeface="+mn-ea"/>
              <a:cs typeface="Arial" panose="020B0604020202020204" pitchFamily="34" charset="0"/>
            </a:rPr>
            <a:t>L.C. Hugo Lozano Hernández</a:t>
          </a:r>
          <a:endParaRPr lang="es-MX" sz="24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2400" b="0" i="0" baseline="0">
              <a:solidFill>
                <a:sysClr val="windowText" lastClr="000000"/>
              </a:solidFill>
              <a:effectLst/>
              <a:latin typeface="Arial" panose="020B0604020202020204" pitchFamily="34" charset="0"/>
              <a:ea typeface="+mn-ea"/>
              <a:cs typeface="Arial" panose="020B0604020202020204" pitchFamily="34" charset="0"/>
            </a:rPr>
            <a:t>Director General</a:t>
          </a:r>
          <a:endParaRPr lang="es-MX" sz="2800" b="1"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13</xdr:col>
      <xdr:colOff>1428747</xdr:colOff>
      <xdr:row>405</xdr:row>
      <xdr:rowOff>1</xdr:rowOff>
    </xdr:from>
    <xdr:to>
      <xdr:col>19</xdr:col>
      <xdr:colOff>357184</xdr:colOff>
      <xdr:row>406</xdr:row>
      <xdr:rowOff>1687286</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flipH="1">
          <a:off x="24984072" y="257079751"/>
          <a:ext cx="7643812" cy="274456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Vo. Bo.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Jorge Issac Pérez Salas.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Contralor General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119064</xdr:colOff>
      <xdr:row>405</xdr:row>
      <xdr:rowOff>161924</xdr:rowOff>
    </xdr:from>
    <xdr:to>
      <xdr:col>5</xdr:col>
      <xdr:colOff>1238251</xdr:colOff>
      <xdr:row>407</xdr:row>
      <xdr:rowOff>166686</xdr:rowOff>
    </xdr:to>
    <xdr:sp macro="" textlink="">
      <xdr:nvSpPr>
        <xdr:cNvPr id="2"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119064" y="231114599"/>
          <a:ext cx="10148887" cy="373856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Elaborado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José Armando Castro Ramírez</a:t>
          </a:r>
          <a:endParaRPr kumimoji="0" lang="es-MX" sz="24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Enc. de Dpto. de Control Presupuestal y Análisis</a:t>
          </a:r>
        </a:p>
      </xdr:txBody>
    </xdr:sp>
    <xdr:clientData/>
  </xdr:twoCellAnchor>
  <xdr:twoCellAnchor>
    <xdr:from>
      <xdr:col>5</xdr:col>
      <xdr:colOff>365125</xdr:colOff>
      <xdr:row>405</xdr:row>
      <xdr:rowOff>142873</xdr:rowOff>
    </xdr:from>
    <xdr:to>
      <xdr:col>9</xdr:col>
      <xdr:colOff>1023937</xdr:colOff>
      <xdr:row>406</xdr:row>
      <xdr:rowOff>3000373</xdr:rowOff>
    </xdr:to>
    <xdr:sp macro="" textlink="">
      <xdr:nvSpPr>
        <xdr:cNvPr id="3"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flipH="1">
          <a:off x="9394825" y="231095548"/>
          <a:ext cx="9164637" cy="35909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Edgar Ibarra Martínez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Enc. de la Dirección de Finanzas y Administración</a:t>
          </a:r>
        </a:p>
      </xdr:txBody>
    </xdr:sp>
    <xdr:clientData/>
  </xdr:twoCellAnchor>
  <xdr:twoCellAnchor>
    <xdr:from>
      <xdr:col>9</xdr:col>
      <xdr:colOff>285749</xdr:colOff>
      <xdr:row>405</xdr:row>
      <xdr:rowOff>79373</xdr:rowOff>
    </xdr:from>
    <xdr:to>
      <xdr:col>14</xdr:col>
      <xdr:colOff>23811</xdr:colOff>
      <xdr:row>406</xdr:row>
      <xdr:rowOff>2722560</xdr:rowOff>
    </xdr:to>
    <xdr:sp macro="" textlink="">
      <xdr:nvSpPr>
        <xdr:cNvPr id="4"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flipH="1">
          <a:off x="17821274" y="231032048"/>
          <a:ext cx="9186862" cy="3652837"/>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2800" b="1" i="0" strike="noStrike">
            <a:solidFill>
              <a:srgbClr val="000000"/>
            </a:solidFill>
            <a:latin typeface="Arial"/>
            <a:cs typeface="Arial"/>
          </a:endParaRPr>
        </a:p>
        <a:p>
          <a:pPr algn="ctr" rtl="1">
            <a:defRPr sz="1000"/>
          </a:pPr>
          <a:r>
            <a:rPr lang="es-MX" sz="2800" b="1" i="0" strike="noStrike">
              <a:solidFill>
                <a:srgbClr val="000000"/>
              </a:solidFill>
              <a:latin typeface="Arial"/>
              <a:cs typeface="Arial"/>
            </a:rPr>
            <a:t>Aprobado  por:</a:t>
          </a:r>
        </a:p>
        <a:p>
          <a:pPr algn="ctr" rtl="1">
            <a:defRPr sz="1000"/>
          </a:pPr>
          <a:endParaRPr lang="es-MX" sz="2800" b="1" i="0" strike="noStrike">
            <a:solidFill>
              <a:srgbClr val="000000"/>
            </a:solidFill>
            <a:latin typeface="Arial"/>
            <a:cs typeface="Arial"/>
          </a:endParaRPr>
        </a:p>
        <a:p>
          <a:pPr algn="ctr" rtl="1">
            <a:defRPr sz="1000"/>
          </a:pPr>
          <a:r>
            <a:rPr lang="es-MX" sz="2800" b="1" i="0" strike="noStrike">
              <a:solidFill>
                <a:srgbClr val="000000"/>
              </a:solidFill>
              <a:latin typeface="Arial"/>
              <a:cs typeface="Arial"/>
            </a:rPr>
            <a:t>________________________</a:t>
          </a:r>
          <a:endParaRPr lang="es-MX" sz="2800" b="1"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2800" b="1" i="0">
              <a:solidFill>
                <a:srgbClr val="FF0000"/>
              </a:solidFill>
              <a:effectLst/>
              <a:latin typeface="Arial" panose="020B0604020202020204" pitchFamily="34" charset="0"/>
              <a:ea typeface="+mn-ea"/>
              <a:cs typeface="Arial" panose="020B0604020202020204" pitchFamily="34" charset="0"/>
            </a:rPr>
            <a:t> </a:t>
          </a:r>
          <a:r>
            <a:rPr lang="es-MX" sz="2800" b="1" i="0" baseline="0">
              <a:solidFill>
                <a:sysClr val="windowText" lastClr="000000"/>
              </a:solidFill>
              <a:effectLst/>
              <a:latin typeface="Arial" panose="020B0604020202020204" pitchFamily="34" charset="0"/>
              <a:ea typeface="+mn-ea"/>
              <a:cs typeface="Arial" panose="020B0604020202020204" pitchFamily="34" charset="0"/>
            </a:rPr>
            <a:t>L.C. Hugo Lozano Hernández</a:t>
          </a:r>
          <a:endParaRPr lang="es-MX" sz="24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2400" b="0" i="0" baseline="0">
              <a:solidFill>
                <a:sysClr val="windowText" lastClr="000000"/>
              </a:solidFill>
              <a:effectLst/>
              <a:latin typeface="Arial" panose="020B0604020202020204" pitchFamily="34" charset="0"/>
              <a:ea typeface="+mn-ea"/>
              <a:cs typeface="Arial" panose="020B0604020202020204" pitchFamily="34" charset="0"/>
            </a:rPr>
            <a:t>Director General</a:t>
          </a:r>
          <a:endParaRPr lang="es-MX" sz="2800" b="1"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13</xdr:col>
      <xdr:colOff>1428747</xdr:colOff>
      <xdr:row>405</xdr:row>
      <xdr:rowOff>1</xdr:rowOff>
    </xdr:from>
    <xdr:to>
      <xdr:col>19</xdr:col>
      <xdr:colOff>357184</xdr:colOff>
      <xdr:row>406</xdr:row>
      <xdr:rowOff>1687286</xdr:rowOff>
    </xdr:to>
    <xdr:sp macro="" textlink="">
      <xdr:nvSpPr>
        <xdr:cNvPr id="5"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flipH="1">
          <a:off x="26746197" y="230952676"/>
          <a:ext cx="7948612" cy="373516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2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Vo. Bo.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800" b="1" i="0" u="none" strike="noStrike" kern="0" cap="none" spc="0" normalizeH="0" baseline="0" noProof="0">
              <a:ln>
                <a:noFill/>
              </a:ln>
              <a:solidFill>
                <a:srgbClr val="000000"/>
              </a:solidFill>
              <a:effectLst/>
              <a:uLnTx/>
              <a:uFillTx/>
              <a:latin typeface="Arial"/>
              <a:cs typeface="Arial"/>
            </a:rPr>
            <a:t>L.C. Alejandro Nava Medina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2400" b="0" i="0" u="none" strike="noStrike" kern="0" cap="none" spc="0" normalizeH="0" baseline="0" noProof="0">
              <a:ln>
                <a:noFill/>
              </a:ln>
              <a:solidFill>
                <a:srgbClr val="000000"/>
              </a:solidFill>
              <a:effectLst/>
              <a:uLnTx/>
              <a:uFillTx/>
              <a:latin typeface="Arial"/>
              <a:cs typeface="Arial"/>
            </a:rPr>
            <a:t>Contralor General</a:t>
          </a:r>
        </a:p>
      </xdr:txBody>
    </xdr:sp>
    <xdr:clientData/>
  </xdr:twoCellAnchor>
  <xdr:twoCellAnchor editAs="oneCell">
    <xdr:from>
      <xdr:col>16</xdr:col>
      <xdr:colOff>504031</xdr:colOff>
      <xdr:row>1</xdr:row>
      <xdr:rowOff>142874</xdr:rowOff>
    </xdr:from>
    <xdr:to>
      <xdr:col>19</xdr:col>
      <xdr:colOff>317500</xdr:colOff>
      <xdr:row>4</xdr:row>
      <xdr:rowOff>46139</xdr:rowOff>
    </xdr:to>
    <xdr:pic>
      <xdr:nvPicPr>
        <xdr:cNvPr id="6" name="Imagen 10" descr="Log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850681" y="380999"/>
          <a:ext cx="3804444" cy="189399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1</xdr:row>
      <xdr:rowOff>127000</xdr:rowOff>
    </xdr:from>
    <xdr:to>
      <xdr:col>1</xdr:col>
      <xdr:colOff>3714750</xdr:colOff>
      <xdr:row>3</xdr:row>
      <xdr:rowOff>254000</xdr:rowOff>
    </xdr:to>
    <xdr:pic>
      <xdr:nvPicPr>
        <xdr:cNvPr id="7" name="6 Imagen">
          <a:extLst>
            <a:ext uri="{FF2B5EF4-FFF2-40B4-BE49-F238E27FC236}">
              <a16:creationId xmlns:a16="http://schemas.microsoft.com/office/drawing/2014/main" id="{8CA624E4-ACC8-43D6-9145-51B9EFBCA15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4476" t="3462" r="62217" b="83935"/>
        <a:stretch/>
      </xdr:blipFill>
      <xdr:spPr>
        <a:xfrm>
          <a:off x="190500" y="365125"/>
          <a:ext cx="4438650" cy="1736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nta%20de%20Consejo%2015%20dic%202021/VIII.-%20Presupuesto%202022/MIR%20POA%20PBR%20sin%20fich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sheetName val="PbR"/>
      <sheetName val="POA"/>
    </sheetNames>
    <sheetDataSet>
      <sheetData sheetId="0">
        <row r="6">
          <cell r="B6" t="str">
            <v>PROGRAMA 1: DIRIGIR, CONTROLAR, COMUNICAR, MODERNIZAR, TRANSPARENTAR Y NORMAR LAS ACCIONES INSTITUCIONALES DE CAPAMA.</v>
          </cell>
        </row>
      </sheetData>
      <sheetData sheetId="1">
        <row r="59">
          <cell r="H59">
            <v>10</v>
          </cell>
        </row>
        <row r="137">
          <cell r="F137" t="str">
            <v>Reportes</v>
          </cell>
        </row>
        <row r="139">
          <cell r="F139" t="str">
            <v>Arqueos</v>
          </cell>
        </row>
        <row r="141">
          <cell r="F141" t="str">
            <v>Pólizas</v>
          </cell>
        </row>
        <row r="143">
          <cell r="F143" t="str">
            <v>Conciliaciones Bancarias</v>
          </cell>
        </row>
        <row r="147">
          <cell r="F147" t="str">
            <v>Recorridos</v>
          </cell>
        </row>
      </sheetData>
      <sheetData sheetId="2">
        <row r="60">
          <cell r="R60">
            <v>85041433.319999993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7"/>
  <sheetViews>
    <sheetView tabSelected="1" view="pageBreakPreview" topLeftCell="A45" zoomScale="40" zoomScaleNormal="100" zoomScaleSheetLayoutView="40" zoomScalePageLayoutView="40" workbookViewId="0">
      <selection activeCell="U64" sqref="U64:X65"/>
    </sheetView>
  </sheetViews>
  <sheetFormatPr baseColWidth="10" defaultRowHeight="18.75" x14ac:dyDescent="0.3"/>
  <cols>
    <col min="1" max="1" width="19.42578125" customWidth="1"/>
    <col min="2" max="2" width="46.140625" style="1" customWidth="1"/>
    <col min="3" max="3" width="14" style="13" customWidth="1"/>
    <col min="4" max="4" width="17.42578125" style="2" hidden="1" customWidth="1"/>
    <col min="5" max="5" width="29.42578125" customWidth="1"/>
    <col min="6" max="6" width="31.42578125" customWidth="1"/>
    <col min="7" max="7" width="32.42578125" customWidth="1"/>
    <col min="8" max="8" width="30.7109375" customWidth="1"/>
    <col min="9" max="9" width="33" customWidth="1"/>
    <col min="10" max="10" width="26.5703125" customWidth="1"/>
    <col min="11" max="11" width="27.85546875" customWidth="1"/>
    <col min="12" max="12" width="30.7109375" customWidth="1"/>
    <col min="13" max="13" width="31.5703125" customWidth="1"/>
    <col min="14" max="15" width="25" customWidth="1"/>
    <col min="16" max="16" width="25.42578125" customWidth="1"/>
    <col min="17" max="17" width="12.7109375" style="60" customWidth="1"/>
    <col min="18" max="18" width="29.5703125" customWidth="1"/>
    <col min="19" max="19" width="13" style="3" customWidth="1"/>
    <col min="20" max="20" width="10.85546875" style="3" customWidth="1"/>
    <col min="21" max="21" width="23.42578125" style="21" customWidth="1"/>
    <col min="22" max="22" width="29.140625" customWidth="1"/>
    <col min="23" max="23" width="31.42578125" customWidth="1"/>
    <col min="26" max="26" width="39.42578125" customWidth="1"/>
  </cols>
  <sheetData>
    <row r="1" spans="1:21" x14ac:dyDescent="0.3">
      <c r="U1" s="4"/>
    </row>
    <row r="2" spans="1:21" ht="99" customHeight="1" x14ac:dyDescent="0.25">
      <c r="A2" s="501" t="s">
        <v>128</v>
      </c>
      <c r="B2" s="502"/>
      <c r="C2" s="502"/>
      <c r="D2" s="502"/>
      <c r="E2" s="502"/>
      <c r="F2" s="502"/>
      <c r="G2" s="502"/>
      <c r="H2" s="502"/>
      <c r="I2" s="502"/>
      <c r="J2" s="502"/>
      <c r="K2" s="502"/>
      <c r="L2" s="502"/>
      <c r="M2" s="502"/>
      <c r="N2" s="502"/>
      <c r="O2" s="502"/>
      <c r="P2" s="502"/>
      <c r="Q2" s="502"/>
      <c r="R2" s="502"/>
      <c r="S2" s="502"/>
      <c r="T2" s="502"/>
      <c r="U2" s="5"/>
    </row>
    <row r="3" spans="1:21" ht="27.75" x14ac:dyDescent="0.25">
      <c r="A3" s="503" t="s">
        <v>179</v>
      </c>
      <c r="B3" s="503"/>
      <c r="C3" s="503"/>
      <c r="D3" s="503"/>
      <c r="E3" s="503"/>
      <c r="F3" s="503"/>
      <c r="G3" s="503"/>
      <c r="H3" s="503"/>
      <c r="I3" s="503"/>
      <c r="J3" s="503"/>
      <c r="K3" s="503"/>
      <c r="L3" s="503"/>
      <c r="M3" s="503"/>
      <c r="N3" s="503"/>
      <c r="O3" s="503"/>
      <c r="P3" s="503"/>
      <c r="Q3" s="503"/>
      <c r="R3" s="503"/>
      <c r="S3" s="503"/>
      <c r="T3" s="503"/>
      <c r="U3" s="6"/>
    </row>
    <row r="4" spans="1:21" s="8" customFormat="1" ht="30" x14ac:dyDescent="0.25">
      <c r="A4" s="504" t="s">
        <v>0</v>
      </c>
      <c r="B4" s="504"/>
      <c r="C4" s="504"/>
      <c r="D4" s="504"/>
      <c r="E4" s="504"/>
      <c r="F4" s="504"/>
      <c r="G4" s="504"/>
      <c r="H4" s="504"/>
      <c r="I4" s="504"/>
      <c r="J4" s="504"/>
      <c r="K4" s="504"/>
      <c r="L4" s="504"/>
      <c r="M4" s="504"/>
      <c r="N4" s="504"/>
      <c r="O4" s="504"/>
      <c r="P4" s="504"/>
      <c r="Q4" s="504"/>
      <c r="R4" s="504"/>
      <c r="S4" s="504"/>
      <c r="T4" s="504"/>
      <c r="U4" s="7"/>
    </row>
    <row r="5" spans="1:21" s="8" customFormat="1" ht="52.5" customHeight="1" x14ac:dyDescent="0.25">
      <c r="A5" s="393" t="s">
        <v>93</v>
      </c>
      <c r="B5" s="394"/>
      <c r="C5" s="394"/>
      <c r="D5" s="394"/>
      <c r="E5" s="394"/>
      <c r="F5" s="394"/>
      <c r="G5" s="394"/>
      <c r="H5" s="394"/>
      <c r="I5" s="394"/>
      <c r="J5" s="394"/>
      <c r="K5" s="394"/>
      <c r="L5" s="394"/>
      <c r="M5" s="394"/>
      <c r="N5" s="394"/>
      <c r="O5" s="394"/>
      <c r="P5" s="394"/>
      <c r="Q5" s="394"/>
      <c r="R5" s="394"/>
      <c r="S5" s="394"/>
      <c r="T5" s="394"/>
      <c r="U5" s="7"/>
    </row>
    <row r="6" spans="1:21" s="8" customFormat="1" ht="41.25" customHeight="1" x14ac:dyDescent="0.25">
      <c r="A6" s="505" t="s">
        <v>129</v>
      </c>
      <c r="B6" s="505"/>
      <c r="C6" s="505"/>
      <c r="D6" s="506" t="s">
        <v>93</v>
      </c>
      <c r="E6" s="507"/>
      <c r="F6" s="507"/>
      <c r="G6" s="507"/>
      <c r="H6" s="507"/>
      <c r="I6" s="507"/>
      <c r="J6" s="507"/>
      <c r="K6" s="507"/>
      <c r="L6" s="507"/>
      <c r="M6" s="507"/>
      <c r="N6" s="507"/>
      <c r="O6" s="507"/>
      <c r="P6" s="507"/>
      <c r="Q6" s="507"/>
      <c r="R6" s="507"/>
      <c r="S6" s="507"/>
      <c r="T6" s="508"/>
      <c r="U6" s="7"/>
    </row>
    <row r="7" spans="1:21" s="8" customFormat="1" ht="19.5" customHeight="1" x14ac:dyDescent="0.25">
      <c r="A7" s="505" t="s">
        <v>130</v>
      </c>
      <c r="B7" s="505"/>
      <c r="C7" s="505"/>
      <c r="D7" s="506" t="s">
        <v>107</v>
      </c>
      <c r="E7" s="507"/>
      <c r="F7" s="507"/>
      <c r="G7" s="507"/>
      <c r="H7" s="507"/>
      <c r="I7" s="507"/>
      <c r="J7" s="507"/>
      <c r="K7" s="507"/>
      <c r="L7" s="507"/>
      <c r="M7" s="507"/>
      <c r="N7" s="507"/>
      <c r="O7" s="507"/>
      <c r="P7" s="507"/>
      <c r="Q7" s="507"/>
      <c r="R7" s="507"/>
      <c r="S7" s="507"/>
      <c r="T7" s="508"/>
      <c r="U7" s="7"/>
    </row>
    <row r="8" spans="1:21" s="8" customFormat="1" ht="15" customHeight="1" x14ac:dyDescent="0.25">
      <c r="A8" s="489" t="s">
        <v>131</v>
      </c>
      <c r="B8" s="490"/>
      <c r="C8" s="491"/>
      <c r="D8" s="512" t="s">
        <v>132</v>
      </c>
      <c r="E8" s="513"/>
      <c r="F8" s="513"/>
      <c r="G8" s="513"/>
      <c r="H8" s="513"/>
      <c r="I8" s="513"/>
      <c r="J8" s="513"/>
      <c r="K8" s="513"/>
      <c r="L8" s="513"/>
      <c r="M8" s="513"/>
      <c r="N8" s="513"/>
      <c r="O8" s="513"/>
      <c r="P8" s="513"/>
      <c r="Q8" s="513"/>
      <c r="R8" s="513"/>
      <c r="S8" s="513"/>
      <c r="T8" s="514"/>
      <c r="U8" s="7"/>
    </row>
    <row r="9" spans="1:21" s="8" customFormat="1" ht="15" customHeight="1" x14ac:dyDescent="0.25">
      <c r="A9" s="489" t="s">
        <v>133</v>
      </c>
      <c r="B9" s="490"/>
      <c r="C9" s="491"/>
      <c r="D9" s="512" t="s">
        <v>134</v>
      </c>
      <c r="E9" s="513"/>
      <c r="F9" s="513"/>
      <c r="G9" s="513"/>
      <c r="H9" s="513"/>
      <c r="I9" s="513"/>
      <c r="J9" s="513"/>
      <c r="K9" s="513"/>
      <c r="L9" s="513"/>
      <c r="M9" s="513"/>
      <c r="N9" s="513"/>
      <c r="O9" s="513"/>
      <c r="P9" s="513"/>
      <c r="Q9" s="513"/>
      <c r="R9" s="513"/>
      <c r="S9" s="513"/>
      <c r="T9" s="514"/>
      <c r="U9" s="7"/>
    </row>
    <row r="10" spans="1:21" s="8" customFormat="1" ht="15" customHeight="1" x14ac:dyDescent="0.25">
      <c r="A10" s="489" t="s">
        <v>135</v>
      </c>
      <c r="B10" s="490"/>
      <c r="C10" s="491"/>
      <c r="D10" s="509">
        <v>876512843.98000002</v>
      </c>
      <c r="E10" s="510"/>
      <c r="F10" s="510"/>
      <c r="G10" s="510"/>
      <c r="H10" s="510"/>
      <c r="I10" s="510"/>
      <c r="J10" s="510"/>
      <c r="K10" s="510"/>
      <c r="L10" s="510"/>
      <c r="M10" s="510"/>
      <c r="N10" s="510"/>
      <c r="O10" s="510"/>
      <c r="P10" s="510"/>
      <c r="Q10" s="510"/>
      <c r="R10" s="510"/>
      <c r="S10" s="510"/>
      <c r="T10" s="511"/>
      <c r="U10" s="7"/>
    </row>
    <row r="11" spans="1:21" s="8" customFormat="1" ht="15" customHeight="1" x14ac:dyDescent="0.25">
      <c r="A11" s="489" t="s">
        <v>136</v>
      </c>
      <c r="B11" s="490"/>
      <c r="C11" s="491"/>
      <c r="D11" s="509"/>
      <c r="E11" s="510"/>
      <c r="F11" s="510"/>
      <c r="G11" s="510"/>
      <c r="H11" s="510"/>
      <c r="I11" s="510"/>
      <c r="J11" s="510"/>
      <c r="K11" s="510"/>
      <c r="L11" s="510"/>
      <c r="M11" s="510"/>
      <c r="N11" s="510"/>
      <c r="O11" s="510"/>
      <c r="P11" s="510"/>
      <c r="Q11" s="510"/>
      <c r="R11" s="510"/>
      <c r="S11" s="510"/>
      <c r="T11" s="511"/>
      <c r="U11" s="7"/>
    </row>
    <row r="12" spans="1:21" s="8" customFormat="1" ht="15" customHeight="1" x14ac:dyDescent="0.25">
      <c r="A12" s="489" t="s">
        <v>137</v>
      </c>
      <c r="B12" s="490"/>
      <c r="C12" s="491"/>
      <c r="D12" s="509"/>
      <c r="E12" s="510"/>
      <c r="F12" s="510"/>
      <c r="G12" s="510"/>
      <c r="H12" s="510"/>
      <c r="I12" s="510"/>
      <c r="J12" s="510"/>
      <c r="K12" s="510"/>
      <c r="L12" s="510"/>
      <c r="M12" s="510"/>
      <c r="N12" s="510"/>
      <c r="O12" s="510"/>
      <c r="P12" s="510"/>
      <c r="Q12" s="510"/>
      <c r="R12" s="510"/>
      <c r="S12" s="510"/>
      <c r="T12" s="511"/>
      <c r="U12" s="7"/>
    </row>
    <row r="13" spans="1:21" s="8" customFormat="1" ht="18" customHeight="1" x14ac:dyDescent="0.25">
      <c r="A13" s="495" t="s">
        <v>3</v>
      </c>
      <c r="B13" s="496"/>
      <c r="C13" s="496"/>
      <c r="D13" s="496"/>
      <c r="E13" s="496"/>
      <c r="F13" s="496"/>
      <c r="G13" s="496"/>
      <c r="H13" s="496"/>
      <c r="I13" s="496"/>
      <c r="J13" s="496"/>
      <c r="K13" s="496"/>
      <c r="L13" s="496"/>
      <c r="M13" s="496"/>
      <c r="N13" s="496"/>
      <c r="O13" s="496"/>
      <c r="P13" s="496"/>
      <c r="Q13" s="496"/>
      <c r="R13" s="496"/>
      <c r="S13" s="496"/>
      <c r="T13" s="497"/>
      <c r="U13" s="7"/>
    </row>
    <row r="14" spans="1:21" s="8" customFormat="1" ht="15" customHeight="1" x14ac:dyDescent="0.25">
      <c r="A14" s="489" t="s">
        <v>4</v>
      </c>
      <c r="B14" s="490"/>
      <c r="C14" s="491"/>
      <c r="D14" s="492" t="s">
        <v>8</v>
      </c>
      <c r="E14" s="493"/>
      <c r="F14" s="493"/>
      <c r="G14" s="493"/>
      <c r="H14" s="493"/>
      <c r="I14" s="493"/>
      <c r="J14" s="493"/>
      <c r="K14" s="493"/>
      <c r="L14" s="493"/>
      <c r="M14" s="493"/>
      <c r="N14" s="493"/>
      <c r="O14" s="493"/>
      <c r="P14" s="493"/>
      <c r="Q14" s="493"/>
      <c r="R14" s="493"/>
      <c r="S14" s="493"/>
      <c r="T14" s="494"/>
      <c r="U14" s="7"/>
    </row>
    <row r="15" spans="1:21" s="8" customFormat="1" ht="15" customHeight="1" x14ac:dyDescent="0.25">
      <c r="A15" s="489" t="s">
        <v>5</v>
      </c>
      <c r="B15" s="490"/>
      <c r="C15" s="491"/>
      <c r="D15" s="492" t="s">
        <v>9</v>
      </c>
      <c r="E15" s="493"/>
      <c r="F15" s="493"/>
      <c r="G15" s="493"/>
      <c r="H15" s="493"/>
      <c r="I15" s="493"/>
      <c r="J15" s="493"/>
      <c r="K15" s="493"/>
      <c r="L15" s="493"/>
      <c r="M15" s="493"/>
      <c r="N15" s="493"/>
      <c r="O15" s="493"/>
      <c r="P15" s="493"/>
      <c r="Q15" s="493"/>
      <c r="R15" s="493"/>
      <c r="S15" s="493"/>
      <c r="T15" s="494"/>
      <c r="U15" s="7"/>
    </row>
    <row r="16" spans="1:21" s="8" customFormat="1" ht="15" customHeight="1" x14ac:dyDescent="0.25">
      <c r="A16" s="489" t="s">
        <v>6</v>
      </c>
      <c r="B16" s="490"/>
      <c r="C16" s="491"/>
      <c r="D16" s="492" t="s">
        <v>10</v>
      </c>
      <c r="E16" s="493"/>
      <c r="F16" s="493"/>
      <c r="G16" s="493"/>
      <c r="H16" s="493"/>
      <c r="I16" s="493"/>
      <c r="J16" s="493"/>
      <c r="K16" s="493"/>
      <c r="L16" s="493"/>
      <c r="M16" s="493"/>
      <c r="N16" s="493"/>
      <c r="O16" s="493"/>
      <c r="P16" s="493"/>
      <c r="Q16" s="493"/>
      <c r="R16" s="493"/>
      <c r="S16" s="493"/>
      <c r="T16" s="494"/>
      <c r="U16" s="7"/>
    </row>
    <row r="17" spans="1:21" s="8" customFormat="1" ht="15" customHeight="1" x14ac:dyDescent="0.25">
      <c r="A17" s="489" t="s">
        <v>7</v>
      </c>
      <c r="B17" s="490"/>
      <c r="C17" s="491"/>
      <c r="D17" s="492" t="s">
        <v>11</v>
      </c>
      <c r="E17" s="493"/>
      <c r="F17" s="493"/>
      <c r="G17" s="493"/>
      <c r="H17" s="493"/>
      <c r="I17" s="493"/>
      <c r="J17" s="493"/>
      <c r="K17" s="493"/>
      <c r="L17" s="493"/>
      <c r="M17" s="493"/>
      <c r="N17" s="493"/>
      <c r="O17" s="493"/>
      <c r="P17" s="493"/>
      <c r="Q17" s="493"/>
      <c r="R17" s="493"/>
      <c r="S17" s="493"/>
      <c r="T17" s="494"/>
      <c r="U17" s="7"/>
    </row>
    <row r="18" spans="1:21" s="8" customFormat="1" ht="18" customHeight="1" x14ac:dyDescent="0.25">
      <c r="A18" s="495" t="s">
        <v>138</v>
      </c>
      <c r="B18" s="496"/>
      <c r="C18" s="496"/>
      <c r="D18" s="496"/>
      <c r="E18" s="496"/>
      <c r="F18" s="496"/>
      <c r="G18" s="496"/>
      <c r="H18" s="496"/>
      <c r="I18" s="496"/>
      <c r="J18" s="496"/>
      <c r="K18" s="496"/>
      <c r="L18" s="496"/>
      <c r="M18" s="496"/>
      <c r="N18" s="496"/>
      <c r="O18" s="496"/>
      <c r="P18" s="496"/>
      <c r="Q18" s="496"/>
      <c r="R18" s="496"/>
      <c r="S18" s="496"/>
      <c r="T18" s="497"/>
      <c r="U18" s="7"/>
    </row>
    <row r="19" spans="1:21" s="8" customFormat="1" ht="15" customHeight="1" x14ac:dyDescent="0.25">
      <c r="A19" s="498" t="s">
        <v>139</v>
      </c>
      <c r="B19" s="499"/>
      <c r="C19" s="499"/>
      <c r="D19" s="499"/>
      <c r="E19" s="499"/>
      <c r="F19" s="499"/>
      <c r="G19" s="499"/>
      <c r="H19" s="499"/>
      <c r="I19" s="499"/>
      <c r="J19" s="499"/>
      <c r="K19" s="499"/>
      <c r="L19" s="499"/>
      <c r="M19" s="499"/>
      <c r="N19" s="499"/>
      <c r="O19" s="499"/>
      <c r="P19" s="499"/>
      <c r="Q19" s="499"/>
      <c r="R19" s="499"/>
      <c r="S19" s="499"/>
      <c r="T19" s="500"/>
      <c r="U19" s="7"/>
    </row>
    <row r="20" spans="1:21" s="8" customFormat="1" ht="24" customHeight="1" x14ac:dyDescent="0.25">
      <c r="A20" s="495" t="s">
        <v>140</v>
      </c>
      <c r="B20" s="496"/>
      <c r="C20" s="496"/>
      <c r="D20" s="496"/>
      <c r="E20" s="496"/>
      <c r="F20" s="496"/>
      <c r="G20" s="496"/>
      <c r="H20" s="496"/>
      <c r="I20" s="496"/>
      <c r="J20" s="496"/>
      <c r="K20" s="496"/>
      <c r="L20" s="496"/>
      <c r="M20" s="496"/>
      <c r="N20" s="496"/>
      <c r="O20" s="496"/>
      <c r="P20" s="496"/>
      <c r="Q20" s="496"/>
      <c r="R20" s="496"/>
      <c r="S20" s="496"/>
      <c r="T20" s="497"/>
      <c r="U20" s="7"/>
    </row>
    <row r="21" spans="1:21" s="8" customFormat="1" ht="24" customHeight="1" x14ac:dyDescent="0.25">
      <c r="A21" s="498" t="s">
        <v>141</v>
      </c>
      <c r="B21" s="499"/>
      <c r="C21" s="499"/>
      <c r="D21" s="499"/>
      <c r="E21" s="499"/>
      <c r="F21" s="499"/>
      <c r="G21" s="499"/>
      <c r="H21" s="499"/>
      <c r="I21" s="499"/>
      <c r="J21" s="499"/>
      <c r="K21" s="499"/>
      <c r="L21" s="499"/>
      <c r="M21" s="499"/>
      <c r="N21" s="499"/>
      <c r="O21" s="499"/>
      <c r="P21" s="499"/>
      <c r="Q21" s="499"/>
      <c r="R21" s="499"/>
      <c r="S21" s="499"/>
      <c r="T21" s="500"/>
      <c r="U21" s="7"/>
    </row>
    <row r="22" spans="1:21" s="8" customFormat="1" ht="100.5" customHeight="1" x14ac:dyDescent="0.25">
      <c r="A22" s="477" t="s">
        <v>142</v>
      </c>
      <c r="B22" s="478"/>
      <c r="C22" s="479"/>
      <c r="D22" s="480" t="s">
        <v>176</v>
      </c>
      <c r="E22" s="481"/>
      <c r="F22" s="481"/>
      <c r="G22" s="481"/>
      <c r="H22" s="481"/>
      <c r="I22" s="481"/>
      <c r="J22" s="481"/>
      <c r="K22" s="481"/>
      <c r="L22" s="481"/>
      <c r="M22" s="481"/>
      <c r="N22" s="481"/>
      <c r="O22" s="481"/>
      <c r="P22" s="481"/>
      <c r="Q22" s="481"/>
      <c r="R22" s="481"/>
      <c r="S22" s="481"/>
      <c r="T22" s="482"/>
      <c r="U22" s="7"/>
    </row>
    <row r="23" spans="1:21" s="8" customFormat="1" ht="21" x14ac:dyDescent="0.25">
      <c r="A23" s="483" t="s">
        <v>143</v>
      </c>
      <c r="B23" s="484"/>
      <c r="C23" s="484"/>
      <c r="D23" s="484"/>
      <c r="E23" s="484"/>
      <c r="F23" s="484"/>
      <c r="G23" s="484"/>
      <c r="H23" s="484"/>
      <c r="I23" s="484"/>
      <c r="J23" s="484"/>
      <c r="K23" s="484"/>
      <c r="L23" s="484"/>
      <c r="M23" s="484"/>
      <c r="N23" s="484"/>
      <c r="O23" s="484"/>
      <c r="P23" s="484"/>
      <c r="Q23" s="484"/>
      <c r="R23" s="484"/>
      <c r="S23" s="484"/>
      <c r="T23" s="485"/>
      <c r="U23" s="7"/>
    </row>
    <row r="24" spans="1:21" s="8" customFormat="1" ht="30.75" customHeight="1" x14ac:dyDescent="0.25">
      <c r="A24" s="466" t="s">
        <v>144</v>
      </c>
      <c r="B24" s="467"/>
      <c r="C24" s="467"/>
      <c r="D24" s="467"/>
      <c r="E24" s="467"/>
      <c r="F24" s="467"/>
      <c r="G24" s="467"/>
      <c r="H24" s="467"/>
      <c r="I24" s="467"/>
      <c r="J24" s="467"/>
      <c r="K24" s="467"/>
      <c r="L24" s="467"/>
      <c r="M24" s="467"/>
      <c r="N24" s="467"/>
      <c r="O24" s="467"/>
      <c r="P24" s="467"/>
      <c r="Q24" s="467"/>
      <c r="R24" s="467"/>
      <c r="S24" s="467"/>
      <c r="T24" s="468"/>
      <c r="U24" s="7"/>
    </row>
    <row r="25" spans="1:21" s="192" customFormat="1" ht="30" customHeight="1" x14ac:dyDescent="0.25">
      <c r="A25" s="189" t="s">
        <v>145</v>
      </c>
      <c r="B25" s="486" t="s">
        <v>146</v>
      </c>
      <c r="C25" s="487"/>
      <c r="D25" s="488"/>
      <c r="E25" s="189" t="s">
        <v>14</v>
      </c>
      <c r="F25" s="190" t="s">
        <v>147</v>
      </c>
      <c r="G25" s="486" t="s">
        <v>148</v>
      </c>
      <c r="H25" s="487"/>
      <c r="I25" s="487"/>
      <c r="J25" s="487"/>
      <c r="K25" s="487"/>
      <c r="L25" s="487"/>
      <c r="M25" s="488"/>
      <c r="N25" s="486" t="s">
        <v>149</v>
      </c>
      <c r="O25" s="487"/>
      <c r="P25" s="487"/>
      <c r="Q25" s="487"/>
      <c r="R25" s="488"/>
      <c r="S25" s="486" t="s">
        <v>150</v>
      </c>
      <c r="T25" s="488"/>
      <c r="U25" s="191"/>
    </row>
    <row r="26" spans="1:21" s="192" customFormat="1" ht="52.5" customHeight="1" x14ac:dyDescent="0.25">
      <c r="A26" s="180" t="s">
        <v>151</v>
      </c>
      <c r="B26" s="466" t="s">
        <v>152</v>
      </c>
      <c r="C26" s="467"/>
      <c r="D26" s="468"/>
      <c r="E26" s="180" t="s">
        <v>153</v>
      </c>
      <c r="F26" s="186" t="s">
        <v>29</v>
      </c>
      <c r="G26" s="466" t="s">
        <v>154</v>
      </c>
      <c r="H26" s="467"/>
      <c r="I26" s="467"/>
      <c r="J26" s="467"/>
      <c r="K26" s="467"/>
      <c r="L26" s="467"/>
      <c r="M26" s="468"/>
      <c r="N26" s="466" t="s">
        <v>155</v>
      </c>
      <c r="O26" s="467"/>
      <c r="P26" s="467"/>
      <c r="Q26" s="467"/>
      <c r="R26" s="468"/>
      <c r="S26" s="469">
        <f>T29</f>
        <v>-0.15174363807728564</v>
      </c>
      <c r="T26" s="470"/>
      <c r="U26" s="191"/>
    </row>
    <row r="27" spans="1:21" s="8" customFormat="1" ht="21" x14ac:dyDescent="0.25">
      <c r="A27" s="471" t="s">
        <v>156</v>
      </c>
      <c r="B27" s="472"/>
      <c r="C27" s="472"/>
      <c r="D27" s="472"/>
      <c r="E27" s="472"/>
      <c r="F27" s="472"/>
      <c r="G27" s="472"/>
      <c r="H27" s="472"/>
      <c r="I27" s="472"/>
      <c r="J27" s="472"/>
      <c r="K27" s="472"/>
      <c r="L27" s="472"/>
      <c r="M27" s="472"/>
      <c r="N27" s="472"/>
      <c r="O27" s="472"/>
      <c r="P27" s="472"/>
      <c r="Q27" s="472"/>
      <c r="R27" s="472"/>
      <c r="S27" s="472"/>
      <c r="T27" s="473"/>
      <c r="U27" s="7"/>
    </row>
    <row r="28" spans="1:21" s="192" customFormat="1" ht="64.5" customHeight="1" x14ac:dyDescent="0.25">
      <c r="A28" s="193" t="s">
        <v>157</v>
      </c>
      <c r="B28" s="474" t="s">
        <v>158</v>
      </c>
      <c r="C28" s="475"/>
      <c r="D28" s="476"/>
      <c r="E28" s="193" t="s">
        <v>14</v>
      </c>
      <c r="F28" s="193" t="s">
        <v>156</v>
      </c>
      <c r="G28" s="193" t="s">
        <v>15</v>
      </c>
      <c r="H28" s="193" t="s">
        <v>16</v>
      </c>
      <c r="I28" s="193" t="s">
        <v>17</v>
      </c>
      <c r="J28" s="193" t="s">
        <v>18</v>
      </c>
      <c r="K28" s="193" t="s">
        <v>19</v>
      </c>
      <c r="L28" s="193" t="s">
        <v>20</v>
      </c>
      <c r="M28" s="193" t="s">
        <v>21</v>
      </c>
      <c r="N28" s="193" t="s">
        <v>22</v>
      </c>
      <c r="O28" s="193" t="s">
        <v>23</v>
      </c>
      <c r="P28" s="193" t="s">
        <v>159</v>
      </c>
      <c r="Q28" s="193" t="s">
        <v>25</v>
      </c>
      <c r="R28" s="193" t="s">
        <v>26</v>
      </c>
      <c r="S28" s="193" t="s">
        <v>160</v>
      </c>
      <c r="T28" s="181" t="s">
        <v>161</v>
      </c>
      <c r="U28" s="191"/>
    </row>
    <row r="29" spans="1:21" s="192" customFormat="1" ht="29.25" customHeight="1" x14ac:dyDescent="0.25">
      <c r="A29" s="182" t="s">
        <v>162</v>
      </c>
      <c r="B29" s="453" t="s">
        <v>163</v>
      </c>
      <c r="C29" s="454"/>
      <c r="D29" s="455"/>
      <c r="E29" s="182" t="s">
        <v>153</v>
      </c>
      <c r="F29" s="220">
        <f>S29</f>
        <v>0.88416666666666677</v>
      </c>
      <c r="G29" s="220">
        <v>0.9</v>
      </c>
      <c r="H29" s="220">
        <v>0.96</v>
      </c>
      <c r="I29" s="220">
        <v>0.94</v>
      </c>
      <c r="J29" s="220">
        <v>0.89</v>
      </c>
      <c r="K29" s="220">
        <v>0.88</v>
      </c>
      <c r="L29" s="220">
        <v>0.85</v>
      </c>
      <c r="M29" s="220">
        <v>0.86</v>
      </c>
      <c r="N29" s="220">
        <v>0.85</v>
      </c>
      <c r="O29" s="220">
        <v>0.84</v>
      </c>
      <c r="P29" s="220">
        <v>0.88</v>
      </c>
      <c r="Q29" s="220">
        <v>0.88</v>
      </c>
      <c r="R29" s="220">
        <v>0.88</v>
      </c>
      <c r="S29" s="220">
        <f>AVERAGE(G29:R29)</f>
        <v>0.88416666666666677</v>
      </c>
      <c r="T29" s="456">
        <f>S30/S29-1</f>
        <v>-0.15174363807728564</v>
      </c>
      <c r="U29" s="191"/>
    </row>
    <row r="30" spans="1:21" s="192" customFormat="1" ht="29.25" customHeight="1" x14ac:dyDescent="0.25">
      <c r="A30" s="182" t="s">
        <v>164</v>
      </c>
      <c r="B30" s="453" t="s">
        <v>165</v>
      </c>
      <c r="C30" s="454"/>
      <c r="D30" s="455"/>
      <c r="E30" s="182" t="s">
        <v>153</v>
      </c>
      <c r="F30" s="220">
        <f>S30</f>
        <v>0.75</v>
      </c>
      <c r="G30" s="220">
        <v>0.75</v>
      </c>
      <c r="H30" s="220">
        <v>0.75</v>
      </c>
      <c r="I30" s="220">
        <v>0.75</v>
      </c>
      <c r="J30" s="220">
        <v>0.75</v>
      </c>
      <c r="K30" s="220">
        <v>0.75</v>
      </c>
      <c r="L30" s="220">
        <v>0.75</v>
      </c>
      <c r="M30" s="220">
        <v>0.75</v>
      </c>
      <c r="N30" s="220">
        <v>0.75</v>
      </c>
      <c r="O30" s="220">
        <v>0.75</v>
      </c>
      <c r="P30" s="220">
        <v>0.75</v>
      </c>
      <c r="Q30" s="220">
        <v>0.75</v>
      </c>
      <c r="R30" s="220">
        <v>0.75</v>
      </c>
      <c r="S30" s="220">
        <f>AVERAGE(G30:R30)</f>
        <v>0.75</v>
      </c>
      <c r="T30" s="457"/>
      <c r="U30" s="191"/>
    </row>
    <row r="31" spans="1:21" s="8" customFormat="1" ht="21" x14ac:dyDescent="0.25">
      <c r="A31" s="437" t="s">
        <v>32</v>
      </c>
      <c r="B31" s="438"/>
      <c r="C31" s="438"/>
      <c r="D31" s="438"/>
      <c r="E31" s="438"/>
      <c r="F31" s="438"/>
      <c r="G31" s="438"/>
      <c r="H31" s="438"/>
      <c r="I31" s="438"/>
      <c r="J31" s="438"/>
      <c r="K31" s="438"/>
      <c r="L31" s="438"/>
      <c r="M31" s="438"/>
      <c r="N31" s="438"/>
      <c r="O31" s="438"/>
      <c r="P31" s="438"/>
      <c r="Q31" s="438"/>
      <c r="R31" s="438"/>
      <c r="S31" s="438"/>
      <c r="T31" s="439"/>
      <c r="U31" s="7"/>
    </row>
    <row r="32" spans="1:21" s="8" customFormat="1" ht="60.75" customHeight="1" x14ac:dyDescent="0.25">
      <c r="A32" s="181" t="s">
        <v>157</v>
      </c>
      <c r="B32" s="458" t="s">
        <v>158</v>
      </c>
      <c r="C32" s="459"/>
      <c r="D32" s="460"/>
      <c r="E32" s="181" t="s">
        <v>14</v>
      </c>
      <c r="F32" s="181" t="s">
        <v>32</v>
      </c>
      <c r="G32" s="181" t="s">
        <v>15</v>
      </c>
      <c r="H32" s="181" t="s">
        <v>16</v>
      </c>
      <c r="I32" s="181" t="s">
        <v>17</v>
      </c>
      <c r="J32" s="181" t="s">
        <v>18</v>
      </c>
      <c r="K32" s="181" t="s">
        <v>19</v>
      </c>
      <c r="L32" s="181" t="s">
        <v>20</v>
      </c>
      <c r="M32" s="181" t="s">
        <v>21</v>
      </c>
      <c r="N32" s="181" t="s">
        <v>22</v>
      </c>
      <c r="O32" s="181" t="s">
        <v>23</v>
      </c>
      <c r="P32" s="181" t="s">
        <v>159</v>
      </c>
      <c r="Q32" s="181" t="s">
        <v>25</v>
      </c>
      <c r="R32" s="181" t="s">
        <v>26</v>
      </c>
      <c r="S32" s="181" t="s">
        <v>160</v>
      </c>
      <c r="T32" s="179" t="s">
        <v>161</v>
      </c>
      <c r="U32" s="7"/>
    </row>
    <row r="33" spans="1:21" s="8" customFormat="1" ht="29.25" customHeight="1" x14ac:dyDescent="0.25">
      <c r="A33" s="183" t="str">
        <f>A29</f>
        <v>CS2023</v>
      </c>
      <c r="B33" s="461" t="str">
        <f>B29</f>
        <v>Cobertura de servicio 2023</v>
      </c>
      <c r="C33" s="462"/>
      <c r="D33" s="463"/>
      <c r="E33" s="180" t="str">
        <f>E29</f>
        <v>Porcentaje</v>
      </c>
      <c r="F33" s="221"/>
      <c r="G33" s="222"/>
      <c r="H33" s="222"/>
      <c r="I33" s="222"/>
      <c r="J33" s="222"/>
      <c r="K33" s="222"/>
      <c r="L33" s="222"/>
      <c r="M33" s="222"/>
      <c r="N33" s="222"/>
      <c r="O33" s="222"/>
      <c r="P33" s="222"/>
      <c r="Q33" s="222"/>
      <c r="R33" s="222"/>
      <c r="S33" s="223"/>
      <c r="T33" s="464"/>
      <c r="U33" s="7"/>
    </row>
    <row r="34" spans="1:21" s="8" customFormat="1" ht="29.25" customHeight="1" x14ac:dyDescent="0.25">
      <c r="A34" s="183" t="str">
        <f>A30</f>
        <v>CS2024</v>
      </c>
      <c r="B34" s="461" t="str">
        <f>B30</f>
        <v>Cobertura de servicio 2024</v>
      </c>
      <c r="C34" s="462"/>
      <c r="D34" s="463"/>
      <c r="E34" s="180" t="str">
        <f>E30</f>
        <v>Porcentaje</v>
      </c>
      <c r="F34" s="221"/>
      <c r="G34" s="224"/>
      <c r="H34" s="224"/>
      <c r="I34" s="224"/>
      <c r="J34" s="224"/>
      <c r="K34" s="224"/>
      <c r="L34" s="224"/>
      <c r="M34" s="224"/>
      <c r="N34" s="224"/>
      <c r="O34" s="224"/>
      <c r="P34" s="27"/>
      <c r="Q34" s="27"/>
      <c r="R34" s="27"/>
      <c r="S34" s="223"/>
      <c r="T34" s="465"/>
      <c r="U34" s="7"/>
    </row>
    <row r="35" spans="1:21" s="8" customFormat="1" ht="21" x14ac:dyDescent="0.25">
      <c r="A35" s="448" t="s">
        <v>166</v>
      </c>
      <c r="B35" s="449"/>
      <c r="C35" s="449"/>
      <c r="D35" s="449"/>
      <c r="E35" s="449"/>
      <c r="F35" s="449"/>
      <c r="G35" s="449"/>
      <c r="H35" s="449"/>
      <c r="I35" s="449"/>
      <c r="J35" s="449"/>
      <c r="K35" s="449"/>
      <c r="L35" s="449"/>
      <c r="M35" s="449"/>
      <c r="N35" s="449"/>
      <c r="O35" s="449"/>
      <c r="P35" s="449"/>
      <c r="Q35" s="449"/>
      <c r="R35" s="449"/>
      <c r="S35" s="449"/>
      <c r="T35" s="450"/>
      <c r="U35" s="7"/>
    </row>
    <row r="36" spans="1:21" s="8" customFormat="1" ht="27" customHeight="1" x14ac:dyDescent="0.25">
      <c r="A36" s="451" t="s">
        <v>167</v>
      </c>
      <c r="B36" s="451"/>
      <c r="C36" s="451"/>
      <c r="D36" s="451"/>
      <c r="E36" s="451"/>
      <c r="F36" s="451"/>
      <c r="G36" s="451"/>
      <c r="H36" s="451"/>
      <c r="I36" s="451"/>
      <c r="J36" s="451"/>
      <c r="K36" s="451"/>
      <c r="L36" s="451"/>
      <c r="M36" s="451"/>
      <c r="N36" s="451"/>
      <c r="O36" s="451"/>
      <c r="P36" s="451"/>
      <c r="Q36" s="451"/>
      <c r="R36" s="451"/>
      <c r="S36" s="451"/>
      <c r="T36" s="451"/>
      <c r="U36" s="7"/>
    </row>
    <row r="37" spans="1:21" s="8" customFormat="1" ht="30" customHeight="1" x14ac:dyDescent="0.25">
      <c r="A37" s="184" t="s">
        <v>145</v>
      </c>
      <c r="B37" s="452" t="s">
        <v>146</v>
      </c>
      <c r="C37" s="452"/>
      <c r="D37" s="452"/>
      <c r="E37" s="184" t="s">
        <v>14</v>
      </c>
      <c r="F37" s="185" t="s">
        <v>147</v>
      </c>
      <c r="G37" s="452" t="s">
        <v>148</v>
      </c>
      <c r="H37" s="452"/>
      <c r="I37" s="452"/>
      <c r="J37" s="452"/>
      <c r="K37" s="452"/>
      <c r="L37" s="452"/>
      <c r="M37" s="452"/>
      <c r="N37" s="452" t="s">
        <v>149</v>
      </c>
      <c r="O37" s="452"/>
      <c r="P37" s="452"/>
      <c r="Q37" s="452"/>
      <c r="R37" s="452"/>
      <c r="S37" s="452" t="s">
        <v>150</v>
      </c>
      <c r="T37" s="452"/>
      <c r="U37" s="7"/>
    </row>
    <row r="38" spans="1:21" s="8" customFormat="1" ht="58.5" customHeight="1" x14ac:dyDescent="0.25">
      <c r="A38" s="186" t="s">
        <v>168</v>
      </c>
      <c r="B38" s="444" t="s">
        <v>169</v>
      </c>
      <c r="C38" s="444"/>
      <c r="D38" s="444"/>
      <c r="E38" s="183" t="s">
        <v>170</v>
      </c>
      <c r="F38" s="225" t="s">
        <v>29</v>
      </c>
      <c r="G38" s="445" t="s">
        <v>171</v>
      </c>
      <c r="H38" s="445"/>
      <c r="I38" s="445"/>
      <c r="J38" s="445"/>
      <c r="K38" s="445"/>
      <c r="L38" s="445"/>
      <c r="M38" s="445"/>
      <c r="N38" s="445" t="s">
        <v>155</v>
      </c>
      <c r="O38" s="445"/>
      <c r="P38" s="445"/>
      <c r="Q38" s="445"/>
      <c r="R38" s="445"/>
      <c r="S38" s="446">
        <f>T41</f>
        <v>0.81</v>
      </c>
      <c r="T38" s="446"/>
      <c r="U38" s="7"/>
    </row>
    <row r="39" spans="1:21" s="8" customFormat="1" ht="15" customHeight="1" x14ac:dyDescent="0.25">
      <c r="A39" s="447" t="s">
        <v>156</v>
      </c>
      <c r="B39" s="447"/>
      <c r="C39" s="447"/>
      <c r="D39" s="447"/>
      <c r="E39" s="447"/>
      <c r="F39" s="447"/>
      <c r="G39" s="447"/>
      <c r="H39" s="447"/>
      <c r="I39" s="447"/>
      <c r="J39" s="447"/>
      <c r="K39" s="447"/>
      <c r="L39" s="447"/>
      <c r="M39" s="447"/>
      <c r="N39" s="447"/>
      <c r="O39" s="447"/>
      <c r="P39" s="447"/>
      <c r="Q39" s="447"/>
      <c r="R39" s="447"/>
      <c r="S39" s="447"/>
      <c r="T39" s="447"/>
      <c r="U39" s="7"/>
    </row>
    <row r="40" spans="1:21" s="8" customFormat="1" ht="60" x14ac:dyDescent="0.25">
      <c r="A40" s="187" t="s">
        <v>157</v>
      </c>
      <c r="B40" s="440" t="s">
        <v>158</v>
      </c>
      <c r="C40" s="440"/>
      <c r="D40" s="440"/>
      <c r="E40" s="187" t="s">
        <v>14</v>
      </c>
      <c r="F40" s="187" t="s">
        <v>156</v>
      </c>
      <c r="G40" s="187" t="s">
        <v>15</v>
      </c>
      <c r="H40" s="187" t="s">
        <v>16</v>
      </c>
      <c r="I40" s="187" t="s">
        <v>17</v>
      </c>
      <c r="J40" s="187" t="s">
        <v>18</v>
      </c>
      <c r="K40" s="187" t="s">
        <v>19</v>
      </c>
      <c r="L40" s="187" t="s">
        <v>20</v>
      </c>
      <c r="M40" s="187" t="s">
        <v>21</v>
      </c>
      <c r="N40" s="187" t="s">
        <v>22</v>
      </c>
      <c r="O40" s="187" t="s">
        <v>23</v>
      </c>
      <c r="P40" s="187" t="s">
        <v>159</v>
      </c>
      <c r="Q40" s="187" t="s">
        <v>25</v>
      </c>
      <c r="R40" s="187" t="s">
        <v>26</v>
      </c>
      <c r="S40" s="187" t="s">
        <v>104</v>
      </c>
      <c r="T40" s="187" t="s">
        <v>161</v>
      </c>
      <c r="U40" s="7"/>
    </row>
    <row r="41" spans="1:21" s="8" customFormat="1" ht="34.5" customHeight="1" x14ac:dyDescent="0.25">
      <c r="A41" s="182" t="s">
        <v>172</v>
      </c>
      <c r="B41" s="435" t="s">
        <v>173</v>
      </c>
      <c r="C41" s="435"/>
      <c r="D41" s="435"/>
      <c r="E41" s="182" t="s">
        <v>170</v>
      </c>
      <c r="F41" s="226">
        <f>S41</f>
        <v>7776</v>
      </c>
      <c r="G41" s="227">
        <v>648</v>
      </c>
      <c r="H41" s="227">
        <v>648</v>
      </c>
      <c r="I41" s="227">
        <v>648</v>
      </c>
      <c r="J41" s="227">
        <v>648</v>
      </c>
      <c r="K41" s="227">
        <v>648</v>
      </c>
      <c r="L41" s="227">
        <v>648</v>
      </c>
      <c r="M41" s="227">
        <v>648</v>
      </c>
      <c r="N41" s="227">
        <v>648</v>
      </c>
      <c r="O41" s="227">
        <v>648</v>
      </c>
      <c r="P41" s="227">
        <v>648</v>
      </c>
      <c r="Q41" s="227">
        <v>648</v>
      </c>
      <c r="R41" s="227">
        <v>648</v>
      </c>
      <c r="S41" s="228">
        <f>SUM(G41:R41)</f>
        <v>7776</v>
      </c>
      <c r="T41" s="436">
        <f>S41/S42</f>
        <v>0.81</v>
      </c>
      <c r="U41" s="7"/>
    </row>
    <row r="42" spans="1:21" s="8" customFormat="1" ht="34.5" customHeight="1" x14ac:dyDescent="0.25">
      <c r="A42" s="182" t="s">
        <v>174</v>
      </c>
      <c r="B42" s="435" t="s">
        <v>175</v>
      </c>
      <c r="C42" s="435"/>
      <c r="D42" s="435"/>
      <c r="E42" s="182" t="s">
        <v>170</v>
      </c>
      <c r="F42" s="226">
        <f>S42</f>
        <v>9600</v>
      </c>
      <c r="G42" s="227">
        <v>800</v>
      </c>
      <c r="H42" s="227">
        <v>800</v>
      </c>
      <c r="I42" s="227">
        <v>800</v>
      </c>
      <c r="J42" s="227">
        <v>800</v>
      </c>
      <c r="K42" s="227">
        <v>800</v>
      </c>
      <c r="L42" s="227">
        <v>800</v>
      </c>
      <c r="M42" s="227">
        <v>800</v>
      </c>
      <c r="N42" s="227">
        <v>800</v>
      </c>
      <c r="O42" s="227">
        <v>800</v>
      </c>
      <c r="P42" s="227">
        <v>800</v>
      </c>
      <c r="Q42" s="227">
        <v>800</v>
      </c>
      <c r="R42" s="227">
        <v>800</v>
      </c>
      <c r="S42" s="228">
        <f>SUM(G42:R42)</f>
        <v>9600</v>
      </c>
      <c r="T42" s="436"/>
      <c r="U42" s="7"/>
    </row>
    <row r="43" spans="1:21" s="8" customFormat="1" ht="21" x14ac:dyDescent="0.25">
      <c r="A43" s="437" t="s">
        <v>32</v>
      </c>
      <c r="B43" s="438"/>
      <c r="C43" s="438"/>
      <c r="D43" s="438"/>
      <c r="E43" s="438"/>
      <c r="F43" s="438"/>
      <c r="G43" s="438"/>
      <c r="H43" s="438"/>
      <c r="I43" s="438"/>
      <c r="J43" s="438"/>
      <c r="K43" s="438"/>
      <c r="L43" s="438"/>
      <c r="M43" s="438"/>
      <c r="N43" s="438"/>
      <c r="O43" s="438"/>
      <c r="P43" s="438"/>
      <c r="Q43" s="438"/>
      <c r="R43" s="438"/>
      <c r="S43" s="438"/>
      <c r="T43" s="439"/>
      <c r="U43" s="7"/>
    </row>
    <row r="44" spans="1:21" s="8" customFormat="1" ht="63" customHeight="1" x14ac:dyDescent="0.25">
      <c r="A44" s="187" t="s">
        <v>157</v>
      </c>
      <c r="B44" s="440" t="s">
        <v>158</v>
      </c>
      <c r="C44" s="440"/>
      <c r="D44" s="440"/>
      <c r="E44" s="187" t="s">
        <v>14</v>
      </c>
      <c r="F44" s="187" t="s">
        <v>32</v>
      </c>
      <c r="G44" s="187" t="s">
        <v>15</v>
      </c>
      <c r="H44" s="187" t="s">
        <v>16</v>
      </c>
      <c r="I44" s="187" t="s">
        <v>17</v>
      </c>
      <c r="J44" s="187" t="s">
        <v>18</v>
      </c>
      <c r="K44" s="187" t="s">
        <v>19</v>
      </c>
      <c r="L44" s="187" t="s">
        <v>20</v>
      </c>
      <c r="M44" s="187" t="s">
        <v>21</v>
      </c>
      <c r="N44" s="187" t="s">
        <v>22</v>
      </c>
      <c r="O44" s="187" t="s">
        <v>23</v>
      </c>
      <c r="P44" s="187" t="s">
        <v>159</v>
      </c>
      <c r="Q44" s="187" t="s">
        <v>25</v>
      </c>
      <c r="R44" s="187" t="s">
        <v>26</v>
      </c>
      <c r="S44" s="187" t="s">
        <v>104</v>
      </c>
      <c r="T44" s="188" t="s">
        <v>161</v>
      </c>
      <c r="U44" s="7"/>
    </row>
    <row r="45" spans="1:21" s="8" customFormat="1" ht="22.5" customHeight="1" x14ac:dyDescent="0.25">
      <c r="A45" s="183" t="s">
        <v>172</v>
      </c>
      <c r="B45" s="441" t="s">
        <v>173</v>
      </c>
      <c r="C45" s="441"/>
      <c r="D45" s="441"/>
      <c r="E45" s="183" t="s">
        <v>170</v>
      </c>
      <c r="F45" s="229">
        <f>S45</f>
        <v>0</v>
      </c>
      <c r="G45" s="230"/>
      <c r="H45" s="231"/>
      <c r="I45" s="231"/>
      <c r="J45" s="231"/>
      <c r="K45" s="231"/>
      <c r="L45" s="231"/>
      <c r="M45" s="231"/>
      <c r="N45" s="231"/>
      <c r="O45" s="231"/>
      <c r="P45" s="232"/>
      <c r="Q45" s="232"/>
      <c r="R45" s="232"/>
      <c r="S45" s="233">
        <f>SUM(G45:R45)</f>
        <v>0</v>
      </c>
      <c r="T45" s="442"/>
      <c r="U45" s="7"/>
    </row>
    <row r="46" spans="1:21" s="8" customFormat="1" ht="22.5" customHeight="1" x14ac:dyDescent="0.25">
      <c r="A46" s="183" t="s">
        <v>174</v>
      </c>
      <c r="B46" s="441" t="s">
        <v>175</v>
      </c>
      <c r="C46" s="441"/>
      <c r="D46" s="441"/>
      <c r="E46" s="183" t="s">
        <v>170</v>
      </c>
      <c r="F46" s="229">
        <f>S46</f>
        <v>0</v>
      </c>
      <c r="G46" s="231"/>
      <c r="H46" s="231"/>
      <c r="I46" s="231"/>
      <c r="J46" s="231"/>
      <c r="K46" s="231"/>
      <c r="L46" s="231"/>
      <c r="M46" s="231"/>
      <c r="N46" s="231"/>
      <c r="O46" s="231"/>
      <c r="P46" s="231"/>
      <c r="Q46" s="231"/>
      <c r="R46" s="231"/>
      <c r="S46" s="233">
        <f>SUM(G46:R46)</f>
        <v>0</v>
      </c>
      <c r="T46" s="443"/>
      <c r="U46" s="7"/>
    </row>
    <row r="47" spans="1:21" s="8" customFormat="1" ht="27.75" x14ac:dyDescent="0.25">
      <c r="A47" s="434" t="s">
        <v>124</v>
      </c>
      <c r="B47" s="434"/>
      <c r="C47" s="434"/>
      <c r="D47" s="434"/>
      <c r="E47" s="434"/>
      <c r="F47" s="434"/>
      <c r="G47" s="434"/>
      <c r="H47" s="434"/>
      <c r="I47" s="434"/>
      <c r="J47" s="434"/>
      <c r="K47" s="434"/>
      <c r="L47" s="434"/>
      <c r="M47" s="434"/>
      <c r="N47" s="434"/>
      <c r="O47" s="434"/>
      <c r="P47" s="434"/>
      <c r="Q47" s="434"/>
      <c r="R47" s="434"/>
      <c r="S47" s="434"/>
      <c r="T47" s="434"/>
      <c r="U47" s="7"/>
    </row>
    <row r="48" spans="1:21" s="8" customFormat="1" ht="21" x14ac:dyDescent="0.25">
      <c r="A48" s="319" t="s">
        <v>3</v>
      </c>
      <c r="B48" s="319"/>
      <c r="C48" s="319"/>
      <c r="D48" s="319"/>
      <c r="E48" s="319"/>
      <c r="F48" s="319"/>
      <c r="G48" s="319"/>
      <c r="H48" s="319"/>
      <c r="I48" s="319"/>
      <c r="J48" s="319"/>
      <c r="K48" s="319"/>
      <c r="L48" s="319"/>
      <c r="M48" s="319"/>
      <c r="N48" s="319"/>
      <c r="O48" s="319"/>
      <c r="P48" s="319"/>
      <c r="Q48" s="319"/>
      <c r="R48" s="319"/>
      <c r="S48" s="319"/>
      <c r="T48" s="319"/>
      <c r="U48" s="7"/>
    </row>
    <row r="49" spans="1:23" s="8" customFormat="1" ht="54" customHeight="1" x14ac:dyDescent="0.25">
      <c r="A49" s="323" t="s">
        <v>4</v>
      </c>
      <c r="B49" s="323"/>
      <c r="C49" s="323"/>
      <c r="D49" s="323"/>
      <c r="E49" s="323" t="s">
        <v>5</v>
      </c>
      <c r="F49" s="323"/>
      <c r="G49" s="323"/>
      <c r="H49" s="323"/>
      <c r="I49" s="323" t="s">
        <v>6</v>
      </c>
      <c r="J49" s="323"/>
      <c r="K49" s="323"/>
      <c r="L49" s="323"/>
      <c r="M49" s="323"/>
      <c r="N49" s="323"/>
      <c r="O49" s="323"/>
      <c r="P49" s="323"/>
      <c r="Q49" s="323" t="s">
        <v>7</v>
      </c>
      <c r="R49" s="323"/>
      <c r="S49" s="323"/>
      <c r="T49" s="323"/>
      <c r="U49" s="7"/>
    </row>
    <row r="50" spans="1:23" s="8" customFormat="1" ht="54" customHeight="1" x14ac:dyDescent="0.25">
      <c r="A50" s="316" t="s">
        <v>8</v>
      </c>
      <c r="B50" s="316"/>
      <c r="C50" s="316"/>
      <c r="D50" s="316"/>
      <c r="E50" s="317" t="s">
        <v>9</v>
      </c>
      <c r="F50" s="317"/>
      <c r="G50" s="317"/>
      <c r="H50" s="317"/>
      <c r="I50" s="316" t="s">
        <v>10</v>
      </c>
      <c r="J50" s="316"/>
      <c r="K50" s="316"/>
      <c r="L50" s="316"/>
      <c r="M50" s="316"/>
      <c r="N50" s="316"/>
      <c r="O50" s="316"/>
      <c r="P50" s="316"/>
      <c r="Q50" s="316" t="s">
        <v>11</v>
      </c>
      <c r="R50" s="316"/>
      <c r="S50" s="316"/>
      <c r="T50" s="316"/>
      <c r="U50" s="7"/>
    </row>
    <row r="51" spans="1:23" s="8" customFormat="1" ht="54" customHeight="1" x14ac:dyDescent="0.25">
      <c r="A51" s="313" t="s">
        <v>105</v>
      </c>
      <c r="B51" s="315" t="s">
        <v>106</v>
      </c>
      <c r="C51" s="318" t="s">
        <v>13</v>
      </c>
      <c r="D51" s="318" t="s">
        <v>14</v>
      </c>
      <c r="E51" s="313" t="s">
        <v>15</v>
      </c>
      <c r="F51" s="313" t="s">
        <v>16</v>
      </c>
      <c r="G51" s="313" t="s">
        <v>17</v>
      </c>
      <c r="H51" s="313" t="s">
        <v>18</v>
      </c>
      <c r="I51" s="313" t="s">
        <v>19</v>
      </c>
      <c r="J51" s="313" t="s">
        <v>20</v>
      </c>
      <c r="K51" s="313" t="s">
        <v>21</v>
      </c>
      <c r="L51" s="313" t="s">
        <v>22</v>
      </c>
      <c r="M51" s="313" t="s">
        <v>23</v>
      </c>
      <c r="N51" s="313" t="s">
        <v>24</v>
      </c>
      <c r="O51" s="313" t="s">
        <v>25</v>
      </c>
      <c r="P51" s="313" t="s">
        <v>26</v>
      </c>
      <c r="Q51" s="426" t="s">
        <v>104</v>
      </c>
      <c r="R51" s="427"/>
      <c r="S51" s="430" t="s">
        <v>112</v>
      </c>
      <c r="T51" s="431"/>
      <c r="U51" s="7"/>
    </row>
    <row r="52" spans="1:23" ht="41.25" customHeight="1" x14ac:dyDescent="0.25">
      <c r="A52" s="313"/>
      <c r="B52" s="315"/>
      <c r="C52" s="318"/>
      <c r="D52" s="318"/>
      <c r="E52" s="313"/>
      <c r="F52" s="313"/>
      <c r="G52" s="313"/>
      <c r="H52" s="313"/>
      <c r="I52" s="313"/>
      <c r="J52" s="313"/>
      <c r="K52" s="313"/>
      <c r="L52" s="313"/>
      <c r="M52" s="313"/>
      <c r="N52" s="313"/>
      <c r="O52" s="313"/>
      <c r="P52" s="313"/>
      <c r="Q52" s="428"/>
      <c r="R52" s="429"/>
      <c r="S52" s="432"/>
      <c r="T52" s="433"/>
      <c r="U52"/>
      <c r="V52" s="8"/>
    </row>
    <row r="53" spans="1:23" s="8" customFormat="1" ht="54" customHeight="1" x14ac:dyDescent="0.25">
      <c r="A53" s="419" t="s">
        <v>119</v>
      </c>
      <c r="B53" s="420"/>
      <c r="C53" s="420"/>
      <c r="D53" s="420"/>
      <c r="E53" s="420"/>
      <c r="F53" s="420"/>
      <c r="G53" s="420"/>
      <c r="H53" s="420"/>
      <c r="I53" s="420"/>
      <c r="J53" s="420"/>
      <c r="K53" s="420"/>
      <c r="L53" s="420"/>
      <c r="M53" s="420"/>
      <c r="N53" s="420"/>
      <c r="O53" s="420"/>
      <c r="P53" s="420"/>
      <c r="Q53" s="420"/>
      <c r="R53" s="420"/>
      <c r="S53" s="420"/>
      <c r="T53" s="421"/>
      <c r="U53" s="7"/>
    </row>
    <row r="54" spans="1:23" s="8" customFormat="1" ht="54" customHeight="1" x14ac:dyDescent="0.25">
      <c r="A54" s="407">
        <v>1</v>
      </c>
      <c r="B54" s="409" t="s">
        <v>107</v>
      </c>
      <c r="C54" s="117" t="s">
        <v>40</v>
      </c>
      <c r="D54" s="41" t="s">
        <v>80</v>
      </c>
      <c r="E54" s="234">
        <f t="shared" ref="E54:Q54" si="0">E111</f>
        <v>5608626.2700000005</v>
      </c>
      <c r="F54" s="234">
        <f t="shared" si="0"/>
        <v>5026147.45</v>
      </c>
      <c r="G54" s="234">
        <f t="shared" si="0"/>
        <v>5108208.04</v>
      </c>
      <c r="H54" s="234">
        <f t="shared" si="0"/>
        <v>5149818.1800000006</v>
      </c>
      <c r="I54" s="234">
        <f t="shared" si="0"/>
        <v>7979351.5700000022</v>
      </c>
      <c r="J54" s="234">
        <f t="shared" si="0"/>
        <v>5123722.45</v>
      </c>
      <c r="K54" s="234">
        <f t="shared" si="0"/>
        <v>5173716.5200000005</v>
      </c>
      <c r="L54" s="234">
        <f t="shared" si="0"/>
        <v>5601728.1800000006</v>
      </c>
      <c r="M54" s="234">
        <f t="shared" si="0"/>
        <v>5216657.5100000007</v>
      </c>
      <c r="N54" s="234">
        <f t="shared" si="0"/>
        <v>5127765.5200000005</v>
      </c>
      <c r="O54" s="234">
        <f t="shared" si="0"/>
        <v>5843992.370000001</v>
      </c>
      <c r="P54" s="234">
        <f t="shared" si="0"/>
        <v>7210854.6100000013</v>
      </c>
      <c r="Q54" s="424">
        <f t="shared" si="0"/>
        <v>68170588.670000017</v>
      </c>
      <c r="R54" s="425"/>
      <c r="S54" s="403">
        <f t="shared" ref="S54" si="1">Q55/Q54</f>
        <v>0</v>
      </c>
      <c r="T54" s="403"/>
      <c r="U54" s="7"/>
    </row>
    <row r="55" spans="1:23" ht="41.25" customHeight="1" x14ac:dyDescent="0.25">
      <c r="A55" s="408"/>
      <c r="B55" s="410"/>
      <c r="C55" s="27" t="s">
        <v>32</v>
      </c>
      <c r="D55" s="43"/>
      <c r="E55" s="148"/>
      <c r="F55" s="148"/>
      <c r="G55" s="148"/>
      <c r="H55" s="148"/>
      <c r="I55" s="148"/>
      <c r="J55" s="148"/>
      <c r="K55" s="148"/>
      <c r="L55" s="148"/>
      <c r="M55" s="148"/>
      <c r="N55" s="148"/>
      <c r="O55" s="148"/>
      <c r="P55" s="148"/>
      <c r="Q55" s="411"/>
      <c r="R55" s="412"/>
      <c r="S55" s="403"/>
      <c r="T55" s="403"/>
      <c r="U55"/>
      <c r="V55" s="8"/>
    </row>
    <row r="56" spans="1:23" s="8" customFormat="1" ht="54" customHeight="1" x14ac:dyDescent="0.25">
      <c r="A56" s="407">
        <v>2</v>
      </c>
      <c r="B56" s="409" t="s">
        <v>109</v>
      </c>
      <c r="C56" s="117" t="s">
        <v>40</v>
      </c>
      <c r="D56" s="41" t="str">
        <f>D54</f>
        <v>Infor.
pública</v>
      </c>
      <c r="E56" s="147">
        <f t="shared" ref="E56:Q56" si="2">E169</f>
        <v>7248205.0500000007</v>
      </c>
      <c r="F56" s="147">
        <f t="shared" si="2"/>
        <v>6430298.2999999998</v>
      </c>
      <c r="G56" s="147">
        <f t="shared" si="2"/>
        <v>6051919.9399999995</v>
      </c>
      <c r="H56" s="147">
        <f t="shared" si="2"/>
        <v>7647865.5599999987</v>
      </c>
      <c r="I56" s="147">
        <f t="shared" si="2"/>
        <v>32442258.560000002</v>
      </c>
      <c r="J56" s="147">
        <f t="shared" si="2"/>
        <v>6072573.3899999997</v>
      </c>
      <c r="K56" s="147">
        <f t="shared" si="2"/>
        <v>16387162.609999999</v>
      </c>
      <c r="L56" s="147">
        <f t="shared" si="2"/>
        <v>6919770.8199999994</v>
      </c>
      <c r="M56" s="147">
        <f t="shared" si="2"/>
        <v>6603828.5599999996</v>
      </c>
      <c r="N56" s="147">
        <f t="shared" si="2"/>
        <v>16208532.670000002</v>
      </c>
      <c r="O56" s="147">
        <f t="shared" si="2"/>
        <v>7644073.4999999991</v>
      </c>
      <c r="P56" s="147">
        <f t="shared" si="2"/>
        <v>9347222.4799999986</v>
      </c>
      <c r="Q56" s="424">
        <f t="shared" si="2"/>
        <v>129003711.44</v>
      </c>
      <c r="R56" s="425"/>
      <c r="S56" s="403">
        <f t="shared" ref="S56" si="3">Q57/Q56</f>
        <v>0</v>
      </c>
      <c r="T56" s="403"/>
      <c r="U56" s="7"/>
    </row>
    <row r="57" spans="1:23" s="8" customFormat="1" ht="54" customHeight="1" x14ac:dyDescent="0.25">
      <c r="A57" s="408"/>
      <c r="B57" s="410"/>
      <c r="C57" s="27" t="s">
        <v>32</v>
      </c>
      <c r="D57" s="43"/>
      <c r="E57" s="148"/>
      <c r="F57" s="148"/>
      <c r="G57" s="148"/>
      <c r="H57" s="148"/>
      <c r="I57" s="148"/>
      <c r="J57" s="148"/>
      <c r="K57" s="148"/>
      <c r="L57" s="148"/>
      <c r="M57" s="148"/>
      <c r="N57" s="148"/>
      <c r="O57" s="148"/>
      <c r="P57" s="148"/>
      <c r="Q57" s="411"/>
      <c r="R57" s="412"/>
      <c r="S57" s="403"/>
      <c r="T57" s="403"/>
      <c r="U57" s="7"/>
    </row>
    <row r="58" spans="1:23" s="8" customFormat="1" ht="54" customHeight="1" x14ac:dyDescent="0.25">
      <c r="A58" s="407">
        <v>6</v>
      </c>
      <c r="B58" s="422" t="s">
        <v>110</v>
      </c>
      <c r="C58" s="117" t="s">
        <v>40</v>
      </c>
      <c r="D58" s="42" t="s">
        <v>31</v>
      </c>
      <c r="E58" s="147">
        <f t="shared" ref="E58:Q58" si="4">E207</f>
        <v>1487008.92</v>
      </c>
      <c r="F58" s="147">
        <f t="shared" si="4"/>
        <v>1114674.18</v>
      </c>
      <c r="G58" s="147">
        <f t="shared" si="4"/>
        <v>1114674.18</v>
      </c>
      <c r="H58" s="147">
        <f t="shared" si="4"/>
        <v>1114674.18</v>
      </c>
      <c r="I58" s="147">
        <f t="shared" si="4"/>
        <v>2750647.41</v>
      </c>
      <c r="J58" s="147">
        <f t="shared" si="4"/>
        <v>1146504.18</v>
      </c>
      <c r="K58" s="147">
        <f t="shared" si="4"/>
        <v>1114674.18</v>
      </c>
      <c r="L58" s="147">
        <f t="shared" si="4"/>
        <v>1274930.18</v>
      </c>
      <c r="M58" s="147">
        <f t="shared" si="4"/>
        <v>1331075.5899999999</v>
      </c>
      <c r="N58" s="147">
        <f t="shared" si="4"/>
        <v>1114674.18</v>
      </c>
      <c r="O58" s="147">
        <f t="shared" si="4"/>
        <v>1281075.5899999999</v>
      </c>
      <c r="P58" s="147">
        <f t="shared" si="4"/>
        <v>1790057.4100000001</v>
      </c>
      <c r="Q58" s="424">
        <f t="shared" si="4"/>
        <v>16634670.179999998</v>
      </c>
      <c r="R58" s="425"/>
      <c r="S58" s="403">
        <f>Q59/Q58</f>
        <v>0</v>
      </c>
      <c r="T58" s="403"/>
      <c r="U58" s="7"/>
    </row>
    <row r="59" spans="1:23" s="8" customFormat="1" ht="54" customHeight="1" x14ac:dyDescent="0.25">
      <c r="A59" s="408"/>
      <c r="B59" s="423"/>
      <c r="C59" s="27" t="s">
        <v>32</v>
      </c>
      <c r="D59" s="44"/>
      <c r="E59" s="148"/>
      <c r="F59" s="148"/>
      <c r="G59" s="148"/>
      <c r="H59" s="148"/>
      <c r="I59" s="148"/>
      <c r="J59" s="148"/>
      <c r="K59" s="148"/>
      <c r="L59" s="148"/>
      <c r="M59" s="148"/>
      <c r="N59" s="148"/>
      <c r="O59" s="148"/>
      <c r="P59" s="148"/>
      <c r="Q59" s="411"/>
      <c r="R59" s="412"/>
      <c r="S59" s="403"/>
      <c r="T59" s="403"/>
      <c r="U59" s="7"/>
    </row>
    <row r="60" spans="1:23" s="8" customFormat="1" ht="54" customHeight="1" x14ac:dyDescent="0.25">
      <c r="A60" s="419" t="s">
        <v>120</v>
      </c>
      <c r="B60" s="420"/>
      <c r="C60" s="420"/>
      <c r="D60" s="420"/>
      <c r="E60" s="420"/>
      <c r="F60" s="420"/>
      <c r="G60" s="420"/>
      <c r="H60" s="420"/>
      <c r="I60" s="420"/>
      <c r="J60" s="420"/>
      <c r="K60" s="420"/>
      <c r="L60" s="420"/>
      <c r="M60" s="420"/>
      <c r="N60" s="420"/>
      <c r="O60" s="420"/>
      <c r="P60" s="420"/>
      <c r="Q60" s="420"/>
      <c r="R60" s="420"/>
      <c r="S60" s="420"/>
      <c r="T60" s="421"/>
      <c r="U60" s="7"/>
    </row>
    <row r="61" spans="1:23" s="8" customFormat="1" ht="54" customHeight="1" x14ac:dyDescent="0.25">
      <c r="A61" s="407">
        <v>3</v>
      </c>
      <c r="B61" s="422" t="s">
        <v>108</v>
      </c>
      <c r="C61" s="117" t="s">
        <v>40</v>
      </c>
      <c r="D61" s="42" t="s">
        <v>31</v>
      </c>
      <c r="E61" s="147">
        <f t="shared" ref="E61:Q61" si="5">E285</f>
        <v>7931676.7500000028</v>
      </c>
      <c r="F61" s="147">
        <f t="shared" si="5"/>
        <v>7996876.7500000028</v>
      </c>
      <c r="G61" s="147">
        <f t="shared" si="5"/>
        <v>7932701.7500000028</v>
      </c>
      <c r="H61" s="147">
        <f t="shared" si="5"/>
        <v>7932701.7500000028</v>
      </c>
      <c r="I61" s="147">
        <f t="shared" si="5"/>
        <v>12064495.600000001</v>
      </c>
      <c r="J61" s="147">
        <f t="shared" si="5"/>
        <v>8203076.7500000028</v>
      </c>
      <c r="K61" s="147">
        <f t="shared" si="5"/>
        <v>8836134.9400000032</v>
      </c>
      <c r="L61" s="147">
        <f t="shared" si="5"/>
        <v>9341062.2700000014</v>
      </c>
      <c r="M61" s="147">
        <f t="shared" si="5"/>
        <v>8307182.2700000023</v>
      </c>
      <c r="N61" s="147">
        <f t="shared" si="5"/>
        <v>8305082.2700000023</v>
      </c>
      <c r="O61" s="147">
        <f t="shared" si="5"/>
        <v>8315182.2700000023</v>
      </c>
      <c r="P61" s="147">
        <f t="shared" si="5"/>
        <v>9969350.7100000009</v>
      </c>
      <c r="Q61" s="387">
        <f t="shared" si="5"/>
        <v>105135524.08000001</v>
      </c>
      <c r="R61" s="388"/>
      <c r="S61" s="403">
        <f>Q62/Q61</f>
        <v>0</v>
      </c>
      <c r="T61" s="403"/>
      <c r="U61" s="7"/>
    </row>
    <row r="62" spans="1:23" s="8" customFormat="1" ht="74.25" customHeight="1" x14ac:dyDescent="0.25">
      <c r="A62" s="408"/>
      <c r="B62" s="423"/>
      <c r="C62" s="27" t="s">
        <v>32</v>
      </c>
      <c r="D62" s="44"/>
      <c r="E62" s="148"/>
      <c r="F62" s="148"/>
      <c r="G62" s="148"/>
      <c r="H62" s="148"/>
      <c r="I62" s="148"/>
      <c r="J62" s="148"/>
      <c r="K62" s="148"/>
      <c r="L62" s="148"/>
      <c r="M62" s="148"/>
      <c r="N62" s="148"/>
      <c r="O62" s="148"/>
      <c r="P62" s="148"/>
      <c r="Q62" s="411"/>
      <c r="R62" s="412"/>
      <c r="S62" s="403"/>
      <c r="T62" s="403"/>
      <c r="U62" s="7"/>
    </row>
    <row r="63" spans="1:23" s="8" customFormat="1" ht="69.75" customHeight="1" x14ac:dyDescent="0.25">
      <c r="A63" s="419" t="s">
        <v>113</v>
      </c>
      <c r="B63" s="420"/>
      <c r="C63" s="420"/>
      <c r="D63" s="420"/>
      <c r="E63" s="420"/>
      <c r="F63" s="420"/>
      <c r="G63" s="420"/>
      <c r="H63" s="420"/>
      <c r="I63" s="420"/>
      <c r="J63" s="420"/>
      <c r="K63" s="420"/>
      <c r="L63" s="420"/>
      <c r="M63" s="420"/>
      <c r="N63" s="420"/>
      <c r="O63" s="420"/>
      <c r="P63" s="420"/>
      <c r="Q63" s="420"/>
      <c r="R63" s="420"/>
      <c r="S63" s="420"/>
      <c r="T63" s="421"/>
      <c r="U63" s="7"/>
    </row>
    <row r="64" spans="1:23" s="8" customFormat="1" ht="53.25" customHeight="1" x14ac:dyDescent="0.25">
      <c r="A64" s="407">
        <v>4</v>
      </c>
      <c r="B64" s="409" t="s">
        <v>111</v>
      </c>
      <c r="C64" s="117" t="s">
        <v>40</v>
      </c>
      <c r="D64" s="42" t="str">
        <f>D61</f>
        <v>Monto</v>
      </c>
      <c r="E64" s="147">
        <f t="shared" ref="E64:Q64" si="6">E344</f>
        <v>21670505.650000002</v>
      </c>
      <c r="F64" s="147">
        <f t="shared" si="6"/>
        <v>21821205.650000002</v>
      </c>
      <c r="G64" s="147">
        <f t="shared" si="6"/>
        <v>21672205.650000002</v>
      </c>
      <c r="H64" s="147">
        <f t="shared" si="6"/>
        <v>21672205.650000002</v>
      </c>
      <c r="I64" s="147">
        <f t="shared" si="6"/>
        <v>158489379.92000002</v>
      </c>
      <c r="J64" s="147">
        <f t="shared" si="6"/>
        <v>22724855.150000002</v>
      </c>
      <c r="K64" s="147">
        <f t="shared" si="6"/>
        <v>35439872.560000002</v>
      </c>
      <c r="L64" s="147">
        <f t="shared" si="6"/>
        <v>43200838.940000005</v>
      </c>
      <c r="M64" s="147">
        <f t="shared" si="6"/>
        <v>40804560.590000011</v>
      </c>
      <c r="N64" s="147">
        <f t="shared" si="6"/>
        <v>28512313.809999999</v>
      </c>
      <c r="O64" s="147">
        <f t="shared" si="6"/>
        <v>37594432.690000005</v>
      </c>
      <c r="P64" s="147">
        <f t="shared" si="6"/>
        <v>46773206.980000004</v>
      </c>
      <c r="Q64" s="387">
        <f t="shared" si="6"/>
        <v>500375583.24000007</v>
      </c>
      <c r="R64" s="388"/>
      <c r="S64" s="403">
        <f>Q65/Q64</f>
        <v>0</v>
      </c>
      <c r="T64" s="403"/>
      <c r="U64" s="235"/>
      <c r="V64" s="236"/>
      <c r="W64" s="236"/>
    </row>
    <row r="65" spans="1:23" s="8" customFormat="1" ht="53.25" customHeight="1" x14ac:dyDescent="0.25">
      <c r="A65" s="408"/>
      <c r="B65" s="410"/>
      <c r="C65" s="27" t="s">
        <v>32</v>
      </c>
      <c r="D65" s="44"/>
      <c r="E65" s="148"/>
      <c r="F65" s="148"/>
      <c r="G65" s="148"/>
      <c r="H65" s="148"/>
      <c r="I65" s="148"/>
      <c r="J65" s="148"/>
      <c r="K65" s="148"/>
      <c r="L65" s="148"/>
      <c r="M65" s="148"/>
      <c r="N65" s="148"/>
      <c r="O65" s="148"/>
      <c r="P65" s="148"/>
      <c r="Q65" s="411"/>
      <c r="R65" s="412"/>
      <c r="S65" s="403"/>
      <c r="T65" s="403"/>
      <c r="U65" s="235"/>
      <c r="V65" s="236"/>
      <c r="W65" s="236"/>
    </row>
    <row r="66" spans="1:23" s="8" customFormat="1" ht="53.25" customHeight="1" x14ac:dyDescent="0.25">
      <c r="A66" s="407">
        <v>5</v>
      </c>
      <c r="B66" s="409" t="s">
        <v>114</v>
      </c>
      <c r="C66" s="117" t="s">
        <v>40</v>
      </c>
      <c r="D66" s="42" t="s">
        <v>48</v>
      </c>
      <c r="E66" s="147">
        <f t="shared" ref="E66:Q66" si="7">E398</f>
        <v>6903288.3700000001</v>
      </c>
      <c r="F66" s="147">
        <f t="shared" si="7"/>
        <v>1551999.6</v>
      </c>
      <c r="G66" s="147">
        <f t="shared" si="7"/>
        <v>1540999.6</v>
      </c>
      <c r="H66" s="147">
        <f t="shared" si="7"/>
        <v>1540999.6</v>
      </c>
      <c r="I66" s="147">
        <f t="shared" si="7"/>
        <v>31081477.889999997</v>
      </c>
      <c r="J66" s="147">
        <f t="shared" si="7"/>
        <v>1613204.6</v>
      </c>
      <c r="K66" s="147">
        <f t="shared" si="7"/>
        <v>1540999.6</v>
      </c>
      <c r="L66" s="147">
        <f t="shared" si="7"/>
        <v>1709557.1</v>
      </c>
      <c r="M66" s="147">
        <f t="shared" si="7"/>
        <v>2382181.2599999998</v>
      </c>
      <c r="N66" s="147">
        <f t="shared" si="7"/>
        <v>1540999.6</v>
      </c>
      <c r="O66" s="147">
        <f t="shared" si="7"/>
        <v>2383781.2599999998</v>
      </c>
      <c r="P66" s="147">
        <f t="shared" si="7"/>
        <v>3403277.8899999997</v>
      </c>
      <c r="Q66" s="387">
        <f t="shared" si="7"/>
        <v>57192766.369999997</v>
      </c>
      <c r="R66" s="388"/>
      <c r="S66" s="403">
        <f>Q67/Q66</f>
        <v>0</v>
      </c>
      <c r="T66" s="403"/>
      <c r="U66" s="7"/>
    </row>
    <row r="67" spans="1:23" s="8" customFormat="1" ht="53.25" customHeight="1" x14ac:dyDescent="0.25">
      <c r="A67" s="408"/>
      <c r="B67" s="410"/>
      <c r="C67" s="27" t="s">
        <v>32</v>
      </c>
      <c r="D67" s="44"/>
      <c r="E67" s="148"/>
      <c r="F67" s="148"/>
      <c r="G67" s="148"/>
      <c r="H67" s="148"/>
      <c r="I67" s="148"/>
      <c r="J67" s="148"/>
      <c r="K67" s="148"/>
      <c r="L67" s="148"/>
      <c r="M67" s="148"/>
      <c r="N67" s="148"/>
      <c r="O67" s="148"/>
      <c r="P67" s="148"/>
      <c r="Q67" s="411"/>
      <c r="R67" s="412"/>
      <c r="S67" s="403"/>
      <c r="T67" s="403"/>
      <c r="U67" s="7"/>
    </row>
    <row r="68" spans="1:23" s="8" customFormat="1" ht="41.25" customHeight="1" x14ac:dyDescent="0.25">
      <c r="A68" s="413" t="s">
        <v>121</v>
      </c>
      <c r="B68" s="413"/>
      <c r="C68" s="101" t="s">
        <v>40</v>
      </c>
      <c r="D68" s="101" t="s">
        <v>42</v>
      </c>
      <c r="E68" s="195">
        <f>SUM(E54,E56,E58,E61,E64,E66)</f>
        <v>50849311.009999998</v>
      </c>
      <c r="F68" s="195">
        <f t="shared" ref="F68:Q68" si="8">SUM(F54,F56,F58,F61,F64,F66)</f>
        <v>43941201.930000007</v>
      </c>
      <c r="G68" s="195">
        <f t="shared" si="8"/>
        <v>43420709.160000004</v>
      </c>
      <c r="H68" s="195">
        <f t="shared" si="8"/>
        <v>45058264.920000009</v>
      </c>
      <c r="I68" s="195">
        <f t="shared" si="8"/>
        <v>244807610.95000002</v>
      </c>
      <c r="J68" s="195">
        <f t="shared" si="8"/>
        <v>44883936.520000003</v>
      </c>
      <c r="K68" s="195">
        <f t="shared" si="8"/>
        <v>68492560.409999996</v>
      </c>
      <c r="L68" s="195">
        <f t="shared" si="8"/>
        <v>68047887.49000001</v>
      </c>
      <c r="M68" s="195">
        <f t="shared" si="8"/>
        <v>64645485.780000009</v>
      </c>
      <c r="N68" s="195">
        <f t="shared" si="8"/>
        <v>60809368.050000004</v>
      </c>
      <c r="O68" s="195">
        <f t="shared" si="8"/>
        <v>63062537.680000007</v>
      </c>
      <c r="P68" s="195">
        <f t="shared" si="8"/>
        <v>78493970.079999998</v>
      </c>
      <c r="Q68" s="415">
        <f t="shared" si="8"/>
        <v>876512843.98000014</v>
      </c>
      <c r="R68" s="416"/>
      <c r="S68" s="403">
        <f>Q69/Q68</f>
        <v>0</v>
      </c>
      <c r="T68" s="403"/>
      <c r="U68" s="7"/>
    </row>
    <row r="69" spans="1:23" s="8" customFormat="1" ht="52.5" customHeight="1" x14ac:dyDescent="0.25">
      <c r="A69" s="414"/>
      <c r="B69" s="414"/>
      <c r="C69" s="102" t="s">
        <v>76</v>
      </c>
      <c r="D69" s="102" t="s">
        <v>42</v>
      </c>
      <c r="E69" s="158"/>
      <c r="F69" s="158"/>
      <c r="G69" s="158"/>
      <c r="H69" s="158"/>
      <c r="I69" s="158"/>
      <c r="J69" s="158"/>
      <c r="K69" s="158"/>
      <c r="L69" s="158"/>
      <c r="M69" s="158"/>
      <c r="N69" s="159"/>
      <c r="O69" s="159"/>
      <c r="P69" s="159"/>
      <c r="Q69" s="417"/>
      <c r="R69" s="418"/>
      <c r="S69" s="403"/>
      <c r="T69" s="403"/>
      <c r="U69" s="7"/>
    </row>
    <row r="70" spans="1:23" s="8" customFormat="1" ht="26.25" x14ac:dyDescent="0.25">
      <c r="A70" s="396" t="s">
        <v>125</v>
      </c>
      <c r="B70" s="397"/>
      <c r="C70" s="397"/>
      <c r="D70" s="397"/>
      <c r="E70" s="397"/>
      <c r="F70" s="397"/>
      <c r="G70" s="397"/>
      <c r="H70" s="397"/>
      <c r="I70" s="397"/>
      <c r="J70" s="397"/>
      <c r="K70" s="397"/>
      <c r="L70" s="397"/>
      <c r="M70" s="397"/>
      <c r="N70" s="397"/>
      <c r="O70" s="397"/>
      <c r="P70" s="397"/>
      <c r="Q70" s="397"/>
      <c r="R70" s="397"/>
      <c r="S70" s="397"/>
      <c r="T70" s="398"/>
      <c r="U70" s="7"/>
    </row>
    <row r="71" spans="1:23" s="8" customFormat="1" ht="49.5" customHeight="1" x14ac:dyDescent="0.25">
      <c r="A71" s="303"/>
      <c r="B71" s="399" t="s">
        <v>111</v>
      </c>
      <c r="C71" s="219" t="s">
        <v>40</v>
      </c>
      <c r="D71" s="103" t="str">
        <f>D66</f>
        <v>Agenda</v>
      </c>
      <c r="E71" s="157"/>
      <c r="F71" s="157"/>
      <c r="G71" s="157"/>
      <c r="H71" s="157"/>
      <c r="I71" s="157">
        <v>10500000</v>
      </c>
      <c r="J71" s="157"/>
      <c r="K71" s="157">
        <v>3500000</v>
      </c>
      <c r="L71" s="157">
        <v>3500000</v>
      </c>
      <c r="M71" s="157">
        <v>3500000</v>
      </c>
      <c r="N71" s="157"/>
      <c r="O71" s="157"/>
      <c r="P71" s="157"/>
      <c r="Q71" s="401">
        <f>SUM(E71:P71)</f>
        <v>21000000</v>
      </c>
      <c r="R71" s="402"/>
      <c r="S71" s="403">
        <f>Q72/Q71</f>
        <v>0</v>
      </c>
      <c r="T71" s="403"/>
      <c r="U71" s="7"/>
    </row>
    <row r="72" spans="1:23" s="8" customFormat="1" ht="52.5" customHeight="1" x14ac:dyDescent="0.25">
      <c r="A72" s="303"/>
      <c r="B72" s="400"/>
      <c r="C72" s="27" t="s">
        <v>32</v>
      </c>
      <c r="D72" s="44"/>
      <c r="E72" s="138"/>
      <c r="F72" s="138"/>
      <c r="G72" s="138"/>
      <c r="H72" s="138"/>
      <c r="I72" s="138"/>
      <c r="J72" s="138"/>
      <c r="K72" s="161"/>
      <c r="L72" s="138"/>
      <c r="M72" s="138"/>
      <c r="N72" s="138"/>
      <c r="O72" s="138"/>
      <c r="P72" s="138"/>
      <c r="Q72" s="404"/>
      <c r="R72" s="405"/>
      <c r="S72" s="403"/>
      <c r="T72" s="403"/>
      <c r="U72" s="7"/>
    </row>
    <row r="73" spans="1:23" s="8" customFormat="1" ht="51" customHeight="1" x14ac:dyDescent="0.25">
      <c r="A73" s="303"/>
      <c r="B73" s="399" t="s">
        <v>114</v>
      </c>
      <c r="C73" s="219" t="s">
        <v>40</v>
      </c>
      <c r="D73" s="103" t="str">
        <f>D68</f>
        <v>Activi-
dades</v>
      </c>
      <c r="F73" s="157"/>
      <c r="G73" s="157"/>
      <c r="H73" s="157"/>
      <c r="I73" s="196">
        <v>14000000</v>
      </c>
      <c r="J73" s="157"/>
      <c r="K73" s="157"/>
      <c r="L73" s="157"/>
      <c r="M73" s="157"/>
      <c r="N73" s="157"/>
      <c r="O73" s="157"/>
      <c r="P73" s="157"/>
      <c r="Q73" s="401">
        <f>SUM(E73:P73)</f>
        <v>14000000</v>
      </c>
      <c r="R73" s="402"/>
      <c r="S73" s="403">
        <f t="shared" ref="S73" si="9">Q74/Q73</f>
        <v>0</v>
      </c>
      <c r="T73" s="403"/>
      <c r="U73" s="7"/>
    </row>
    <row r="74" spans="1:23" s="8" customFormat="1" ht="52.5" customHeight="1" x14ac:dyDescent="0.25">
      <c r="A74" s="303"/>
      <c r="B74" s="406"/>
      <c r="C74" s="27" t="s">
        <v>32</v>
      </c>
      <c r="D74" s="44"/>
      <c r="E74" s="138"/>
      <c r="F74" s="138"/>
      <c r="G74" s="138"/>
      <c r="H74" s="138"/>
      <c r="I74" s="138"/>
      <c r="J74" s="138"/>
      <c r="K74" s="161"/>
      <c r="L74" s="138"/>
      <c r="M74" s="138"/>
      <c r="N74" s="138"/>
      <c r="O74" s="138"/>
      <c r="P74" s="138"/>
      <c r="Q74" s="404"/>
      <c r="R74" s="405"/>
      <c r="S74" s="403"/>
      <c r="T74" s="403"/>
      <c r="U74" s="7"/>
    </row>
    <row r="75" spans="1:23" s="8" customFormat="1" ht="27.75" x14ac:dyDescent="0.25">
      <c r="A75" s="393" t="s">
        <v>93</v>
      </c>
      <c r="B75" s="394"/>
      <c r="C75" s="394"/>
      <c r="D75" s="394"/>
      <c r="E75" s="394"/>
      <c r="F75" s="394"/>
      <c r="G75" s="394"/>
      <c r="H75" s="394"/>
      <c r="I75" s="394"/>
      <c r="J75" s="394"/>
      <c r="K75" s="394"/>
      <c r="L75" s="394"/>
      <c r="M75" s="394"/>
      <c r="N75" s="394"/>
      <c r="O75" s="394"/>
      <c r="P75" s="394"/>
      <c r="Q75" s="394"/>
      <c r="R75" s="394"/>
      <c r="S75" s="394"/>
      <c r="T75" s="394"/>
      <c r="U75" s="7"/>
    </row>
    <row r="76" spans="1:23" ht="32.25" customHeight="1" x14ac:dyDescent="0.25">
      <c r="A76" s="395" t="s">
        <v>122</v>
      </c>
      <c r="B76" s="395"/>
      <c r="C76" s="395"/>
      <c r="D76" s="395"/>
      <c r="E76" s="395"/>
      <c r="F76" s="395"/>
      <c r="G76" s="395"/>
      <c r="H76" s="395"/>
      <c r="I76" s="395"/>
      <c r="J76" s="395"/>
      <c r="K76" s="395"/>
      <c r="L76" s="395"/>
      <c r="M76" s="395"/>
      <c r="N76" s="395"/>
      <c r="O76" s="395"/>
      <c r="P76" s="395"/>
      <c r="Q76" s="395"/>
      <c r="R76" s="395"/>
      <c r="S76" s="395"/>
      <c r="T76" s="395"/>
      <c r="U76"/>
      <c r="V76" s="104"/>
    </row>
    <row r="77" spans="1:23" ht="18.75" customHeight="1" x14ac:dyDescent="0.25">
      <c r="A77" s="325" t="s">
        <v>1</v>
      </c>
      <c r="B77" s="325"/>
      <c r="C77" s="325"/>
      <c r="D77" s="325"/>
      <c r="E77" s="325"/>
      <c r="F77" s="325"/>
      <c r="G77" s="325"/>
      <c r="H77" s="325"/>
      <c r="I77" s="325"/>
      <c r="J77" s="325"/>
      <c r="K77" s="325" t="s">
        <v>103</v>
      </c>
      <c r="L77" s="325"/>
      <c r="M77" s="325"/>
      <c r="N77" s="325"/>
      <c r="O77" s="325"/>
      <c r="P77" s="325"/>
      <c r="Q77" s="325"/>
      <c r="R77" s="325"/>
      <c r="S77" s="325"/>
      <c r="T77" s="325"/>
      <c r="U77"/>
      <c r="V77" s="8"/>
    </row>
    <row r="78" spans="1:23" s="8" customFormat="1" ht="59.25" customHeight="1" x14ac:dyDescent="0.25">
      <c r="A78" s="348" t="s">
        <v>94</v>
      </c>
      <c r="B78" s="348"/>
      <c r="C78" s="348"/>
      <c r="D78" s="348"/>
      <c r="E78" s="348"/>
      <c r="F78" s="348"/>
      <c r="G78" s="348"/>
      <c r="H78" s="348"/>
      <c r="I78" s="348"/>
      <c r="J78" s="348"/>
      <c r="K78" s="328" t="s">
        <v>37</v>
      </c>
      <c r="L78" s="328"/>
      <c r="M78" s="328"/>
      <c r="N78" s="328"/>
      <c r="O78" s="328"/>
      <c r="P78" s="328"/>
      <c r="Q78" s="328"/>
      <c r="R78" s="328"/>
      <c r="S78" s="328"/>
      <c r="T78" s="328"/>
      <c r="U78" s="7"/>
    </row>
    <row r="79" spans="1:23" s="8" customFormat="1" ht="68.25" customHeight="1" x14ac:dyDescent="0.25">
      <c r="A79" s="319" t="s">
        <v>2</v>
      </c>
      <c r="B79" s="319"/>
      <c r="C79" s="319"/>
      <c r="D79" s="319" t="s">
        <v>47</v>
      </c>
      <c r="E79" s="319"/>
      <c r="F79" s="319"/>
      <c r="G79" s="319"/>
      <c r="H79" s="319"/>
      <c r="I79" s="319"/>
      <c r="J79" s="319"/>
      <c r="K79" s="319"/>
      <c r="L79" s="319"/>
      <c r="M79" s="319"/>
      <c r="N79" s="319"/>
      <c r="O79" s="319"/>
      <c r="P79" s="319"/>
      <c r="Q79" s="319"/>
      <c r="R79" s="319"/>
      <c r="S79" s="319"/>
      <c r="T79" s="319"/>
      <c r="U79" s="7"/>
    </row>
    <row r="80" spans="1:23" s="8" customFormat="1" ht="287.25" customHeight="1" x14ac:dyDescent="0.25">
      <c r="A80" s="334" t="s">
        <v>83</v>
      </c>
      <c r="B80" s="334"/>
      <c r="C80" s="334"/>
      <c r="D80" s="349" t="s">
        <v>84</v>
      </c>
      <c r="E80" s="349"/>
      <c r="F80" s="349"/>
      <c r="G80" s="349"/>
      <c r="H80" s="349"/>
      <c r="I80" s="349"/>
      <c r="J80" s="349"/>
      <c r="K80" s="349"/>
      <c r="L80" s="349"/>
      <c r="M80" s="349"/>
      <c r="N80" s="349"/>
      <c r="O80" s="349"/>
      <c r="P80" s="349"/>
      <c r="Q80" s="349"/>
      <c r="R80" s="349"/>
      <c r="S80" s="349"/>
      <c r="T80" s="349"/>
      <c r="U80" s="7"/>
    </row>
    <row r="81" spans="1:21" s="8" customFormat="1" ht="21" x14ac:dyDescent="0.25">
      <c r="A81" s="319" t="s">
        <v>3</v>
      </c>
      <c r="B81" s="319"/>
      <c r="C81" s="319"/>
      <c r="D81" s="319"/>
      <c r="E81" s="319"/>
      <c r="F81" s="319"/>
      <c r="G81" s="319"/>
      <c r="H81" s="319"/>
      <c r="I81" s="319"/>
      <c r="J81" s="319"/>
      <c r="K81" s="319"/>
      <c r="L81" s="319"/>
      <c r="M81" s="319"/>
      <c r="N81" s="319"/>
      <c r="O81" s="319"/>
      <c r="P81" s="319"/>
      <c r="Q81" s="319"/>
      <c r="R81" s="319"/>
      <c r="S81" s="319"/>
      <c r="T81" s="319"/>
      <c r="U81" s="7"/>
    </row>
    <row r="82" spans="1:21" s="8" customFormat="1" ht="62.25" customHeight="1" x14ac:dyDescent="0.25">
      <c r="A82" s="323" t="s">
        <v>4</v>
      </c>
      <c r="B82" s="323"/>
      <c r="C82" s="323"/>
      <c r="D82" s="323"/>
      <c r="E82" s="323" t="s">
        <v>5</v>
      </c>
      <c r="F82" s="323"/>
      <c r="G82" s="323"/>
      <c r="H82" s="323"/>
      <c r="I82" s="323" t="s">
        <v>6</v>
      </c>
      <c r="J82" s="323"/>
      <c r="K82" s="323"/>
      <c r="L82" s="323"/>
      <c r="M82" s="323"/>
      <c r="N82" s="323"/>
      <c r="O82" s="323"/>
      <c r="P82" s="323"/>
      <c r="Q82" s="323" t="s">
        <v>7</v>
      </c>
      <c r="R82" s="323"/>
      <c r="S82" s="323"/>
      <c r="T82" s="323"/>
      <c r="U82" s="7"/>
    </row>
    <row r="83" spans="1:21" s="8" customFormat="1" ht="69.75" customHeight="1" x14ac:dyDescent="0.25">
      <c r="A83" s="316" t="s">
        <v>8</v>
      </c>
      <c r="B83" s="316"/>
      <c r="C83" s="316"/>
      <c r="D83" s="316"/>
      <c r="E83" s="317" t="s">
        <v>9</v>
      </c>
      <c r="F83" s="317"/>
      <c r="G83" s="317"/>
      <c r="H83" s="317"/>
      <c r="I83" s="316" t="s">
        <v>10</v>
      </c>
      <c r="J83" s="316"/>
      <c r="K83" s="316"/>
      <c r="L83" s="316"/>
      <c r="M83" s="316"/>
      <c r="N83" s="316"/>
      <c r="O83" s="316"/>
      <c r="P83" s="316"/>
      <c r="Q83" s="316" t="s">
        <v>11</v>
      </c>
      <c r="R83" s="316"/>
      <c r="S83" s="316"/>
      <c r="T83" s="316"/>
      <c r="U83" s="7"/>
    </row>
    <row r="84" spans="1:21" s="8" customFormat="1" ht="78" customHeight="1" x14ac:dyDescent="0.25">
      <c r="A84" s="313" t="s">
        <v>105</v>
      </c>
      <c r="B84" s="315" t="s">
        <v>101</v>
      </c>
      <c r="C84" s="318" t="s">
        <v>13</v>
      </c>
      <c r="D84" s="318" t="s">
        <v>14</v>
      </c>
      <c r="E84" s="313" t="s">
        <v>15</v>
      </c>
      <c r="F84" s="313" t="s">
        <v>16</v>
      </c>
      <c r="G84" s="313" t="s">
        <v>17</v>
      </c>
      <c r="H84" s="313" t="s">
        <v>18</v>
      </c>
      <c r="I84" s="313" t="s">
        <v>19</v>
      </c>
      <c r="J84" s="313" t="s">
        <v>20</v>
      </c>
      <c r="K84" s="313" t="s">
        <v>21</v>
      </c>
      <c r="L84" s="313" t="s">
        <v>22</v>
      </c>
      <c r="M84" s="313" t="s">
        <v>23</v>
      </c>
      <c r="N84" s="313" t="s">
        <v>24</v>
      </c>
      <c r="O84" s="313" t="s">
        <v>25</v>
      </c>
      <c r="P84" s="313" t="s">
        <v>26</v>
      </c>
      <c r="Q84" s="314" t="s">
        <v>100</v>
      </c>
      <c r="R84" s="315" t="s">
        <v>104</v>
      </c>
      <c r="S84" s="313" t="s">
        <v>28</v>
      </c>
      <c r="T84" s="313"/>
      <c r="U84" s="7"/>
    </row>
    <row r="85" spans="1:21" s="8" customFormat="1" ht="117" customHeight="1" x14ac:dyDescent="0.25">
      <c r="A85" s="313"/>
      <c r="B85" s="315"/>
      <c r="C85" s="318"/>
      <c r="D85" s="318"/>
      <c r="E85" s="313"/>
      <c r="F85" s="313"/>
      <c r="G85" s="313"/>
      <c r="H85" s="313"/>
      <c r="I85" s="313"/>
      <c r="J85" s="313"/>
      <c r="K85" s="313"/>
      <c r="L85" s="313"/>
      <c r="M85" s="313"/>
      <c r="N85" s="313"/>
      <c r="O85" s="313"/>
      <c r="P85" s="313"/>
      <c r="Q85" s="314"/>
      <c r="R85" s="315"/>
      <c r="S85" s="116" t="s">
        <v>29</v>
      </c>
      <c r="T85" s="197" t="s">
        <v>30</v>
      </c>
      <c r="U85" s="7"/>
    </row>
    <row r="86" spans="1:21" s="8" customFormat="1" ht="94.5" customHeight="1" x14ac:dyDescent="0.25">
      <c r="A86" s="364">
        <v>1</v>
      </c>
      <c r="B86" s="390" t="s">
        <v>180</v>
      </c>
      <c r="C86" s="305" t="s">
        <v>40</v>
      </c>
      <c r="D86" s="41" t="s">
        <v>80</v>
      </c>
      <c r="E86" s="162">
        <v>10</v>
      </c>
      <c r="F86" s="162">
        <v>10</v>
      </c>
      <c r="G86" s="162">
        <v>10</v>
      </c>
      <c r="H86" s="162">
        <v>10</v>
      </c>
      <c r="I86" s="162">
        <v>10</v>
      </c>
      <c r="J86" s="162">
        <v>10</v>
      </c>
      <c r="K86" s="162">
        <v>10</v>
      </c>
      <c r="L86" s="162">
        <v>10</v>
      </c>
      <c r="M86" s="162">
        <v>10</v>
      </c>
      <c r="N86" s="162">
        <v>10</v>
      </c>
      <c r="O86" s="162">
        <v>10</v>
      </c>
      <c r="P86" s="162">
        <v>10</v>
      </c>
      <c r="Q86" s="391" t="s">
        <v>177</v>
      </c>
      <c r="R86" s="62">
        <f t="shared" ref="R86:R109" si="10">SUM(E86:P86)</f>
        <v>120</v>
      </c>
      <c r="S86" s="289" t="s">
        <v>38</v>
      </c>
      <c r="T86" s="289" t="s">
        <v>39</v>
      </c>
      <c r="U86" s="7"/>
    </row>
    <row r="87" spans="1:21" s="8" customFormat="1" ht="67.5" customHeight="1" x14ac:dyDescent="0.25">
      <c r="A87" s="364"/>
      <c r="B87" s="390"/>
      <c r="C87" s="305"/>
      <c r="D87" s="42" t="s">
        <v>31</v>
      </c>
      <c r="E87" s="139">
        <v>2627757.12</v>
      </c>
      <c r="F87" s="139">
        <v>2499074.3500000006</v>
      </c>
      <c r="G87" s="139">
        <v>2540167.12</v>
      </c>
      <c r="H87" s="139">
        <v>2569606.1000000006</v>
      </c>
      <c r="I87" s="139">
        <v>2853296.8800000008</v>
      </c>
      <c r="J87" s="139">
        <v>2548149.3500000006</v>
      </c>
      <c r="K87" s="139">
        <v>2586557.1000000006</v>
      </c>
      <c r="L87" s="139">
        <v>2764656.1000000006</v>
      </c>
      <c r="M87" s="139">
        <v>2576557.1000000006</v>
      </c>
      <c r="N87" s="139">
        <v>2569606.1000000006</v>
      </c>
      <c r="O87" s="139">
        <v>2576557.1000000006</v>
      </c>
      <c r="P87" s="139">
        <v>3171606.1000000006</v>
      </c>
      <c r="Q87" s="392"/>
      <c r="R87" s="139">
        <f t="shared" si="10"/>
        <v>31883590.520000011</v>
      </c>
      <c r="S87" s="289"/>
      <c r="T87" s="289"/>
      <c r="U87" s="7"/>
    </row>
    <row r="88" spans="1:21" s="8" customFormat="1" ht="84.75" customHeight="1" x14ac:dyDescent="0.25">
      <c r="A88" s="364"/>
      <c r="B88" s="390"/>
      <c r="C88" s="308" t="s">
        <v>32</v>
      </c>
      <c r="D88" s="43" t="str">
        <f>D86</f>
        <v>Infor.
pública</v>
      </c>
      <c r="E88" s="66"/>
      <c r="F88" s="66"/>
      <c r="G88" s="66"/>
      <c r="H88" s="79"/>
      <c r="I88" s="79"/>
      <c r="J88" s="79"/>
      <c r="K88" s="149"/>
      <c r="L88" s="149"/>
      <c r="M88" s="149"/>
      <c r="N88" s="66"/>
      <c r="O88" s="66"/>
      <c r="P88" s="66"/>
      <c r="Q88" s="343" t="s">
        <v>178</v>
      </c>
      <c r="R88" s="66">
        <f t="shared" si="10"/>
        <v>0</v>
      </c>
      <c r="S88" s="279">
        <f>R88/R86</f>
        <v>0</v>
      </c>
      <c r="T88" s="279">
        <f>R89/R87</f>
        <v>0</v>
      </c>
      <c r="U88" s="7"/>
    </row>
    <row r="89" spans="1:21" s="8" customFormat="1" ht="73.5" customHeight="1" x14ac:dyDescent="0.25">
      <c r="A89" s="364"/>
      <c r="B89" s="390"/>
      <c r="C89" s="308"/>
      <c r="D89" s="44" t="str">
        <f>D87</f>
        <v>Monto</v>
      </c>
      <c r="E89" s="142"/>
      <c r="F89" s="142"/>
      <c r="G89" s="142"/>
      <c r="H89" s="142"/>
      <c r="I89" s="142"/>
      <c r="J89" s="142"/>
      <c r="K89" s="111"/>
      <c r="L89" s="111"/>
      <c r="M89" s="160"/>
      <c r="N89" s="142"/>
      <c r="O89" s="142"/>
      <c r="P89" s="142"/>
      <c r="Q89" s="344"/>
      <c r="R89" s="138">
        <f t="shared" si="10"/>
        <v>0</v>
      </c>
      <c r="S89" s="279"/>
      <c r="T89" s="279"/>
      <c r="U89" s="7"/>
    </row>
    <row r="90" spans="1:21" s="8" customFormat="1" ht="88.5" customHeight="1" x14ac:dyDescent="0.25">
      <c r="A90" s="364">
        <v>2</v>
      </c>
      <c r="B90" s="390" t="s">
        <v>181</v>
      </c>
      <c r="C90" s="305" t="s">
        <v>40</v>
      </c>
      <c r="D90" s="42" t="s">
        <v>48</v>
      </c>
      <c r="E90" s="163">
        <v>15</v>
      </c>
      <c r="F90" s="163">
        <v>15</v>
      </c>
      <c r="G90" s="163">
        <v>15</v>
      </c>
      <c r="H90" s="163">
        <v>15</v>
      </c>
      <c r="I90" s="163">
        <v>15</v>
      </c>
      <c r="J90" s="163">
        <v>15</v>
      </c>
      <c r="K90" s="163">
        <v>15</v>
      </c>
      <c r="L90" s="163">
        <v>15</v>
      </c>
      <c r="M90" s="163">
        <v>15</v>
      </c>
      <c r="N90" s="163">
        <v>15</v>
      </c>
      <c r="O90" s="163">
        <v>15</v>
      </c>
      <c r="P90" s="163">
        <v>15</v>
      </c>
      <c r="Q90" s="306" t="s">
        <v>127</v>
      </c>
      <c r="R90" s="62">
        <f t="shared" si="10"/>
        <v>180</v>
      </c>
      <c r="S90" s="289" t="s">
        <v>38</v>
      </c>
      <c r="T90" s="289" t="s">
        <v>39</v>
      </c>
      <c r="U90" s="7"/>
    </row>
    <row r="91" spans="1:21" s="8" customFormat="1" ht="82.5" customHeight="1" x14ac:dyDescent="0.25">
      <c r="A91" s="364"/>
      <c r="B91" s="390"/>
      <c r="C91" s="305"/>
      <c r="D91" s="42" t="s">
        <v>31</v>
      </c>
      <c r="E91" s="139">
        <v>208274.19999999995</v>
      </c>
      <c r="F91" s="139">
        <v>189703.86999999997</v>
      </c>
      <c r="G91" s="139">
        <v>195774.19999999995</v>
      </c>
      <c r="H91" s="139">
        <v>193774.19999999995</v>
      </c>
      <c r="I91" s="139">
        <v>229640.69</v>
      </c>
      <c r="J91" s="139">
        <v>189993.86999999997</v>
      </c>
      <c r="K91" s="139">
        <v>202774.19999999995</v>
      </c>
      <c r="L91" s="139">
        <v>209854.19999999995</v>
      </c>
      <c r="M91" s="139">
        <v>195774.19999999995</v>
      </c>
      <c r="N91" s="139">
        <v>193774.19999999995</v>
      </c>
      <c r="O91" s="139">
        <v>195774.19999999995</v>
      </c>
      <c r="P91" s="139">
        <v>261274.19999999995</v>
      </c>
      <c r="Q91" s="307"/>
      <c r="R91" s="139">
        <f t="shared" si="10"/>
        <v>2466386.2299999995</v>
      </c>
      <c r="S91" s="289"/>
      <c r="T91" s="289"/>
      <c r="U91" s="7"/>
    </row>
    <row r="92" spans="1:21" s="8" customFormat="1" ht="76.5" customHeight="1" x14ac:dyDescent="0.25">
      <c r="A92" s="364"/>
      <c r="B92" s="390"/>
      <c r="C92" s="308" t="s">
        <v>32</v>
      </c>
      <c r="D92" s="44" t="str">
        <f>D90</f>
        <v>Agenda</v>
      </c>
      <c r="E92" s="66"/>
      <c r="F92" s="66"/>
      <c r="G92" s="66"/>
      <c r="H92" s="121"/>
      <c r="I92" s="121"/>
      <c r="J92" s="79"/>
      <c r="K92" s="149"/>
      <c r="L92" s="149"/>
      <c r="M92" s="149"/>
      <c r="N92" s="66"/>
      <c r="O92" s="66"/>
      <c r="P92" s="66"/>
      <c r="Q92" s="309" t="s">
        <v>127</v>
      </c>
      <c r="R92" s="66">
        <f t="shared" si="10"/>
        <v>0</v>
      </c>
      <c r="S92" s="279">
        <f t="shared" ref="S92" si="11">R92/R90</f>
        <v>0</v>
      </c>
      <c r="T92" s="279">
        <f t="shared" ref="T92" si="12">R93/R91</f>
        <v>0</v>
      </c>
      <c r="U92" s="7"/>
    </row>
    <row r="93" spans="1:21" s="8" customFormat="1" ht="76.5" customHeight="1" x14ac:dyDescent="0.25">
      <c r="A93" s="364"/>
      <c r="B93" s="390"/>
      <c r="C93" s="308"/>
      <c r="D93" s="44" t="str">
        <f>D91</f>
        <v>Monto</v>
      </c>
      <c r="E93" s="142"/>
      <c r="F93" s="142"/>
      <c r="G93" s="142"/>
      <c r="H93" s="142"/>
      <c r="I93" s="138"/>
      <c r="J93" s="142"/>
      <c r="K93" s="111"/>
      <c r="L93" s="111"/>
      <c r="M93" s="160"/>
      <c r="N93" s="142"/>
      <c r="O93" s="142"/>
      <c r="P93" s="142"/>
      <c r="Q93" s="310"/>
      <c r="R93" s="138">
        <f t="shared" si="10"/>
        <v>0</v>
      </c>
      <c r="S93" s="279"/>
      <c r="T93" s="279"/>
      <c r="U93" s="7"/>
    </row>
    <row r="94" spans="1:21" s="8" customFormat="1" ht="77.25" customHeight="1" x14ac:dyDescent="0.25">
      <c r="A94" s="364">
        <v>3</v>
      </c>
      <c r="B94" s="390" t="s">
        <v>182</v>
      </c>
      <c r="C94" s="305" t="s">
        <v>40</v>
      </c>
      <c r="D94" s="42" t="s">
        <v>49</v>
      </c>
      <c r="E94" s="164">
        <v>13</v>
      </c>
      <c r="F94" s="164">
        <v>12</v>
      </c>
      <c r="G94" s="164">
        <v>12</v>
      </c>
      <c r="H94" s="164">
        <v>13</v>
      </c>
      <c r="I94" s="164">
        <v>12</v>
      </c>
      <c r="J94" s="164">
        <v>12</v>
      </c>
      <c r="K94" s="164">
        <v>13</v>
      </c>
      <c r="L94" s="164">
        <v>13</v>
      </c>
      <c r="M94" s="164">
        <v>13</v>
      </c>
      <c r="N94" s="164">
        <v>13</v>
      </c>
      <c r="O94" s="164">
        <v>12</v>
      </c>
      <c r="P94" s="164">
        <v>12</v>
      </c>
      <c r="Q94" s="306" t="s">
        <v>127</v>
      </c>
      <c r="R94" s="62">
        <f t="shared" si="10"/>
        <v>150</v>
      </c>
      <c r="S94" s="289" t="s">
        <v>38</v>
      </c>
      <c r="T94" s="289" t="s">
        <v>39</v>
      </c>
      <c r="U94" s="7"/>
    </row>
    <row r="95" spans="1:21" s="8" customFormat="1" ht="74.25" customHeight="1" x14ac:dyDescent="0.25">
      <c r="A95" s="364"/>
      <c r="B95" s="390"/>
      <c r="C95" s="305"/>
      <c r="D95" s="42" t="s">
        <v>31</v>
      </c>
      <c r="E95" s="139">
        <v>532986.75</v>
      </c>
      <c r="F95" s="139">
        <v>497021.75999999989</v>
      </c>
      <c r="G95" s="139">
        <v>511486.74999999988</v>
      </c>
      <c r="H95" s="139">
        <v>501486.74999999988</v>
      </c>
      <c r="I95" s="139">
        <v>561444.18000000005</v>
      </c>
      <c r="J95" s="139">
        <v>499041.75999999989</v>
      </c>
      <c r="K95" s="139">
        <v>511486.74999999988</v>
      </c>
      <c r="L95" s="139">
        <v>544840.25</v>
      </c>
      <c r="M95" s="139">
        <v>508986.74999999988</v>
      </c>
      <c r="N95" s="139">
        <v>501486.74999999988</v>
      </c>
      <c r="O95" s="139">
        <v>511486.74999999988</v>
      </c>
      <c r="P95" s="139">
        <v>626986.74999999988</v>
      </c>
      <c r="Q95" s="307"/>
      <c r="R95" s="139">
        <f t="shared" si="10"/>
        <v>6308741.9499999993</v>
      </c>
      <c r="S95" s="289"/>
      <c r="T95" s="289"/>
      <c r="U95" s="7"/>
    </row>
    <row r="96" spans="1:21" s="8" customFormat="1" ht="68.25" customHeight="1" x14ac:dyDescent="0.25">
      <c r="A96" s="364"/>
      <c r="B96" s="390"/>
      <c r="C96" s="308" t="s">
        <v>32</v>
      </c>
      <c r="D96" s="44" t="str">
        <f>D94</f>
        <v>Asuntos</v>
      </c>
      <c r="E96" s="66"/>
      <c r="F96" s="66"/>
      <c r="G96" s="66"/>
      <c r="H96" s="79"/>
      <c r="I96" s="79"/>
      <c r="J96" s="79"/>
      <c r="K96" s="149"/>
      <c r="L96" s="149"/>
      <c r="M96" s="149"/>
      <c r="N96" s="66"/>
      <c r="O96" s="66"/>
      <c r="P96" s="66"/>
      <c r="Q96" s="309" t="s">
        <v>127</v>
      </c>
      <c r="R96" s="66">
        <f t="shared" si="10"/>
        <v>0</v>
      </c>
      <c r="S96" s="279">
        <f t="shared" ref="S96" si="13">R96/R94</f>
        <v>0</v>
      </c>
      <c r="T96" s="279">
        <f t="shared" ref="T96" si="14">R97/R95</f>
        <v>0</v>
      </c>
      <c r="U96" s="7"/>
    </row>
    <row r="97" spans="1:21" s="8" customFormat="1" ht="78.75" customHeight="1" x14ac:dyDescent="0.25">
      <c r="A97" s="364"/>
      <c r="B97" s="390"/>
      <c r="C97" s="308"/>
      <c r="D97" s="44" t="str">
        <f>D95</f>
        <v>Monto</v>
      </c>
      <c r="E97" s="138"/>
      <c r="F97" s="138"/>
      <c r="G97" s="138"/>
      <c r="H97" s="138"/>
      <c r="I97" s="138"/>
      <c r="J97" s="138"/>
      <c r="K97" s="111"/>
      <c r="L97" s="111"/>
      <c r="M97" s="160"/>
      <c r="N97" s="138"/>
      <c r="O97" s="138"/>
      <c r="P97" s="138"/>
      <c r="Q97" s="310"/>
      <c r="R97" s="138">
        <f t="shared" si="10"/>
        <v>0</v>
      </c>
      <c r="S97" s="279"/>
      <c r="T97" s="279"/>
      <c r="U97" s="7"/>
    </row>
    <row r="98" spans="1:21" s="8" customFormat="1" ht="45.75" customHeight="1" x14ac:dyDescent="0.25">
      <c r="A98" s="364">
        <v>4</v>
      </c>
      <c r="B98" s="390" t="s">
        <v>183</v>
      </c>
      <c r="C98" s="305" t="s">
        <v>40</v>
      </c>
      <c r="D98" s="42" t="s">
        <v>50</v>
      </c>
      <c r="E98" s="163">
        <v>120</v>
      </c>
      <c r="F98" s="163">
        <v>120</v>
      </c>
      <c r="G98" s="163">
        <v>120</v>
      </c>
      <c r="H98" s="163">
        <v>120</v>
      </c>
      <c r="I98" s="163">
        <v>120</v>
      </c>
      <c r="J98" s="163">
        <v>120</v>
      </c>
      <c r="K98" s="163">
        <v>120</v>
      </c>
      <c r="L98" s="163">
        <v>120</v>
      </c>
      <c r="M98" s="163">
        <v>120</v>
      </c>
      <c r="N98" s="163">
        <v>120</v>
      </c>
      <c r="O98" s="163">
        <v>120</v>
      </c>
      <c r="P98" s="163">
        <v>120</v>
      </c>
      <c r="Q98" s="306" t="s">
        <v>127</v>
      </c>
      <c r="R98" s="62">
        <f t="shared" si="10"/>
        <v>1440</v>
      </c>
      <c r="S98" s="289" t="s">
        <v>38</v>
      </c>
      <c r="T98" s="289" t="s">
        <v>39</v>
      </c>
      <c r="U98" s="7"/>
    </row>
    <row r="99" spans="1:21" s="8" customFormat="1" ht="66.75" customHeight="1" x14ac:dyDescent="0.25">
      <c r="A99" s="364"/>
      <c r="B99" s="390"/>
      <c r="C99" s="305"/>
      <c r="D99" s="42" t="s">
        <v>31</v>
      </c>
      <c r="E99" s="139">
        <v>184462.08000000002</v>
      </c>
      <c r="F99" s="139">
        <v>136411.08000000002</v>
      </c>
      <c r="G99" s="139">
        <v>161843.58000000002</v>
      </c>
      <c r="H99" s="139">
        <v>186014.74000000002</v>
      </c>
      <c r="I99" s="139">
        <v>225196.83000000002</v>
      </c>
      <c r="J99" s="139">
        <v>138411.08000000002</v>
      </c>
      <c r="K99" s="139">
        <v>173962.08000000002</v>
      </c>
      <c r="L99" s="139">
        <v>192766.24000000002</v>
      </c>
      <c r="M99" s="139">
        <v>161843.58000000002</v>
      </c>
      <c r="N99" s="139">
        <v>163962.08000000002</v>
      </c>
      <c r="O99" s="139">
        <v>161843.58000000002</v>
      </c>
      <c r="P99" s="139">
        <v>206896.24000000002</v>
      </c>
      <c r="Q99" s="307"/>
      <c r="R99" s="139">
        <f t="shared" si="10"/>
        <v>2093613.1900000004</v>
      </c>
      <c r="S99" s="289"/>
      <c r="T99" s="289"/>
      <c r="U99" s="7"/>
    </row>
    <row r="100" spans="1:21" s="8" customFormat="1" ht="53.25" customHeight="1" x14ac:dyDescent="0.25">
      <c r="A100" s="364"/>
      <c r="B100" s="390"/>
      <c r="C100" s="308" t="s">
        <v>32</v>
      </c>
      <c r="D100" s="44" t="str">
        <f>D98</f>
        <v>Obras</v>
      </c>
      <c r="E100" s="66"/>
      <c r="F100" s="66"/>
      <c r="G100" s="66"/>
      <c r="H100" s="79"/>
      <c r="I100" s="79"/>
      <c r="J100" s="79"/>
      <c r="K100" s="149"/>
      <c r="L100" s="149"/>
      <c r="M100" s="149"/>
      <c r="N100" s="66"/>
      <c r="O100" s="66"/>
      <c r="P100" s="66"/>
      <c r="Q100" s="309" t="s">
        <v>127</v>
      </c>
      <c r="R100" s="66">
        <f t="shared" si="10"/>
        <v>0</v>
      </c>
      <c r="S100" s="279">
        <f t="shared" ref="S100" si="15">R100/R98</f>
        <v>0</v>
      </c>
      <c r="T100" s="279">
        <f t="shared" ref="T100" si="16">R101/R99</f>
        <v>0</v>
      </c>
      <c r="U100" s="7"/>
    </row>
    <row r="101" spans="1:21" s="8" customFormat="1" ht="53.25" customHeight="1" x14ac:dyDescent="0.25">
      <c r="A101" s="364"/>
      <c r="B101" s="390"/>
      <c r="C101" s="308"/>
      <c r="D101" s="44" t="str">
        <f>D99</f>
        <v>Monto</v>
      </c>
      <c r="E101" s="138"/>
      <c r="F101" s="138"/>
      <c r="G101" s="138"/>
      <c r="H101" s="138"/>
      <c r="I101" s="138"/>
      <c r="J101" s="138"/>
      <c r="K101" s="111"/>
      <c r="L101" s="111"/>
      <c r="M101" s="160"/>
      <c r="N101" s="138"/>
      <c r="O101" s="138"/>
      <c r="P101" s="138"/>
      <c r="Q101" s="310"/>
      <c r="R101" s="138">
        <f t="shared" si="10"/>
        <v>0</v>
      </c>
      <c r="S101" s="279"/>
      <c r="T101" s="279"/>
      <c r="U101" s="7"/>
    </row>
    <row r="102" spans="1:21" s="8" customFormat="1" ht="60.75" customHeight="1" x14ac:dyDescent="0.25">
      <c r="A102" s="364">
        <v>5</v>
      </c>
      <c r="B102" s="390" t="s">
        <v>184</v>
      </c>
      <c r="C102" s="305" t="s">
        <v>40</v>
      </c>
      <c r="D102" s="42" t="s">
        <v>51</v>
      </c>
      <c r="E102" s="163">
        <v>15</v>
      </c>
      <c r="F102" s="163">
        <v>18</v>
      </c>
      <c r="G102" s="163">
        <v>17</v>
      </c>
      <c r="H102" s="165">
        <v>15</v>
      </c>
      <c r="I102" s="165">
        <v>17</v>
      </c>
      <c r="J102" s="165">
        <v>20</v>
      </c>
      <c r="K102" s="165">
        <v>17</v>
      </c>
      <c r="L102" s="165">
        <v>20</v>
      </c>
      <c r="M102" s="165">
        <v>20</v>
      </c>
      <c r="N102" s="165">
        <v>15</v>
      </c>
      <c r="O102" s="165">
        <v>15</v>
      </c>
      <c r="P102" s="165">
        <v>15</v>
      </c>
      <c r="Q102" s="306" t="s">
        <v>127</v>
      </c>
      <c r="R102" s="62">
        <f t="shared" si="10"/>
        <v>204</v>
      </c>
      <c r="S102" s="289" t="s">
        <v>38</v>
      </c>
      <c r="T102" s="289" t="s">
        <v>39</v>
      </c>
      <c r="U102" s="7"/>
    </row>
    <row r="103" spans="1:21" s="8" customFormat="1" ht="67.5" customHeight="1" x14ac:dyDescent="0.25">
      <c r="A103" s="364"/>
      <c r="B103" s="390"/>
      <c r="C103" s="305"/>
      <c r="D103" s="42" t="s">
        <v>31</v>
      </c>
      <c r="E103" s="139">
        <v>1012010.75</v>
      </c>
      <c r="F103" s="139">
        <v>850721.09</v>
      </c>
      <c r="G103" s="139">
        <v>850721.09</v>
      </c>
      <c r="H103" s="139">
        <v>850721.09</v>
      </c>
      <c r="I103" s="139">
        <v>2000490.1100000003</v>
      </c>
      <c r="J103" s="139">
        <v>876171.09000000008</v>
      </c>
      <c r="K103" s="139">
        <v>850721.09</v>
      </c>
      <c r="L103" s="139">
        <v>955001.09000000008</v>
      </c>
      <c r="M103" s="139">
        <v>925280.58</v>
      </c>
      <c r="N103" s="139">
        <v>850721.09</v>
      </c>
      <c r="O103" s="139">
        <v>1081740.9099999999</v>
      </c>
      <c r="P103" s="139">
        <v>1320000.4100000001</v>
      </c>
      <c r="Q103" s="307"/>
      <c r="R103" s="139">
        <f t="shared" si="10"/>
        <v>12424300.389999999</v>
      </c>
      <c r="S103" s="289"/>
      <c r="T103" s="289"/>
      <c r="U103" s="7"/>
    </row>
    <row r="104" spans="1:21" s="8" customFormat="1" ht="51" customHeight="1" x14ac:dyDescent="0.25">
      <c r="A104" s="364"/>
      <c r="B104" s="390"/>
      <c r="C104" s="308" t="s">
        <v>32</v>
      </c>
      <c r="D104" s="44" t="str">
        <f>D102</f>
        <v>Revisión</v>
      </c>
      <c r="E104" s="66"/>
      <c r="F104" s="66"/>
      <c r="G104" s="66"/>
      <c r="H104" s="79"/>
      <c r="I104" s="79"/>
      <c r="J104" s="79"/>
      <c r="K104" s="149"/>
      <c r="L104" s="149"/>
      <c r="M104" s="149"/>
      <c r="N104" s="66"/>
      <c r="O104" s="66"/>
      <c r="P104" s="66"/>
      <c r="Q104" s="309" t="s">
        <v>127</v>
      </c>
      <c r="R104" s="66">
        <f t="shared" si="10"/>
        <v>0</v>
      </c>
      <c r="S104" s="279">
        <f t="shared" ref="S104" si="17">R104/R102</f>
        <v>0</v>
      </c>
      <c r="T104" s="279">
        <f t="shared" ref="T104" si="18">R105/R103</f>
        <v>0</v>
      </c>
      <c r="U104" s="7"/>
    </row>
    <row r="105" spans="1:21" s="8" customFormat="1" ht="54.75" customHeight="1" x14ac:dyDescent="0.25">
      <c r="A105" s="364"/>
      <c r="B105" s="390"/>
      <c r="C105" s="308"/>
      <c r="D105" s="44" t="str">
        <f>D103</f>
        <v>Monto</v>
      </c>
      <c r="E105" s="138"/>
      <c r="F105" s="138"/>
      <c r="G105" s="138"/>
      <c r="H105" s="138"/>
      <c r="I105" s="138"/>
      <c r="J105" s="138"/>
      <c r="K105" s="111"/>
      <c r="L105" s="111"/>
      <c r="M105" s="160"/>
      <c r="N105" s="138"/>
      <c r="O105" s="138"/>
      <c r="P105" s="138"/>
      <c r="Q105" s="310"/>
      <c r="R105" s="65">
        <f t="shared" si="10"/>
        <v>0</v>
      </c>
      <c r="S105" s="279"/>
      <c r="T105" s="279"/>
      <c r="U105" s="7"/>
    </row>
    <row r="106" spans="1:21" s="8" customFormat="1" ht="66.75" customHeight="1" x14ac:dyDescent="0.25">
      <c r="A106" s="364">
        <v>6</v>
      </c>
      <c r="B106" s="390" t="s">
        <v>185</v>
      </c>
      <c r="C106" s="305" t="s">
        <v>40</v>
      </c>
      <c r="D106" s="41" t="s">
        <v>52</v>
      </c>
      <c r="E106" s="62">
        <v>150</v>
      </c>
      <c r="F106" s="62">
        <v>150</v>
      </c>
      <c r="G106" s="62">
        <v>150</v>
      </c>
      <c r="H106" s="62">
        <v>150</v>
      </c>
      <c r="I106" s="62">
        <v>150</v>
      </c>
      <c r="J106" s="62">
        <v>150</v>
      </c>
      <c r="K106" s="62">
        <v>150</v>
      </c>
      <c r="L106" s="62">
        <v>150</v>
      </c>
      <c r="M106" s="62">
        <v>150</v>
      </c>
      <c r="N106" s="62">
        <v>150</v>
      </c>
      <c r="O106" s="62">
        <v>150</v>
      </c>
      <c r="P106" s="62">
        <v>150</v>
      </c>
      <c r="Q106" s="306" t="s">
        <v>177</v>
      </c>
      <c r="R106" s="62">
        <f t="shared" si="10"/>
        <v>1800</v>
      </c>
      <c r="S106" s="289" t="s">
        <v>38</v>
      </c>
      <c r="T106" s="289" t="s">
        <v>39</v>
      </c>
      <c r="U106" s="7"/>
    </row>
    <row r="107" spans="1:21" s="8" customFormat="1" ht="33.75" customHeight="1" x14ac:dyDescent="0.25">
      <c r="A107" s="364"/>
      <c r="B107" s="390"/>
      <c r="C107" s="305"/>
      <c r="D107" s="42" t="s">
        <v>31</v>
      </c>
      <c r="E107" s="139">
        <v>1043135.37</v>
      </c>
      <c r="F107" s="139">
        <v>853215.3</v>
      </c>
      <c r="G107" s="139">
        <v>848215.3</v>
      </c>
      <c r="H107" s="139">
        <v>848215.3</v>
      </c>
      <c r="I107" s="139">
        <v>2109282.8800000004</v>
      </c>
      <c r="J107" s="139">
        <v>871955.3</v>
      </c>
      <c r="K107" s="139">
        <v>848215.3</v>
      </c>
      <c r="L107" s="139">
        <v>934610.3</v>
      </c>
      <c r="M107" s="139">
        <v>848215.3</v>
      </c>
      <c r="N107" s="139">
        <v>848215.3</v>
      </c>
      <c r="O107" s="139">
        <v>1316589.8299999998</v>
      </c>
      <c r="P107" s="139">
        <v>1624090.9100000001</v>
      </c>
      <c r="Q107" s="307"/>
      <c r="R107" s="139">
        <f t="shared" si="10"/>
        <v>12993956.390000001</v>
      </c>
      <c r="S107" s="289"/>
      <c r="T107" s="289"/>
      <c r="U107" s="7"/>
    </row>
    <row r="108" spans="1:21" ht="25.5" x14ac:dyDescent="0.25">
      <c r="A108" s="364"/>
      <c r="B108" s="390"/>
      <c r="C108" s="308" t="s">
        <v>32</v>
      </c>
      <c r="D108" s="43" t="str">
        <f>D106</f>
        <v>Acciones</v>
      </c>
      <c r="E108" s="66"/>
      <c r="F108" s="66"/>
      <c r="G108" s="66"/>
      <c r="H108" s="79"/>
      <c r="I108" s="79"/>
      <c r="J108" s="79"/>
      <c r="K108" s="149"/>
      <c r="L108" s="149"/>
      <c r="M108" s="149"/>
      <c r="N108" s="66"/>
      <c r="O108" s="66"/>
      <c r="P108" s="66"/>
      <c r="Q108" s="309" t="s">
        <v>178</v>
      </c>
      <c r="R108" s="66">
        <f t="shared" si="10"/>
        <v>0</v>
      </c>
      <c r="S108" s="279">
        <f t="shared" ref="S108" si="19">R108/R106</f>
        <v>0</v>
      </c>
      <c r="T108" s="279">
        <f t="shared" ref="T108" si="20">R109/R107</f>
        <v>0</v>
      </c>
      <c r="U108" s="10"/>
    </row>
    <row r="109" spans="1:21" ht="25.5" x14ac:dyDescent="0.25">
      <c r="A109" s="364"/>
      <c r="B109" s="390"/>
      <c r="C109" s="308"/>
      <c r="D109" s="44" t="str">
        <f>D107</f>
        <v>Monto</v>
      </c>
      <c r="E109" s="138"/>
      <c r="F109" s="138"/>
      <c r="G109" s="138"/>
      <c r="H109" s="138"/>
      <c r="I109" s="138"/>
      <c r="J109" s="138"/>
      <c r="K109" s="111"/>
      <c r="L109" s="111"/>
      <c r="M109" s="160"/>
      <c r="N109" s="138"/>
      <c r="O109" s="138"/>
      <c r="P109" s="138"/>
      <c r="Q109" s="310"/>
      <c r="R109" s="138">
        <f t="shared" si="10"/>
        <v>0</v>
      </c>
      <c r="S109" s="279"/>
      <c r="T109" s="279"/>
      <c r="U109" s="9"/>
    </row>
    <row r="110" spans="1:21" ht="45.75" customHeight="1" x14ac:dyDescent="0.25">
      <c r="A110" s="285" t="s">
        <v>53</v>
      </c>
      <c r="B110" s="285"/>
      <c r="C110" s="286" t="s">
        <v>40</v>
      </c>
      <c r="D110" s="118" t="s">
        <v>42</v>
      </c>
      <c r="E110" s="93">
        <f>E86+E90+E94+E98+E102+E106</f>
        <v>323</v>
      </c>
      <c r="F110" s="93">
        <f t="shared" ref="F110:P113" si="21">F86+F90+F94+F98+F102+F106</f>
        <v>325</v>
      </c>
      <c r="G110" s="93">
        <f t="shared" si="21"/>
        <v>324</v>
      </c>
      <c r="H110" s="93">
        <f t="shared" si="21"/>
        <v>323</v>
      </c>
      <c r="I110" s="93">
        <f t="shared" si="21"/>
        <v>324</v>
      </c>
      <c r="J110" s="93">
        <f t="shared" si="21"/>
        <v>327</v>
      </c>
      <c r="K110" s="93">
        <f>K86+K90+K94+K98+K102+K106</f>
        <v>325</v>
      </c>
      <c r="L110" s="93">
        <f t="shared" si="21"/>
        <v>328</v>
      </c>
      <c r="M110" s="93">
        <f t="shared" si="21"/>
        <v>328</v>
      </c>
      <c r="N110" s="93">
        <f t="shared" si="21"/>
        <v>323</v>
      </c>
      <c r="O110" s="93">
        <f t="shared" si="21"/>
        <v>322</v>
      </c>
      <c r="P110" s="93">
        <f t="shared" si="21"/>
        <v>322</v>
      </c>
      <c r="Q110" s="337">
        <f>SUM(E110:P110)</f>
        <v>3894</v>
      </c>
      <c r="R110" s="338"/>
      <c r="S110" s="289" t="s">
        <v>38</v>
      </c>
      <c r="T110" s="289" t="s">
        <v>39</v>
      </c>
      <c r="U110" s="11"/>
    </row>
    <row r="111" spans="1:21" s="13" customFormat="1" ht="45.75" customHeight="1" x14ac:dyDescent="0.3">
      <c r="A111" s="285"/>
      <c r="B111" s="285"/>
      <c r="C111" s="286"/>
      <c r="D111" s="118" t="s">
        <v>31</v>
      </c>
      <c r="E111" s="147">
        <f>E87+E91+E95+E99+E103+E107</f>
        <v>5608626.2700000005</v>
      </c>
      <c r="F111" s="147">
        <f t="shared" si="21"/>
        <v>5026147.45</v>
      </c>
      <c r="G111" s="147">
        <f t="shared" si="21"/>
        <v>5108208.04</v>
      </c>
      <c r="H111" s="147">
        <f t="shared" si="21"/>
        <v>5149818.1800000006</v>
      </c>
      <c r="I111" s="147">
        <f t="shared" si="21"/>
        <v>7979351.5700000022</v>
      </c>
      <c r="J111" s="147">
        <f t="shared" si="21"/>
        <v>5123722.45</v>
      </c>
      <c r="K111" s="147">
        <f t="shared" si="21"/>
        <v>5173716.5200000005</v>
      </c>
      <c r="L111" s="147">
        <f t="shared" si="21"/>
        <v>5601728.1800000006</v>
      </c>
      <c r="M111" s="147">
        <f t="shared" si="21"/>
        <v>5216657.5100000007</v>
      </c>
      <c r="N111" s="147">
        <f t="shared" si="21"/>
        <v>5127765.5200000005</v>
      </c>
      <c r="O111" s="147">
        <f t="shared" si="21"/>
        <v>5843992.370000001</v>
      </c>
      <c r="P111" s="147">
        <f t="shared" si="21"/>
        <v>7210854.6100000013</v>
      </c>
      <c r="Q111" s="387">
        <f>SUM(E111:P111)</f>
        <v>68170588.670000017</v>
      </c>
      <c r="R111" s="388"/>
      <c r="S111" s="289"/>
      <c r="T111" s="289"/>
      <c r="U111" s="12"/>
    </row>
    <row r="112" spans="1:21" s="13" customFormat="1" ht="36" x14ac:dyDescent="0.3">
      <c r="A112" s="285"/>
      <c r="B112" s="285"/>
      <c r="C112" s="389" t="s">
        <v>76</v>
      </c>
      <c r="D112" s="119" t="s">
        <v>42</v>
      </c>
      <c r="E112" s="94">
        <f>E88+E92+E96+E100+E104+E108</f>
        <v>0</v>
      </c>
      <c r="F112" s="94">
        <f t="shared" si="21"/>
        <v>0</v>
      </c>
      <c r="G112" s="94">
        <f t="shared" si="21"/>
        <v>0</v>
      </c>
      <c r="H112" s="70">
        <f t="shared" si="21"/>
        <v>0</v>
      </c>
      <c r="I112" s="70">
        <f t="shared" si="21"/>
        <v>0</v>
      </c>
      <c r="J112" s="94">
        <f t="shared" si="21"/>
        <v>0</v>
      </c>
      <c r="K112" s="94">
        <f t="shared" si="21"/>
        <v>0</v>
      </c>
      <c r="L112" s="94">
        <f t="shared" si="21"/>
        <v>0</v>
      </c>
      <c r="M112" s="94">
        <f t="shared" si="21"/>
        <v>0</v>
      </c>
      <c r="N112" s="94">
        <f t="shared" si="21"/>
        <v>0</v>
      </c>
      <c r="O112" s="94">
        <f t="shared" si="21"/>
        <v>0</v>
      </c>
      <c r="P112" s="94">
        <f t="shared" si="21"/>
        <v>0</v>
      </c>
      <c r="Q112" s="293">
        <f>SUM(E112:P112)</f>
        <v>0</v>
      </c>
      <c r="R112" s="294"/>
      <c r="S112" s="279">
        <f>Q112/Q110</f>
        <v>0</v>
      </c>
      <c r="T112" s="279">
        <f>Q113/Q111</f>
        <v>0</v>
      </c>
      <c r="U112" s="14"/>
    </row>
    <row r="113" spans="1:26" s="13" customFormat="1" ht="30" x14ac:dyDescent="0.3">
      <c r="A113" s="285"/>
      <c r="B113" s="285"/>
      <c r="C113" s="389"/>
      <c r="D113" s="119" t="s">
        <v>31</v>
      </c>
      <c r="E113" s="150">
        <f>E89+E93+E97+E101+E105+E109</f>
        <v>0</v>
      </c>
      <c r="F113" s="150">
        <f t="shared" si="21"/>
        <v>0</v>
      </c>
      <c r="G113" s="150">
        <f t="shared" si="21"/>
        <v>0</v>
      </c>
      <c r="H113" s="150">
        <f t="shared" si="21"/>
        <v>0</v>
      </c>
      <c r="I113" s="150">
        <f t="shared" si="21"/>
        <v>0</v>
      </c>
      <c r="J113" s="150">
        <f t="shared" si="21"/>
        <v>0</v>
      </c>
      <c r="K113" s="150">
        <f t="shared" si="21"/>
        <v>0</v>
      </c>
      <c r="L113" s="150">
        <f t="shared" si="21"/>
        <v>0</v>
      </c>
      <c r="M113" s="150">
        <f t="shared" si="21"/>
        <v>0</v>
      </c>
      <c r="N113" s="150">
        <f t="shared" si="21"/>
        <v>0</v>
      </c>
      <c r="O113" s="150">
        <f t="shared" si="21"/>
        <v>0</v>
      </c>
      <c r="P113" s="150">
        <f t="shared" si="21"/>
        <v>0</v>
      </c>
      <c r="Q113" s="350">
        <f>SUM(E113:P113)</f>
        <v>0</v>
      </c>
      <c r="R113" s="351"/>
      <c r="S113" s="279"/>
      <c r="T113" s="279"/>
      <c r="U113" s="15"/>
    </row>
    <row r="114" spans="1:26" s="17" customFormat="1" ht="49.5" customHeight="1" x14ac:dyDescent="0.25">
      <c r="A114" s="352" t="s">
        <v>123</v>
      </c>
      <c r="B114" s="353"/>
      <c r="C114" s="353"/>
      <c r="D114" s="353"/>
      <c r="E114" s="353"/>
      <c r="F114" s="353"/>
      <c r="G114" s="353"/>
      <c r="H114" s="353"/>
      <c r="I114" s="353"/>
      <c r="J114" s="353"/>
      <c r="K114" s="353"/>
      <c r="L114" s="353"/>
      <c r="M114" s="353"/>
      <c r="N114" s="353"/>
      <c r="O114" s="353"/>
      <c r="P114" s="353"/>
      <c r="Q114" s="353"/>
      <c r="R114" s="353"/>
      <c r="S114" s="353"/>
      <c r="T114" s="354"/>
      <c r="U114" s="16"/>
    </row>
    <row r="115" spans="1:26" s="17" customFormat="1" ht="27" customHeight="1" x14ac:dyDescent="0.25">
      <c r="A115" s="325" t="s">
        <v>1</v>
      </c>
      <c r="B115" s="325"/>
      <c r="C115" s="325"/>
      <c r="D115" s="325"/>
      <c r="E115" s="325"/>
      <c r="F115" s="325"/>
      <c r="G115" s="325"/>
      <c r="H115" s="325"/>
      <c r="I115" s="325"/>
      <c r="J115" s="325"/>
      <c r="K115" s="325" t="s">
        <v>103</v>
      </c>
      <c r="L115" s="325"/>
      <c r="M115" s="325"/>
      <c r="N115" s="325"/>
      <c r="O115" s="325"/>
      <c r="P115" s="325"/>
      <c r="Q115" s="325"/>
      <c r="R115" s="325"/>
      <c r="S115" s="325"/>
      <c r="T115" s="325"/>
      <c r="U115" s="16"/>
    </row>
    <row r="116" spans="1:26" ht="64.5" customHeight="1" x14ac:dyDescent="0.25">
      <c r="A116" s="348" t="s">
        <v>95</v>
      </c>
      <c r="B116" s="348"/>
      <c r="C116" s="348"/>
      <c r="D116" s="348"/>
      <c r="E116" s="348"/>
      <c r="F116" s="348"/>
      <c r="G116" s="348"/>
      <c r="H116" s="348"/>
      <c r="I116" s="348"/>
      <c r="J116" s="348"/>
      <c r="K116" s="328" t="s">
        <v>37</v>
      </c>
      <c r="L116" s="328"/>
      <c r="M116" s="328"/>
      <c r="N116" s="328"/>
      <c r="O116" s="328"/>
      <c r="P116" s="328"/>
      <c r="Q116" s="328"/>
      <c r="R116" s="328"/>
      <c r="S116" s="328"/>
      <c r="T116" s="328"/>
      <c r="U116" s="18"/>
      <c r="V116" s="17"/>
      <c r="Z116" s="19"/>
    </row>
    <row r="117" spans="1:26" ht="67.5" customHeight="1" x14ac:dyDescent="0.25">
      <c r="A117" s="319" t="s">
        <v>2</v>
      </c>
      <c r="B117" s="319"/>
      <c r="C117" s="319"/>
      <c r="D117" s="319" t="s">
        <v>34</v>
      </c>
      <c r="E117" s="319"/>
      <c r="F117" s="319"/>
      <c r="G117" s="319"/>
      <c r="H117" s="319"/>
      <c r="I117" s="319"/>
      <c r="J117" s="319"/>
      <c r="K117" s="319"/>
      <c r="L117" s="319"/>
      <c r="M117" s="319"/>
      <c r="N117" s="319"/>
      <c r="O117" s="319"/>
      <c r="P117" s="319"/>
      <c r="Q117" s="319"/>
      <c r="R117" s="319"/>
      <c r="S117" s="319"/>
      <c r="T117" s="319"/>
      <c r="U117" s="18">
        <v>64535348.479999982</v>
      </c>
      <c r="W117" s="20">
        <f>R125-U117</f>
        <v>-13679697.179999977</v>
      </c>
      <c r="Z117" s="19"/>
    </row>
    <row r="118" spans="1:26" ht="321.75" customHeight="1" x14ac:dyDescent="0.25">
      <c r="A118" s="334" t="s">
        <v>83</v>
      </c>
      <c r="B118" s="334"/>
      <c r="C118" s="334"/>
      <c r="D118" s="334" t="s">
        <v>85</v>
      </c>
      <c r="E118" s="334"/>
      <c r="F118" s="334"/>
      <c r="G118" s="334"/>
      <c r="H118" s="334"/>
      <c r="I118" s="334"/>
      <c r="J118" s="334"/>
      <c r="K118" s="334"/>
      <c r="L118" s="334"/>
      <c r="M118" s="334"/>
      <c r="N118" s="334"/>
      <c r="O118" s="334"/>
      <c r="P118" s="334"/>
      <c r="Q118" s="334"/>
      <c r="R118" s="334"/>
      <c r="S118" s="334"/>
      <c r="T118" s="334"/>
      <c r="U118" s="18"/>
      <c r="Z118" s="19"/>
    </row>
    <row r="119" spans="1:26" ht="72" customHeight="1" x14ac:dyDescent="0.25">
      <c r="A119" s="319" t="s">
        <v>3</v>
      </c>
      <c r="B119" s="319"/>
      <c r="C119" s="319"/>
      <c r="D119" s="319"/>
      <c r="E119" s="319"/>
      <c r="F119" s="319"/>
      <c r="G119" s="319"/>
      <c r="H119" s="319"/>
      <c r="I119" s="319"/>
      <c r="J119" s="319"/>
      <c r="K119" s="319"/>
      <c r="L119" s="319"/>
      <c r="M119" s="319"/>
      <c r="N119" s="319"/>
      <c r="O119" s="319"/>
      <c r="P119" s="319"/>
      <c r="Q119" s="319"/>
      <c r="R119" s="319"/>
      <c r="S119" s="319"/>
      <c r="T119" s="319"/>
      <c r="U119" s="18"/>
      <c r="Z119" s="19"/>
    </row>
    <row r="120" spans="1:26" ht="34.5" customHeight="1" x14ac:dyDescent="0.25">
      <c r="A120" s="323" t="s">
        <v>4</v>
      </c>
      <c r="B120" s="323"/>
      <c r="C120" s="323"/>
      <c r="D120" s="323"/>
      <c r="E120" s="323" t="s">
        <v>5</v>
      </c>
      <c r="F120" s="323"/>
      <c r="G120" s="323"/>
      <c r="H120" s="323"/>
      <c r="I120" s="323" t="s">
        <v>6</v>
      </c>
      <c r="J120" s="323"/>
      <c r="K120" s="323"/>
      <c r="L120" s="323"/>
      <c r="M120" s="323"/>
      <c r="N120" s="323"/>
      <c r="O120" s="323"/>
      <c r="P120" s="323"/>
      <c r="Q120" s="323" t="s">
        <v>7</v>
      </c>
      <c r="R120" s="323"/>
      <c r="S120" s="323"/>
      <c r="T120" s="323"/>
      <c r="U120" s="18">
        <v>11906258.23</v>
      </c>
      <c r="W120" s="20">
        <f>R129-U120</f>
        <v>-2056785.4300000016</v>
      </c>
      <c r="Z120" s="19"/>
    </row>
    <row r="121" spans="1:26" ht="60.75" customHeight="1" x14ac:dyDescent="0.25">
      <c r="A121" s="316" t="s">
        <v>8</v>
      </c>
      <c r="B121" s="316"/>
      <c r="C121" s="316"/>
      <c r="D121" s="316"/>
      <c r="E121" s="317" t="s">
        <v>9</v>
      </c>
      <c r="F121" s="317"/>
      <c r="G121" s="317"/>
      <c r="H121" s="317"/>
      <c r="I121" s="316" t="s">
        <v>10</v>
      </c>
      <c r="J121" s="316"/>
      <c r="K121" s="316"/>
      <c r="L121" s="316"/>
      <c r="M121" s="316"/>
      <c r="N121" s="316"/>
      <c r="O121" s="316"/>
      <c r="P121" s="316"/>
      <c r="Q121" s="316" t="s">
        <v>11</v>
      </c>
      <c r="R121" s="316"/>
      <c r="S121" s="316"/>
      <c r="T121" s="316"/>
      <c r="U121" s="18"/>
    </row>
    <row r="122" spans="1:26" ht="55.5" customHeight="1" x14ac:dyDescent="0.25">
      <c r="A122" s="377" t="s">
        <v>12</v>
      </c>
      <c r="B122" s="378" t="s">
        <v>101</v>
      </c>
      <c r="C122" s="379" t="s">
        <v>13</v>
      </c>
      <c r="D122" s="379" t="s">
        <v>14</v>
      </c>
      <c r="E122" s="375" t="s">
        <v>15</v>
      </c>
      <c r="F122" s="375" t="s">
        <v>16</v>
      </c>
      <c r="G122" s="375" t="s">
        <v>17</v>
      </c>
      <c r="H122" s="375" t="s">
        <v>18</v>
      </c>
      <c r="I122" s="375" t="s">
        <v>19</v>
      </c>
      <c r="J122" s="375" t="s">
        <v>20</v>
      </c>
      <c r="K122" s="375" t="s">
        <v>21</v>
      </c>
      <c r="L122" s="375" t="s">
        <v>22</v>
      </c>
      <c r="M122" s="375" t="s">
        <v>23</v>
      </c>
      <c r="N122" s="375" t="s">
        <v>24</v>
      </c>
      <c r="O122" s="375" t="s">
        <v>25</v>
      </c>
      <c r="P122" s="375" t="s">
        <v>26</v>
      </c>
      <c r="Q122" s="379" t="s">
        <v>100</v>
      </c>
      <c r="R122" s="379" t="s">
        <v>27</v>
      </c>
      <c r="S122" s="379" t="s">
        <v>28</v>
      </c>
      <c r="T122" s="379"/>
      <c r="U122" s="18"/>
    </row>
    <row r="123" spans="1:26" ht="64.5" customHeight="1" x14ac:dyDescent="0.25">
      <c r="A123" s="377"/>
      <c r="B123" s="378"/>
      <c r="C123" s="379"/>
      <c r="D123" s="379"/>
      <c r="E123" s="375"/>
      <c r="F123" s="375"/>
      <c r="G123" s="375"/>
      <c r="H123" s="375"/>
      <c r="I123" s="375"/>
      <c r="J123" s="375"/>
      <c r="K123" s="375"/>
      <c r="L123" s="375"/>
      <c r="M123" s="375"/>
      <c r="N123" s="375"/>
      <c r="O123" s="375"/>
      <c r="P123" s="375"/>
      <c r="Q123" s="379"/>
      <c r="R123" s="379"/>
      <c r="S123" s="120" t="s">
        <v>29</v>
      </c>
      <c r="T123" s="187" t="s">
        <v>30</v>
      </c>
      <c r="U123" s="18"/>
    </row>
    <row r="124" spans="1:26" ht="59.25" customHeight="1" x14ac:dyDescent="0.25">
      <c r="A124" s="375">
        <v>1</v>
      </c>
      <c r="B124" s="380" t="s">
        <v>186</v>
      </c>
      <c r="C124" s="383" t="s">
        <v>40</v>
      </c>
      <c r="D124" s="117" t="s">
        <v>41</v>
      </c>
      <c r="E124" s="166">
        <v>6</v>
      </c>
      <c r="F124" s="166">
        <v>6</v>
      </c>
      <c r="G124" s="166">
        <v>6</v>
      </c>
      <c r="H124" s="166">
        <v>6</v>
      </c>
      <c r="I124" s="166">
        <v>6</v>
      </c>
      <c r="J124" s="166">
        <v>6</v>
      </c>
      <c r="K124" s="166">
        <v>6</v>
      </c>
      <c r="L124" s="166">
        <v>6</v>
      </c>
      <c r="M124" s="166">
        <v>6</v>
      </c>
      <c r="N124" s="166">
        <v>6</v>
      </c>
      <c r="O124" s="166">
        <v>6</v>
      </c>
      <c r="P124" s="166">
        <v>6</v>
      </c>
      <c r="Q124" s="306" t="s">
        <v>127</v>
      </c>
      <c r="R124" s="95">
        <f t="shared" ref="R124:R143" si="22">SUM(E124:P124)</f>
        <v>72</v>
      </c>
      <c r="S124" s="289" t="s">
        <v>38</v>
      </c>
      <c r="T124" s="289" t="s">
        <v>39</v>
      </c>
      <c r="U124" s="18">
        <v>5066052.5600000005</v>
      </c>
      <c r="W124" s="20">
        <f>R133-U124</f>
        <v>-4607936.1300000008</v>
      </c>
    </row>
    <row r="125" spans="1:26" ht="57" customHeight="1" x14ac:dyDescent="0.25">
      <c r="A125" s="375"/>
      <c r="B125" s="381"/>
      <c r="C125" s="384"/>
      <c r="D125" s="117" t="s">
        <v>31</v>
      </c>
      <c r="E125" s="139">
        <v>749673.15</v>
      </c>
      <c r="F125" s="139">
        <v>330947.74</v>
      </c>
      <c r="G125" s="139">
        <v>391209.06</v>
      </c>
      <c r="H125" s="139">
        <v>1997428.98</v>
      </c>
      <c r="I125" s="139">
        <v>22378447.940000001</v>
      </c>
      <c r="J125" s="139">
        <v>330947.74</v>
      </c>
      <c r="K125" s="139">
        <v>10536439.110000001</v>
      </c>
      <c r="L125" s="139">
        <v>504471.31999999989</v>
      </c>
      <c r="M125" s="139">
        <v>739730.76000000013</v>
      </c>
      <c r="N125" s="139">
        <v>10362509.170000002</v>
      </c>
      <c r="O125" s="139">
        <v>687419.30999999994</v>
      </c>
      <c r="P125" s="63">
        <v>1846427.0199999998</v>
      </c>
      <c r="Q125" s="307"/>
      <c r="R125" s="139">
        <f t="shared" si="22"/>
        <v>50855651.300000004</v>
      </c>
      <c r="S125" s="289"/>
      <c r="T125" s="289"/>
      <c r="U125" s="18"/>
    </row>
    <row r="126" spans="1:26" ht="55.5" customHeight="1" x14ac:dyDescent="0.25">
      <c r="A126" s="375"/>
      <c r="B126" s="381"/>
      <c r="C126" s="385" t="s">
        <v>32</v>
      </c>
      <c r="D126" s="27" t="str">
        <f>D124</f>
        <v>Políticas
admin.</v>
      </c>
      <c r="E126" s="83"/>
      <c r="F126" s="83"/>
      <c r="G126" s="83"/>
      <c r="H126" s="84"/>
      <c r="I126" s="84"/>
      <c r="J126" s="84"/>
      <c r="K126" s="123"/>
      <c r="L126" s="123"/>
      <c r="M126" s="123"/>
      <c r="N126" s="85"/>
      <c r="O126" s="85"/>
      <c r="P126" s="85"/>
      <c r="Q126" s="309" t="s">
        <v>127</v>
      </c>
      <c r="R126" s="96">
        <f t="shared" si="22"/>
        <v>0</v>
      </c>
      <c r="S126" s="279">
        <f>R126/R124</f>
        <v>0</v>
      </c>
      <c r="T126" s="279">
        <f>R127/R125</f>
        <v>0</v>
      </c>
      <c r="U126" s="18"/>
    </row>
    <row r="127" spans="1:26" ht="55.5" customHeight="1" x14ac:dyDescent="0.25">
      <c r="A127" s="375"/>
      <c r="B127" s="382"/>
      <c r="C127" s="386"/>
      <c r="D127" s="27" t="str">
        <f>D125</f>
        <v>Monto</v>
      </c>
      <c r="E127" s="138"/>
      <c r="F127" s="138"/>
      <c r="G127" s="138"/>
      <c r="H127" s="138"/>
      <c r="I127" s="138"/>
      <c r="J127" s="138"/>
      <c r="K127" s="111"/>
      <c r="L127" s="111"/>
      <c r="M127" s="142"/>
      <c r="N127" s="142"/>
      <c r="O127" s="142"/>
      <c r="P127" s="142"/>
      <c r="Q127" s="310"/>
      <c r="R127" s="138">
        <f t="shared" si="22"/>
        <v>0</v>
      </c>
      <c r="S127" s="279"/>
      <c r="T127" s="279"/>
      <c r="U127" s="18"/>
    </row>
    <row r="128" spans="1:26" ht="34.5" customHeight="1" x14ac:dyDescent="0.25">
      <c r="A128" s="375">
        <v>2</v>
      </c>
      <c r="B128" s="376" t="s">
        <v>187</v>
      </c>
      <c r="C128" s="305" t="s">
        <v>40</v>
      </c>
      <c r="D128" s="117" t="str">
        <f>[1]PbR!F137</f>
        <v>Reportes</v>
      </c>
      <c r="E128" s="62">
        <v>158</v>
      </c>
      <c r="F128" s="62">
        <v>145</v>
      </c>
      <c r="G128" s="62">
        <v>153</v>
      </c>
      <c r="H128" s="62">
        <v>151</v>
      </c>
      <c r="I128" s="62">
        <v>157</v>
      </c>
      <c r="J128" s="62">
        <v>147</v>
      </c>
      <c r="K128" s="62">
        <v>157</v>
      </c>
      <c r="L128" s="62">
        <v>156</v>
      </c>
      <c r="M128" s="62">
        <v>149</v>
      </c>
      <c r="N128" s="62">
        <v>156</v>
      </c>
      <c r="O128" s="62">
        <v>150</v>
      </c>
      <c r="P128" s="62">
        <v>154</v>
      </c>
      <c r="Q128" s="306" t="s">
        <v>127</v>
      </c>
      <c r="R128" s="95">
        <f t="shared" si="22"/>
        <v>1833</v>
      </c>
      <c r="S128" s="289" t="s">
        <v>38</v>
      </c>
      <c r="T128" s="289" t="s">
        <v>39</v>
      </c>
      <c r="U128" s="18">
        <v>927612.63</v>
      </c>
      <c r="W128" s="20">
        <f>R137-U128</f>
        <v>2771629.54</v>
      </c>
    </row>
    <row r="129" spans="1:23" ht="60.75" customHeight="1" x14ac:dyDescent="0.25">
      <c r="A129" s="375"/>
      <c r="B129" s="376"/>
      <c r="C129" s="305"/>
      <c r="D129" s="117" t="s">
        <v>31</v>
      </c>
      <c r="E129" s="139">
        <v>623852.41999999993</v>
      </c>
      <c r="F129" s="139">
        <v>623852.41999999993</v>
      </c>
      <c r="G129" s="139">
        <v>623852.41999999993</v>
      </c>
      <c r="H129" s="139">
        <v>623852.41999999993</v>
      </c>
      <c r="I129" s="139">
        <v>1737999.6599999997</v>
      </c>
      <c r="J129" s="139">
        <v>629852.41999999993</v>
      </c>
      <c r="K129" s="139">
        <v>791339.34</v>
      </c>
      <c r="L129" s="139">
        <v>866414.34</v>
      </c>
      <c r="M129" s="139">
        <v>799339.34</v>
      </c>
      <c r="N129" s="139">
        <v>791339.34</v>
      </c>
      <c r="O129" s="139">
        <v>791339.34</v>
      </c>
      <c r="P129" s="139">
        <v>946439.34</v>
      </c>
      <c r="Q129" s="307"/>
      <c r="R129" s="139">
        <f>SUM(E129:P129)</f>
        <v>9849472.7999999989</v>
      </c>
      <c r="S129" s="289"/>
      <c r="T129" s="289"/>
      <c r="U129" s="18"/>
    </row>
    <row r="130" spans="1:23" ht="55.5" customHeight="1" x14ac:dyDescent="0.25">
      <c r="A130" s="375"/>
      <c r="B130" s="376"/>
      <c r="C130" s="308" t="s">
        <v>32</v>
      </c>
      <c r="D130" s="27" t="str">
        <f>D128</f>
        <v>Reportes</v>
      </c>
      <c r="E130" s="83"/>
      <c r="F130" s="83"/>
      <c r="G130" s="83"/>
      <c r="H130" s="83"/>
      <c r="I130" s="84"/>
      <c r="J130" s="83"/>
      <c r="K130" s="96"/>
      <c r="L130" s="96"/>
      <c r="M130" s="96"/>
      <c r="N130" s="83"/>
      <c r="O130" s="83"/>
      <c r="P130" s="83"/>
      <c r="Q130" s="309" t="s">
        <v>127</v>
      </c>
      <c r="R130" s="96">
        <f>SUM(E130:P130)</f>
        <v>0</v>
      </c>
      <c r="S130" s="279">
        <f>R130/R128</f>
        <v>0</v>
      </c>
      <c r="T130" s="279">
        <f>R131/R129</f>
        <v>0</v>
      </c>
      <c r="U130" s="18"/>
    </row>
    <row r="131" spans="1:23" ht="63" customHeight="1" x14ac:dyDescent="0.25">
      <c r="A131" s="375"/>
      <c r="B131" s="376"/>
      <c r="C131" s="308"/>
      <c r="D131" s="27" t="str">
        <f>D129</f>
        <v>Monto</v>
      </c>
      <c r="E131" s="138"/>
      <c r="F131" s="138"/>
      <c r="G131" s="138"/>
      <c r="H131" s="138"/>
      <c r="I131" s="138"/>
      <c r="J131" s="138"/>
      <c r="K131" s="111"/>
      <c r="L131" s="111"/>
      <c r="M131" s="142"/>
      <c r="N131" s="142"/>
      <c r="O131" s="142"/>
      <c r="P131" s="142"/>
      <c r="Q131" s="310"/>
      <c r="R131" s="138">
        <f t="shared" si="22"/>
        <v>0</v>
      </c>
      <c r="S131" s="279"/>
      <c r="T131" s="279"/>
      <c r="U131" s="18"/>
    </row>
    <row r="132" spans="1:23" ht="34.5" customHeight="1" x14ac:dyDescent="0.25">
      <c r="A132" s="375">
        <v>3</v>
      </c>
      <c r="B132" s="376" t="s">
        <v>188</v>
      </c>
      <c r="C132" s="305" t="s">
        <v>40</v>
      </c>
      <c r="D132" s="117" t="str">
        <f>[1]PbR!F139</f>
        <v>Arqueos</v>
      </c>
      <c r="E132" s="62">
        <v>14</v>
      </c>
      <c r="F132" s="62">
        <v>12</v>
      </c>
      <c r="G132" s="62">
        <v>13</v>
      </c>
      <c r="H132" s="62">
        <v>13</v>
      </c>
      <c r="I132" s="62">
        <v>14</v>
      </c>
      <c r="J132" s="62">
        <v>12</v>
      </c>
      <c r="K132" s="62">
        <v>14</v>
      </c>
      <c r="L132" s="62">
        <v>13</v>
      </c>
      <c r="M132" s="62">
        <v>13</v>
      </c>
      <c r="N132" s="62">
        <v>13</v>
      </c>
      <c r="O132" s="62">
        <v>13</v>
      </c>
      <c r="P132" s="62">
        <v>13</v>
      </c>
      <c r="Q132" s="306" t="s">
        <v>127</v>
      </c>
      <c r="R132" s="95">
        <f t="shared" si="22"/>
        <v>157</v>
      </c>
      <c r="S132" s="289" t="s">
        <v>38</v>
      </c>
      <c r="T132" s="289" t="s">
        <v>39</v>
      </c>
      <c r="U132" s="18">
        <v>8661256.75</v>
      </c>
      <c r="W132" s="20">
        <f>R141-U132</f>
        <v>-528894.06000000238</v>
      </c>
    </row>
    <row r="133" spans="1:23" ht="63" customHeight="1" x14ac:dyDescent="0.25">
      <c r="A133" s="375"/>
      <c r="B133" s="376"/>
      <c r="C133" s="305"/>
      <c r="D133" s="117" t="s">
        <v>31</v>
      </c>
      <c r="E133" s="139">
        <v>36223.420000000006</v>
      </c>
      <c r="F133" s="139">
        <v>36223.420000000006</v>
      </c>
      <c r="G133" s="139">
        <v>36223.420000000006</v>
      </c>
      <c r="H133" s="139">
        <v>36223.420000000006</v>
      </c>
      <c r="I133" s="139">
        <v>36223.810000000005</v>
      </c>
      <c r="J133" s="139">
        <v>38368.420000000006</v>
      </c>
      <c r="K133" s="139">
        <v>36223.420000000006</v>
      </c>
      <c r="L133" s="139">
        <v>39513.420000000006</v>
      </c>
      <c r="M133" s="139">
        <v>36223.420000000006</v>
      </c>
      <c r="N133" s="139">
        <v>36223.420000000006</v>
      </c>
      <c r="O133" s="139">
        <v>36223.420000000006</v>
      </c>
      <c r="P133" s="139">
        <v>54223.420000000006</v>
      </c>
      <c r="Q133" s="307"/>
      <c r="R133" s="139">
        <f t="shared" si="22"/>
        <v>458116.43</v>
      </c>
      <c r="S133" s="289"/>
      <c r="T133" s="289"/>
      <c r="U133" s="18"/>
    </row>
    <row r="134" spans="1:23" ht="63" customHeight="1" x14ac:dyDescent="0.25">
      <c r="A134" s="375"/>
      <c r="B134" s="376"/>
      <c r="C134" s="308" t="s">
        <v>32</v>
      </c>
      <c r="D134" s="27" t="str">
        <f>D132</f>
        <v>Arqueos</v>
      </c>
      <c r="E134" s="83"/>
      <c r="F134" s="83"/>
      <c r="G134" s="83"/>
      <c r="H134" s="84"/>
      <c r="I134" s="84"/>
      <c r="J134" s="84"/>
      <c r="K134" s="124"/>
      <c r="L134" s="124"/>
      <c r="M134" s="124"/>
      <c r="N134" s="89"/>
      <c r="O134" s="89"/>
      <c r="P134" s="89"/>
      <c r="Q134" s="309" t="s">
        <v>127</v>
      </c>
      <c r="R134" s="96">
        <f t="shared" si="22"/>
        <v>0</v>
      </c>
      <c r="S134" s="279">
        <f>R134/R132</f>
        <v>0</v>
      </c>
      <c r="T134" s="279">
        <f>R135/R133</f>
        <v>0</v>
      </c>
      <c r="U134" s="18"/>
    </row>
    <row r="135" spans="1:23" ht="68.25" customHeight="1" x14ac:dyDescent="0.25">
      <c r="A135" s="375"/>
      <c r="B135" s="376"/>
      <c r="C135" s="308"/>
      <c r="D135" s="27" t="str">
        <f>D133</f>
        <v>Monto</v>
      </c>
      <c r="E135" s="138"/>
      <c r="F135" s="138"/>
      <c r="G135" s="138"/>
      <c r="H135" s="138"/>
      <c r="I135" s="138"/>
      <c r="J135" s="138"/>
      <c r="K135" s="111"/>
      <c r="L135" s="111"/>
      <c r="M135" s="111"/>
      <c r="N135" s="142"/>
      <c r="O135" s="142"/>
      <c r="P135" s="142"/>
      <c r="Q135" s="310"/>
      <c r="R135" s="138">
        <f t="shared" si="22"/>
        <v>0</v>
      </c>
      <c r="S135" s="279"/>
      <c r="T135" s="279"/>
      <c r="U135" s="18"/>
    </row>
    <row r="136" spans="1:23" s="17" customFormat="1" ht="57.75" customHeight="1" x14ac:dyDescent="0.25">
      <c r="A136" s="375">
        <v>4</v>
      </c>
      <c r="B136" s="311" t="s">
        <v>189</v>
      </c>
      <c r="C136" s="305" t="s">
        <v>40</v>
      </c>
      <c r="D136" s="117" t="str">
        <f>[1]PbR!F141</f>
        <v>Pólizas</v>
      </c>
      <c r="E136" s="115">
        <v>500</v>
      </c>
      <c r="F136" s="115">
        <v>500</v>
      </c>
      <c r="G136" s="115">
        <v>600</v>
      </c>
      <c r="H136" s="115">
        <v>400</v>
      </c>
      <c r="I136" s="115">
        <v>600</v>
      </c>
      <c r="J136" s="115">
        <v>400</v>
      </c>
      <c r="K136" s="115">
        <v>600</v>
      </c>
      <c r="L136" s="115">
        <v>400</v>
      </c>
      <c r="M136" s="115">
        <v>400</v>
      </c>
      <c r="N136" s="115">
        <v>400</v>
      </c>
      <c r="O136" s="115">
        <v>450</v>
      </c>
      <c r="P136" s="115">
        <v>500</v>
      </c>
      <c r="Q136" s="306" t="s">
        <v>127</v>
      </c>
      <c r="R136" s="95">
        <f t="shared" si="22"/>
        <v>5750</v>
      </c>
      <c r="S136" s="289" t="s">
        <v>38</v>
      </c>
      <c r="T136" s="289" t="s">
        <v>39</v>
      </c>
      <c r="U136" s="16"/>
    </row>
    <row r="137" spans="1:23" s="17" customFormat="1" ht="63" customHeight="1" x14ac:dyDescent="0.25">
      <c r="A137" s="375"/>
      <c r="B137" s="311"/>
      <c r="C137" s="305"/>
      <c r="D137" s="117" t="s">
        <v>31</v>
      </c>
      <c r="E137" s="139">
        <v>289274.30000000005</v>
      </c>
      <c r="F137" s="139">
        <v>289274.30000000005</v>
      </c>
      <c r="G137" s="139">
        <v>289274.30000000005</v>
      </c>
      <c r="H137" s="139">
        <v>289274.30000000005</v>
      </c>
      <c r="I137" s="139">
        <v>371099.87</v>
      </c>
      <c r="J137" s="139">
        <v>291274.30000000005</v>
      </c>
      <c r="K137" s="139">
        <v>296574.30000000005</v>
      </c>
      <c r="L137" s="139">
        <v>323099.30000000005</v>
      </c>
      <c r="M137" s="139">
        <v>296574.30000000005</v>
      </c>
      <c r="N137" s="139">
        <v>297374.30000000005</v>
      </c>
      <c r="O137" s="139">
        <v>296574.30000000005</v>
      </c>
      <c r="P137" s="139">
        <v>369574.30000000005</v>
      </c>
      <c r="Q137" s="307"/>
      <c r="R137" s="139">
        <f t="shared" si="22"/>
        <v>3699242.17</v>
      </c>
      <c r="S137" s="289"/>
      <c r="T137" s="289"/>
      <c r="U137" s="16"/>
    </row>
    <row r="138" spans="1:23" ht="57.75" customHeight="1" x14ac:dyDescent="0.25">
      <c r="A138" s="375"/>
      <c r="B138" s="311"/>
      <c r="C138" s="308" t="s">
        <v>32</v>
      </c>
      <c r="D138" s="27" t="str">
        <f>D136</f>
        <v>Pólizas</v>
      </c>
      <c r="E138" s="83"/>
      <c r="F138" s="83"/>
      <c r="G138" s="83"/>
      <c r="H138" s="106"/>
      <c r="I138" s="83"/>
      <c r="J138" s="83"/>
      <c r="K138" s="124"/>
      <c r="L138" s="124"/>
      <c r="M138" s="124"/>
      <c r="N138" s="89"/>
      <c r="O138" s="89"/>
      <c r="P138" s="89"/>
      <c r="Q138" s="309" t="s">
        <v>127</v>
      </c>
      <c r="R138" s="96">
        <f t="shared" si="22"/>
        <v>0</v>
      </c>
      <c r="S138" s="279">
        <f>R138/R136</f>
        <v>0</v>
      </c>
      <c r="T138" s="279">
        <f>R139/R137</f>
        <v>0</v>
      </c>
      <c r="U138" s="18">
        <v>2002275.53</v>
      </c>
      <c r="W138" s="20">
        <f>R145-U138</f>
        <v>403013.32000000053</v>
      </c>
    </row>
    <row r="139" spans="1:23" ht="61.5" customHeight="1" x14ac:dyDescent="0.25">
      <c r="A139" s="375"/>
      <c r="B139" s="311"/>
      <c r="C139" s="308"/>
      <c r="D139" s="27" t="s">
        <v>31</v>
      </c>
      <c r="E139" s="138"/>
      <c r="F139" s="138"/>
      <c r="G139" s="138"/>
      <c r="H139" s="138"/>
      <c r="I139" s="138"/>
      <c r="J139" s="138"/>
      <c r="K139" s="111"/>
      <c r="L139" s="111"/>
      <c r="M139" s="142"/>
      <c r="N139" s="142"/>
      <c r="O139" s="142"/>
      <c r="P139" s="142"/>
      <c r="Q139" s="310"/>
      <c r="R139" s="138">
        <f t="shared" si="22"/>
        <v>0</v>
      </c>
      <c r="S139" s="279"/>
      <c r="T139" s="279"/>
      <c r="U139" s="18"/>
    </row>
    <row r="140" spans="1:23" ht="40.5" customHeight="1" x14ac:dyDescent="0.25">
      <c r="A140" s="375">
        <v>5</v>
      </c>
      <c r="B140" s="311" t="s">
        <v>190</v>
      </c>
      <c r="C140" s="305" t="s">
        <v>40</v>
      </c>
      <c r="D140" s="117" t="str">
        <f>[1]PbR!F143</f>
        <v>Conciliaciones Bancarias</v>
      </c>
      <c r="E140" s="62">
        <v>2184</v>
      </c>
      <c r="F140" s="62">
        <v>2314</v>
      </c>
      <c r="G140" s="62">
        <v>2181</v>
      </c>
      <c r="H140" s="62">
        <v>2268</v>
      </c>
      <c r="I140" s="62">
        <v>2314</v>
      </c>
      <c r="J140" s="62">
        <v>2219</v>
      </c>
      <c r="K140" s="62">
        <v>2316</v>
      </c>
      <c r="L140" s="62">
        <v>2393</v>
      </c>
      <c r="M140" s="62">
        <v>2183</v>
      </c>
      <c r="N140" s="62">
        <v>2285</v>
      </c>
      <c r="O140" s="62">
        <v>2311</v>
      </c>
      <c r="P140" s="62">
        <v>2380</v>
      </c>
      <c r="Q140" s="306" t="s">
        <v>127</v>
      </c>
      <c r="R140" s="95">
        <f t="shared" si="22"/>
        <v>27348</v>
      </c>
      <c r="S140" s="289" t="s">
        <v>38</v>
      </c>
      <c r="T140" s="289" t="s">
        <v>39</v>
      </c>
      <c r="U140" s="18"/>
    </row>
    <row r="141" spans="1:23" ht="61.5" customHeight="1" x14ac:dyDescent="0.25">
      <c r="A141" s="375"/>
      <c r="B141" s="311"/>
      <c r="C141" s="305"/>
      <c r="D141" s="117" t="s">
        <v>31</v>
      </c>
      <c r="E141" s="139">
        <v>643192.17999999993</v>
      </c>
      <c r="F141" s="139">
        <v>652192.17999999993</v>
      </c>
      <c r="G141" s="139">
        <v>643192.17999999993</v>
      </c>
      <c r="H141" s="139">
        <v>643192.17999999993</v>
      </c>
      <c r="I141" s="139">
        <v>756917.71000000008</v>
      </c>
      <c r="J141" s="139">
        <v>659192.17999999993</v>
      </c>
      <c r="K141" s="139">
        <v>658692.17999999993</v>
      </c>
      <c r="L141" s="139">
        <v>705423.17999999993</v>
      </c>
      <c r="M141" s="139">
        <v>655792.17999999993</v>
      </c>
      <c r="N141" s="139">
        <v>653192.17999999993</v>
      </c>
      <c r="O141" s="139">
        <v>653692.17999999993</v>
      </c>
      <c r="P141" s="139">
        <v>807692.17999999993</v>
      </c>
      <c r="Q141" s="307"/>
      <c r="R141" s="139">
        <f t="shared" si="22"/>
        <v>8132362.6899999976</v>
      </c>
      <c r="S141" s="289"/>
      <c r="T141" s="289"/>
      <c r="U141" s="18"/>
    </row>
    <row r="142" spans="1:23" ht="55.5" customHeight="1" x14ac:dyDescent="0.25">
      <c r="A142" s="375"/>
      <c r="B142" s="311"/>
      <c r="C142" s="308" t="s">
        <v>32</v>
      </c>
      <c r="D142" s="27" t="str">
        <f>D140</f>
        <v>Conciliaciones Bancarias</v>
      </c>
      <c r="E142" s="66"/>
      <c r="F142" s="66"/>
      <c r="G142" s="66"/>
      <c r="H142" s="108"/>
      <c r="I142" s="108"/>
      <c r="J142" s="108"/>
      <c r="K142" s="124"/>
      <c r="L142" s="124"/>
      <c r="M142" s="124"/>
      <c r="N142" s="88"/>
      <c r="O142" s="88"/>
      <c r="P142" s="88"/>
      <c r="Q142" s="309" t="s">
        <v>127</v>
      </c>
      <c r="R142" s="96">
        <f>SUM(E142:P142)</f>
        <v>0</v>
      </c>
      <c r="S142" s="279">
        <f>R142/R140</f>
        <v>0</v>
      </c>
      <c r="T142" s="279">
        <f>R143/R141</f>
        <v>0</v>
      </c>
      <c r="U142" s="18">
        <v>2461171.9199999995</v>
      </c>
      <c r="W142" s="20">
        <f>R149-U142</f>
        <v>11393572.959999999</v>
      </c>
    </row>
    <row r="143" spans="1:23" ht="57.75" customHeight="1" x14ac:dyDescent="0.25">
      <c r="A143" s="375"/>
      <c r="B143" s="311"/>
      <c r="C143" s="308"/>
      <c r="D143" s="27" t="s">
        <v>31</v>
      </c>
      <c r="E143" s="138"/>
      <c r="F143" s="138"/>
      <c r="G143" s="138"/>
      <c r="H143" s="138"/>
      <c r="I143" s="138"/>
      <c r="J143" s="138"/>
      <c r="K143" s="111"/>
      <c r="L143" s="111"/>
      <c r="M143" s="142"/>
      <c r="N143" s="142"/>
      <c r="O143" s="142"/>
      <c r="P143" s="142"/>
      <c r="Q143" s="310"/>
      <c r="R143" s="138">
        <f t="shared" si="22"/>
        <v>0</v>
      </c>
      <c r="S143" s="279"/>
      <c r="T143" s="279"/>
      <c r="U143" s="18"/>
    </row>
    <row r="144" spans="1:23" ht="74.25" customHeight="1" x14ac:dyDescent="0.25">
      <c r="A144" s="375">
        <v>6</v>
      </c>
      <c r="B144" s="311" t="s">
        <v>191</v>
      </c>
      <c r="C144" s="305" t="s">
        <v>40</v>
      </c>
      <c r="D144" s="117" t="s">
        <v>43</v>
      </c>
      <c r="E144" s="167">
        <v>151</v>
      </c>
      <c r="F144" s="167">
        <v>138</v>
      </c>
      <c r="G144" s="167">
        <v>179</v>
      </c>
      <c r="H144" s="167">
        <v>194</v>
      </c>
      <c r="I144" s="167">
        <v>153</v>
      </c>
      <c r="J144" s="167">
        <v>139</v>
      </c>
      <c r="K144" s="167">
        <v>193</v>
      </c>
      <c r="L144" s="167">
        <v>170</v>
      </c>
      <c r="M144" s="167">
        <v>155</v>
      </c>
      <c r="N144" s="167">
        <v>189</v>
      </c>
      <c r="O144" s="167">
        <v>139</v>
      </c>
      <c r="P144" s="167">
        <v>174</v>
      </c>
      <c r="Q144" s="306" t="s">
        <v>127</v>
      </c>
      <c r="R144" s="95">
        <f>SUM(E144:P144)</f>
        <v>1974</v>
      </c>
      <c r="S144" s="289" t="s">
        <v>38</v>
      </c>
      <c r="T144" s="289" t="s">
        <v>39</v>
      </c>
      <c r="U144" s="18"/>
    </row>
    <row r="145" spans="1:23" ht="69.75" customHeight="1" x14ac:dyDescent="0.25">
      <c r="A145" s="375"/>
      <c r="B145" s="311"/>
      <c r="C145" s="305"/>
      <c r="D145" s="117" t="s">
        <v>31</v>
      </c>
      <c r="E145" s="139">
        <v>184532.37</v>
      </c>
      <c r="F145" s="139">
        <v>184532.37</v>
      </c>
      <c r="G145" s="139">
        <v>184532.37</v>
      </c>
      <c r="H145" s="139">
        <v>184532.37</v>
      </c>
      <c r="I145" s="139">
        <v>280432.78000000003</v>
      </c>
      <c r="J145" s="139">
        <v>186532.37</v>
      </c>
      <c r="K145" s="139">
        <v>194532.37</v>
      </c>
      <c r="L145" s="139">
        <v>216532.37</v>
      </c>
      <c r="M145" s="139">
        <v>192532.37</v>
      </c>
      <c r="N145" s="139">
        <v>194532.37</v>
      </c>
      <c r="O145" s="139">
        <v>192532.37</v>
      </c>
      <c r="P145" s="139">
        <v>209532.37</v>
      </c>
      <c r="Q145" s="307"/>
      <c r="R145" s="139">
        <f>SUM(E145:P145)</f>
        <v>2405288.8500000006</v>
      </c>
      <c r="S145" s="289"/>
      <c r="T145" s="289"/>
      <c r="U145" s="18"/>
    </row>
    <row r="146" spans="1:23" ht="66.75" customHeight="1" x14ac:dyDescent="0.25">
      <c r="A146" s="375"/>
      <c r="B146" s="311"/>
      <c r="C146" s="308" t="s">
        <v>32</v>
      </c>
      <c r="D146" s="27" t="str">
        <f>D144</f>
        <v>Estados Finan.</v>
      </c>
      <c r="E146" s="83"/>
      <c r="F146" s="83"/>
      <c r="G146" s="83"/>
      <c r="H146" s="87"/>
      <c r="I146" s="87"/>
      <c r="J146" s="87"/>
      <c r="K146" s="124"/>
      <c r="L146" s="124"/>
      <c r="M146" s="124"/>
      <c r="N146" s="88"/>
      <c r="O146" s="88"/>
      <c r="P146" s="90"/>
      <c r="Q146" s="309" t="s">
        <v>127</v>
      </c>
      <c r="R146" s="96">
        <f>SUM(E146:P146)</f>
        <v>0</v>
      </c>
      <c r="S146" s="279">
        <f>R146/R144</f>
        <v>0</v>
      </c>
      <c r="T146" s="279">
        <f>R147/R145</f>
        <v>0</v>
      </c>
      <c r="U146" s="18"/>
    </row>
    <row r="147" spans="1:23" ht="55.5" customHeight="1" x14ac:dyDescent="0.25">
      <c r="A147" s="375"/>
      <c r="B147" s="311"/>
      <c r="C147" s="308"/>
      <c r="D147" s="27" t="s">
        <v>31</v>
      </c>
      <c r="E147" s="138"/>
      <c r="F147" s="138"/>
      <c r="G147" s="138"/>
      <c r="H147" s="138"/>
      <c r="I147" s="138"/>
      <c r="J147" s="138"/>
      <c r="K147" s="111"/>
      <c r="L147" s="111"/>
      <c r="M147" s="142"/>
      <c r="N147" s="142"/>
      <c r="O147" s="142"/>
      <c r="P147" s="142"/>
      <c r="Q147" s="310"/>
      <c r="R147" s="138">
        <f>SUM(E147:P147)</f>
        <v>0</v>
      </c>
      <c r="S147" s="279"/>
      <c r="T147" s="279"/>
      <c r="U147" s="18">
        <v>37590670.720000006</v>
      </c>
      <c r="W147" s="20">
        <f>R153-U147</f>
        <v>-31715855.920000006</v>
      </c>
    </row>
    <row r="148" spans="1:23" ht="40.5" customHeight="1" x14ac:dyDescent="0.25">
      <c r="A148" s="375">
        <v>7</v>
      </c>
      <c r="B148" s="311" t="s">
        <v>192</v>
      </c>
      <c r="C148" s="305" t="s">
        <v>40</v>
      </c>
      <c r="D148" s="28" t="str">
        <f>[1]PbR!F147</f>
        <v>Recorridos</v>
      </c>
      <c r="E148" s="62">
        <v>33</v>
      </c>
      <c r="F148" s="62">
        <v>33</v>
      </c>
      <c r="G148" s="62">
        <v>34</v>
      </c>
      <c r="H148" s="62">
        <v>34</v>
      </c>
      <c r="I148" s="62">
        <v>33</v>
      </c>
      <c r="J148" s="62">
        <v>33</v>
      </c>
      <c r="K148" s="62">
        <v>33</v>
      </c>
      <c r="L148" s="62">
        <v>33</v>
      </c>
      <c r="M148" s="62">
        <v>34</v>
      </c>
      <c r="N148" s="62">
        <v>34</v>
      </c>
      <c r="O148" s="62">
        <v>33</v>
      </c>
      <c r="P148" s="62">
        <v>33</v>
      </c>
      <c r="Q148" s="306" t="s">
        <v>177</v>
      </c>
      <c r="R148" s="95">
        <f t="shared" ref="R148:R167" si="23">SUM(E148:P148)</f>
        <v>400</v>
      </c>
      <c r="S148" s="289" t="s">
        <v>38</v>
      </c>
      <c r="T148" s="289" t="s">
        <v>39</v>
      </c>
      <c r="U148" s="18"/>
    </row>
    <row r="149" spans="1:23" ht="40.5" customHeight="1" x14ac:dyDescent="0.25">
      <c r="A149" s="375"/>
      <c r="B149" s="311"/>
      <c r="C149" s="305"/>
      <c r="D149" s="117" t="s">
        <v>31</v>
      </c>
      <c r="E149" s="139">
        <v>1145070.3599999999</v>
      </c>
      <c r="F149" s="139">
        <v>1129570.67</v>
      </c>
      <c r="G149" s="139">
        <v>1123570.67</v>
      </c>
      <c r="H149" s="139">
        <v>1123570.67</v>
      </c>
      <c r="I149" s="139">
        <v>1233569.06</v>
      </c>
      <c r="J149" s="139">
        <v>1133570.67</v>
      </c>
      <c r="K149" s="139">
        <v>1123570.67</v>
      </c>
      <c r="L149" s="139">
        <v>1184470.67</v>
      </c>
      <c r="M149" s="139">
        <v>1123570.67</v>
      </c>
      <c r="N149" s="139">
        <v>1123570.67</v>
      </c>
      <c r="O149" s="139">
        <v>1143570.0499999998</v>
      </c>
      <c r="P149" s="139">
        <v>1267070.0499999998</v>
      </c>
      <c r="Q149" s="307"/>
      <c r="R149" s="139">
        <f>SUM(E149:P149)</f>
        <v>13854744.879999999</v>
      </c>
      <c r="S149" s="289"/>
      <c r="T149" s="289"/>
      <c r="U149" s="18"/>
    </row>
    <row r="150" spans="1:23" ht="60.75" customHeight="1" x14ac:dyDescent="0.25">
      <c r="A150" s="375"/>
      <c r="B150" s="311"/>
      <c r="C150" s="308" t="s">
        <v>32</v>
      </c>
      <c r="D150" s="29" t="s">
        <v>35</v>
      </c>
      <c r="E150" s="83"/>
      <c r="F150" s="83"/>
      <c r="G150" s="83"/>
      <c r="H150" s="86"/>
      <c r="I150" s="86"/>
      <c r="J150" s="86"/>
      <c r="K150" s="124"/>
      <c r="L150" s="124"/>
      <c r="M150" s="124"/>
      <c r="N150" s="89"/>
      <c r="O150" s="89"/>
      <c r="P150" s="89"/>
      <c r="Q150" s="309" t="s">
        <v>178</v>
      </c>
      <c r="R150" s="96">
        <f t="shared" si="23"/>
        <v>0</v>
      </c>
      <c r="S150" s="279">
        <f>R150/R148</f>
        <v>0</v>
      </c>
      <c r="T150" s="279">
        <f>R151/R149</f>
        <v>0</v>
      </c>
      <c r="U150" s="18">
        <v>2812522.1300000013</v>
      </c>
      <c r="W150" s="20">
        <f>R157-U150</f>
        <v>24143702.390000001</v>
      </c>
    </row>
    <row r="151" spans="1:23" ht="60.75" customHeight="1" x14ac:dyDescent="0.25">
      <c r="A151" s="375"/>
      <c r="B151" s="311"/>
      <c r="C151" s="308"/>
      <c r="D151" s="27" t="s">
        <v>31</v>
      </c>
      <c r="E151" s="138"/>
      <c r="F151" s="138"/>
      <c r="G151" s="138"/>
      <c r="H151" s="138"/>
      <c r="I151" s="138"/>
      <c r="J151" s="138"/>
      <c r="K151" s="111"/>
      <c r="L151" s="111"/>
      <c r="M151" s="142"/>
      <c r="N151" s="142"/>
      <c r="O151" s="142"/>
      <c r="P151" s="142"/>
      <c r="Q151" s="310"/>
      <c r="R151" s="138">
        <f t="shared" si="23"/>
        <v>0</v>
      </c>
      <c r="S151" s="279"/>
      <c r="T151" s="279"/>
      <c r="U151" s="18"/>
    </row>
    <row r="152" spans="1:23" ht="40.5" customHeight="1" x14ac:dyDescent="0.25">
      <c r="A152" s="375">
        <v>8</v>
      </c>
      <c r="B152" s="345" t="s">
        <v>193</v>
      </c>
      <c r="C152" s="305" t="s">
        <v>40</v>
      </c>
      <c r="D152" s="117" t="s">
        <v>44</v>
      </c>
      <c r="E152" s="62">
        <v>430</v>
      </c>
      <c r="F152" s="62">
        <v>430</v>
      </c>
      <c r="G152" s="62">
        <v>430</v>
      </c>
      <c r="H152" s="62">
        <v>430</v>
      </c>
      <c r="I152" s="62">
        <v>430</v>
      </c>
      <c r="J152" s="62">
        <v>430</v>
      </c>
      <c r="K152" s="62">
        <v>430</v>
      </c>
      <c r="L152" s="62">
        <v>430</v>
      </c>
      <c r="M152" s="62">
        <v>430</v>
      </c>
      <c r="N152" s="62">
        <v>680</v>
      </c>
      <c r="O152" s="62">
        <v>430</v>
      </c>
      <c r="P152" s="62">
        <v>430</v>
      </c>
      <c r="Q152" s="306" t="s">
        <v>177</v>
      </c>
      <c r="R152" s="95">
        <f t="shared" si="23"/>
        <v>5410</v>
      </c>
      <c r="S152" s="289" t="s">
        <v>38</v>
      </c>
      <c r="T152" s="289" t="s">
        <v>39</v>
      </c>
      <c r="U152" s="18"/>
    </row>
    <row r="153" spans="1:23" ht="55.5" customHeight="1" x14ac:dyDescent="0.25">
      <c r="A153" s="375"/>
      <c r="B153" s="345"/>
      <c r="C153" s="305"/>
      <c r="D153" s="117" t="s">
        <v>31</v>
      </c>
      <c r="E153" s="139">
        <v>493784.53</v>
      </c>
      <c r="F153" s="139">
        <v>445184.53</v>
      </c>
      <c r="G153" s="139">
        <v>433184.53</v>
      </c>
      <c r="H153" s="139">
        <v>433184.53</v>
      </c>
      <c r="I153" s="139">
        <v>772452.57</v>
      </c>
      <c r="J153" s="139">
        <v>434616.93000000005</v>
      </c>
      <c r="K153" s="139">
        <v>433184.53</v>
      </c>
      <c r="L153" s="139">
        <v>476084.53</v>
      </c>
      <c r="M153" s="139">
        <v>433184.53</v>
      </c>
      <c r="N153" s="139">
        <v>433184.53</v>
      </c>
      <c r="O153" s="139">
        <v>517384.53</v>
      </c>
      <c r="P153" s="139">
        <v>569384.53</v>
      </c>
      <c r="Q153" s="307"/>
      <c r="R153" s="139">
        <f t="shared" si="23"/>
        <v>5874814.8000000017</v>
      </c>
      <c r="S153" s="289"/>
      <c r="T153" s="289"/>
      <c r="U153" s="18"/>
    </row>
    <row r="154" spans="1:23" ht="54" customHeight="1" x14ac:dyDescent="0.25">
      <c r="A154" s="375"/>
      <c r="B154" s="345"/>
      <c r="C154" s="308" t="s">
        <v>32</v>
      </c>
      <c r="D154" s="27" t="str">
        <f>D152</f>
        <v>Informes
Presup.</v>
      </c>
      <c r="E154" s="66"/>
      <c r="F154" s="66"/>
      <c r="G154" s="66"/>
      <c r="H154" s="83"/>
      <c r="I154" s="83"/>
      <c r="J154" s="83"/>
      <c r="K154" s="124"/>
      <c r="L154" s="124"/>
      <c r="M154" s="124"/>
      <c r="N154" s="89"/>
      <c r="O154" s="89"/>
      <c r="P154" s="89"/>
      <c r="Q154" s="309" t="s">
        <v>178</v>
      </c>
      <c r="R154" s="96">
        <f t="shared" si="23"/>
        <v>0</v>
      </c>
      <c r="S154" s="279">
        <f>R154/R152</f>
        <v>0</v>
      </c>
      <c r="T154" s="279">
        <f>R155/R153</f>
        <v>0</v>
      </c>
      <c r="U154" s="18">
        <v>20828869.800000004</v>
      </c>
      <c r="W154" s="20">
        <f>R161-U154</f>
        <v>-17949386.150000006</v>
      </c>
    </row>
    <row r="155" spans="1:23" ht="55.5" customHeight="1" x14ac:dyDescent="0.25">
      <c r="A155" s="375"/>
      <c r="B155" s="345"/>
      <c r="C155" s="308"/>
      <c r="D155" s="27" t="str">
        <f>D153</f>
        <v>Monto</v>
      </c>
      <c r="E155" s="138"/>
      <c r="F155" s="138"/>
      <c r="G155" s="138"/>
      <c r="H155" s="138"/>
      <c r="I155" s="138"/>
      <c r="J155" s="138"/>
      <c r="K155" s="111"/>
      <c r="L155" s="111"/>
      <c r="M155" s="142"/>
      <c r="N155" s="142"/>
      <c r="O155" s="142"/>
      <c r="P155" s="142"/>
      <c r="Q155" s="310"/>
      <c r="R155" s="138">
        <f>SUM(E155:P155)</f>
        <v>0</v>
      </c>
      <c r="S155" s="279"/>
      <c r="T155" s="279"/>
      <c r="U155" s="18"/>
    </row>
    <row r="156" spans="1:23" ht="59.25" customHeight="1" x14ac:dyDescent="0.25">
      <c r="A156" s="375">
        <v>9</v>
      </c>
      <c r="B156" s="333" t="s">
        <v>194</v>
      </c>
      <c r="C156" s="305" t="s">
        <v>40</v>
      </c>
      <c r="D156" s="117" t="s">
        <v>45</v>
      </c>
      <c r="E156" s="62">
        <v>183</v>
      </c>
      <c r="F156" s="62">
        <v>183</v>
      </c>
      <c r="G156" s="62">
        <v>183</v>
      </c>
      <c r="H156" s="62">
        <v>183</v>
      </c>
      <c r="I156" s="62">
        <v>183</v>
      </c>
      <c r="J156" s="62">
        <v>183</v>
      </c>
      <c r="K156" s="62">
        <v>183</v>
      </c>
      <c r="L156" s="62">
        <v>183</v>
      </c>
      <c r="M156" s="62">
        <v>183</v>
      </c>
      <c r="N156" s="62">
        <v>183</v>
      </c>
      <c r="O156" s="62">
        <v>183</v>
      </c>
      <c r="P156" s="62">
        <v>183</v>
      </c>
      <c r="Q156" s="306" t="s">
        <v>127</v>
      </c>
      <c r="R156" s="95">
        <f t="shared" si="23"/>
        <v>2196</v>
      </c>
      <c r="S156" s="289" t="s">
        <v>38</v>
      </c>
      <c r="T156" s="289" t="s">
        <v>39</v>
      </c>
      <c r="U156" s="18"/>
    </row>
    <row r="157" spans="1:23" ht="70.5" customHeight="1" x14ac:dyDescent="0.25">
      <c r="A157" s="375"/>
      <c r="B157" s="333"/>
      <c r="C157" s="305"/>
      <c r="D157" s="117" t="s">
        <v>31</v>
      </c>
      <c r="E157" s="139">
        <v>2476769.4900000002</v>
      </c>
      <c r="F157" s="139">
        <v>2127742.4299999997</v>
      </c>
      <c r="G157" s="139">
        <v>1777474.25</v>
      </c>
      <c r="H157" s="139">
        <v>1777474.25</v>
      </c>
      <c r="I157" s="139">
        <v>4285256.68</v>
      </c>
      <c r="J157" s="139">
        <v>1813635.92</v>
      </c>
      <c r="K157" s="139">
        <v>1777474.25</v>
      </c>
      <c r="L157" s="139">
        <v>1999319.25</v>
      </c>
      <c r="M157" s="139">
        <v>1777474.25</v>
      </c>
      <c r="N157" s="139">
        <v>1777474.25</v>
      </c>
      <c r="O157" s="139">
        <v>2776931.2600000002</v>
      </c>
      <c r="P157" s="139">
        <v>2589198.2400000002</v>
      </c>
      <c r="Q157" s="307"/>
      <c r="R157" s="139">
        <f t="shared" si="23"/>
        <v>26956224.520000003</v>
      </c>
      <c r="S157" s="289"/>
      <c r="T157" s="289"/>
      <c r="U157" s="18"/>
    </row>
    <row r="158" spans="1:23" ht="63" customHeight="1" x14ac:dyDescent="0.25">
      <c r="A158" s="375"/>
      <c r="B158" s="333"/>
      <c r="C158" s="308" t="s">
        <v>32</v>
      </c>
      <c r="D158" s="27" t="str">
        <f>D156</f>
        <v>Sol. tran. com.</v>
      </c>
      <c r="E158" s="84"/>
      <c r="F158" s="84"/>
      <c r="G158" s="84"/>
      <c r="H158" s="84"/>
      <c r="I158" s="84"/>
      <c r="J158" s="84"/>
      <c r="K158" s="124"/>
      <c r="L158" s="124"/>
      <c r="M158" s="124"/>
      <c r="N158" s="88"/>
      <c r="O158" s="88"/>
      <c r="P158" s="88"/>
      <c r="Q158" s="309" t="s">
        <v>127</v>
      </c>
      <c r="R158" s="96">
        <f t="shared" si="23"/>
        <v>0</v>
      </c>
      <c r="S158" s="279">
        <f>R158/R156</f>
        <v>0</v>
      </c>
      <c r="T158" s="279">
        <f>R159/R157</f>
        <v>0</v>
      </c>
      <c r="U158" s="18">
        <v>20828869.800000004</v>
      </c>
      <c r="W158" s="20">
        <f>R165-U158</f>
        <v>-16790560.450000003</v>
      </c>
    </row>
    <row r="159" spans="1:23" ht="63" customHeight="1" x14ac:dyDescent="0.25">
      <c r="A159" s="375"/>
      <c r="B159" s="333"/>
      <c r="C159" s="308"/>
      <c r="D159" s="27" t="str">
        <f>D157</f>
        <v>Monto</v>
      </c>
      <c r="E159" s="138"/>
      <c r="F159" s="138"/>
      <c r="G159" s="138"/>
      <c r="H159" s="138"/>
      <c r="I159" s="138"/>
      <c r="J159" s="138"/>
      <c r="K159" s="111"/>
      <c r="L159" s="111"/>
      <c r="M159" s="142"/>
      <c r="N159" s="142"/>
      <c r="O159" s="142"/>
      <c r="P159" s="142"/>
      <c r="Q159" s="310"/>
      <c r="R159" s="138">
        <f t="shared" si="23"/>
        <v>0</v>
      </c>
      <c r="S159" s="279"/>
      <c r="T159" s="279"/>
      <c r="U159" s="18"/>
    </row>
    <row r="160" spans="1:23" s="58" customFormat="1" ht="40.5" customHeight="1" x14ac:dyDescent="0.2">
      <c r="A160" s="375">
        <v>10</v>
      </c>
      <c r="B160" s="333" t="s">
        <v>195</v>
      </c>
      <c r="C160" s="305" t="s">
        <v>40</v>
      </c>
      <c r="D160" s="117" t="s">
        <v>46</v>
      </c>
      <c r="E160" s="62">
        <v>100</v>
      </c>
      <c r="F160" s="62">
        <v>100</v>
      </c>
      <c r="G160" s="62">
        <v>100</v>
      </c>
      <c r="H160" s="62">
        <v>100</v>
      </c>
      <c r="I160" s="62">
        <v>100</v>
      </c>
      <c r="J160" s="62">
        <v>100</v>
      </c>
      <c r="K160" s="62">
        <v>100</v>
      </c>
      <c r="L160" s="62">
        <v>100</v>
      </c>
      <c r="M160" s="62">
        <v>100</v>
      </c>
      <c r="N160" s="62">
        <v>100</v>
      </c>
      <c r="O160" s="62">
        <v>100</v>
      </c>
      <c r="P160" s="62">
        <v>100</v>
      </c>
      <c r="Q160" s="306" t="s">
        <v>127</v>
      </c>
      <c r="R160" s="95">
        <f t="shared" si="23"/>
        <v>1200</v>
      </c>
      <c r="S160" s="289" t="s">
        <v>38</v>
      </c>
      <c r="T160" s="289" t="s">
        <v>39</v>
      </c>
      <c r="U160" s="57"/>
    </row>
    <row r="161" spans="1:22" s="58" customFormat="1" ht="66.75" customHeight="1" x14ac:dyDescent="0.2">
      <c r="A161" s="375"/>
      <c r="B161" s="333"/>
      <c r="C161" s="305"/>
      <c r="D161" s="117" t="s">
        <v>31</v>
      </c>
      <c r="E161" s="139">
        <v>281699.83999999997</v>
      </c>
      <c r="F161" s="139">
        <v>232199.84</v>
      </c>
      <c r="G161" s="139">
        <v>226199.84</v>
      </c>
      <c r="H161" s="139">
        <v>226199.84</v>
      </c>
      <c r="I161" s="139">
        <v>251925.41</v>
      </c>
      <c r="J161" s="139">
        <v>226199.84</v>
      </c>
      <c r="K161" s="139">
        <v>226199.84</v>
      </c>
      <c r="L161" s="139">
        <v>251059.84</v>
      </c>
      <c r="M161" s="139">
        <v>226199.84</v>
      </c>
      <c r="N161" s="139">
        <v>226199.84</v>
      </c>
      <c r="O161" s="139">
        <v>226199.84</v>
      </c>
      <c r="P161" s="139">
        <v>279199.83999999997</v>
      </c>
      <c r="Q161" s="307"/>
      <c r="R161" s="139">
        <f t="shared" si="23"/>
        <v>2879483.6499999994</v>
      </c>
      <c r="S161" s="289"/>
      <c r="T161" s="289"/>
      <c r="U161" s="57"/>
    </row>
    <row r="162" spans="1:22" s="58" customFormat="1" ht="40.5" customHeight="1" x14ac:dyDescent="0.2">
      <c r="A162" s="375"/>
      <c r="B162" s="333"/>
      <c r="C162" s="308" t="s">
        <v>32</v>
      </c>
      <c r="D162" s="27" t="str">
        <f>D160</f>
        <v>Políticas Rec. H.</v>
      </c>
      <c r="E162" s="66"/>
      <c r="F162" s="66"/>
      <c r="G162" s="66"/>
      <c r="H162" s="66"/>
      <c r="I162" s="66"/>
      <c r="J162" s="66"/>
      <c r="K162" s="124"/>
      <c r="L162" s="124"/>
      <c r="M162" s="124"/>
      <c r="N162" s="87"/>
      <c r="O162" s="87"/>
      <c r="P162" s="87"/>
      <c r="Q162" s="309" t="s">
        <v>127</v>
      </c>
      <c r="R162" s="96">
        <f>SUM(E162:P162)</f>
        <v>0</v>
      </c>
      <c r="S162" s="279">
        <f>R162/R160</f>
        <v>0</v>
      </c>
      <c r="T162" s="279">
        <f>R163/R161</f>
        <v>0</v>
      </c>
      <c r="U162" s="57"/>
    </row>
    <row r="163" spans="1:22" s="58" customFormat="1" ht="40.5" customHeight="1" x14ac:dyDescent="0.2">
      <c r="A163" s="375"/>
      <c r="B163" s="333"/>
      <c r="C163" s="308"/>
      <c r="D163" s="27" t="str">
        <f>D161</f>
        <v>Monto</v>
      </c>
      <c r="E163" s="138"/>
      <c r="F163" s="138"/>
      <c r="G163" s="138"/>
      <c r="H163" s="138"/>
      <c r="I163" s="138"/>
      <c r="J163" s="138"/>
      <c r="K163" s="111"/>
      <c r="L163" s="111"/>
      <c r="M163" s="142"/>
      <c r="N163" s="142"/>
      <c r="O163" s="142"/>
      <c r="P163" s="142"/>
      <c r="Q163" s="310"/>
      <c r="R163" s="138">
        <f t="shared" ref="R163" si="24">SUM(E163:P163)</f>
        <v>0</v>
      </c>
      <c r="S163" s="279"/>
      <c r="T163" s="279"/>
      <c r="U163" s="57"/>
    </row>
    <row r="164" spans="1:22" ht="53.25" customHeight="1" x14ac:dyDescent="0.25">
      <c r="A164" s="375">
        <v>11</v>
      </c>
      <c r="B164" s="333" t="s">
        <v>196</v>
      </c>
      <c r="C164" s="305" t="s">
        <v>40</v>
      </c>
      <c r="D164" s="117" t="s">
        <v>46</v>
      </c>
      <c r="E164" s="62">
        <v>350</v>
      </c>
      <c r="F164" s="62">
        <v>350</v>
      </c>
      <c r="G164" s="62">
        <v>350</v>
      </c>
      <c r="H164" s="62">
        <v>350</v>
      </c>
      <c r="I164" s="62">
        <v>350</v>
      </c>
      <c r="J164" s="62">
        <v>350</v>
      </c>
      <c r="K164" s="62">
        <v>350</v>
      </c>
      <c r="L164" s="62">
        <v>350</v>
      </c>
      <c r="M164" s="62">
        <v>350</v>
      </c>
      <c r="N164" s="62">
        <v>350</v>
      </c>
      <c r="O164" s="62">
        <v>350</v>
      </c>
      <c r="P164" s="62">
        <v>350</v>
      </c>
      <c r="Q164" s="306" t="s">
        <v>127</v>
      </c>
      <c r="R164" s="95">
        <f t="shared" si="23"/>
        <v>4200</v>
      </c>
      <c r="S164" s="289" t="s">
        <v>38</v>
      </c>
      <c r="T164" s="289" t="s">
        <v>39</v>
      </c>
      <c r="U164"/>
    </row>
    <row r="165" spans="1:22" ht="58.5" customHeight="1" x14ac:dyDescent="0.25">
      <c r="A165" s="375"/>
      <c r="B165" s="333"/>
      <c r="C165" s="305"/>
      <c r="D165" s="117" t="s">
        <v>31</v>
      </c>
      <c r="E165" s="139">
        <v>324132.99</v>
      </c>
      <c r="F165" s="139">
        <v>378578.39999999997</v>
      </c>
      <c r="G165" s="139">
        <v>323206.89999999997</v>
      </c>
      <c r="H165" s="139">
        <v>312932.59999999998</v>
      </c>
      <c r="I165" s="139">
        <v>337933.07</v>
      </c>
      <c r="J165" s="139">
        <v>328382.59999999998</v>
      </c>
      <c r="K165" s="139">
        <v>312932.59999999998</v>
      </c>
      <c r="L165" s="139">
        <v>353382.6</v>
      </c>
      <c r="M165" s="139">
        <v>323206.89999999997</v>
      </c>
      <c r="N165" s="139">
        <v>312932.59999999998</v>
      </c>
      <c r="O165" s="139">
        <v>322206.89999999997</v>
      </c>
      <c r="P165" s="139">
        <v>408481.18999999994</v>
      </c>
      <c r="Q165" s="307"/>
      <c r="R165" s="139">
        <f t="shared" si="23"/>
        <v>4038309.3499999996</v>
      </c>
      <c r="S165" s="289"/>
      <c r="T165" s="289"/>
      <c r="U165"/>
    </row>
    <row r="166" spans="1:22" ht="48" customHeight="1" x14ac:dyDescent="0.25">
      <c r="A166" s="375"/>
      <c r="B166" s="333"/>
      <c r="C166" s="308" t="s">
        <v>32</v>
      </c>
      <c r="D166" s="27" t="str">
        <f>D164</f>
        <v>Políticas Rec. H.</v>
      </c>
      <c r="E166" s="66"/>
      <c r="F166" s="66"/>
      <c r="G166" s="66"/>
      <c r="H166" s="66"/>
      <c r="I166" s="66"/>
      <c r="J166" s="66"/>
      <c r="K166" s="124"/>
      <c r="L166" s="124"/>
      <c r="M166" s="124"/>
      <c r="N166" s="87"/>
      <c r="O166" s="87"/>
      <c r="P166" s="87"/>
      <c r="Q166" s="309" t="s">
        <v>127</v>
      </c>
      <c r="R166" s="96">
        <f>SUM(E166:P166)</f>
        <v>0</v>
      </c>
      <c r="S166" s="279">
        <f>R166/R164</f>
        <v>0</v>
      </c>
      <c r="T166" s="279">
        <f>R167/R165</f>
        <v>0</v>
      </c>
      <c r="U166"/>
    </row>
    <row r="167" spans="1:22" ht="25.5" hidden="1" x14ac:dyDescent="0.25">
      <c r="A167" s="375"/>
      <c r="B167" s="333"/>
      <c r="C167" s="308"/>
      <c r="D167" s="27" t="str">
        <f>D165</f>
        <v>Monto</v>
      </c>
      <c r="E167" s="138"/>
      <c r="F167" s="138"/>
      <c r="G167" s="138"/>
      <c r="H167" s="138"/>
      <c r="I167" s="138"/>
      <c r="J167" s="138"/>
      <c r="K167" s="111"/>
      <c r="L167" s="111"/>
      <c r="M167" s="142"/>
      <c r="N167" s="142"/>
      <c r="O167" s="142"/>
      <c r="P167" s="142"/>
      <c r="Q167" s="310"/>
      <c r="R167" s="138">
        <f t="shared" si="23"/>
        <v>0</v>
      </c>
      <c r="S167" s="279"/>
      <c r="T167" s="279"/>
      <c r="U167"/>
      <c r="V167">
        <v>5011</v>
      </c>
    </row>
    <row r="168" spans="1:22" ht="43.5" customHeight="1" x14ac:dyDescent="0.25">
      <c r="A168" s="285" t="s">
        <v>36</v>
      </c>
      <c r="B168" s="285"/>
      <c r="C168" s="331" t="s">
        <v>40</v>
      </c>
      <c r="D168" s="118" t="s">
        <v>42</v>
      </c>
      <c r="E168" s="91">
        <f>E164+E160+E156+E152+E148+E144+E140+E136+E132+E128+E124</f>
        <v>4109</v>
      </c>
      <c r="F168" s="91">
        <f t="shared" ref="F168:P170" si="25">F164+F160+F156+F152+F148+F144+F140+F136+F132+F128+F124</f>
        <v>4211</v>
      </c>
      <c r="G168" s="91">
        <f t="shared" si="25"/>
        <v>4229</v>
      </c>
      <c r="H168" s="91">
        <f t="shared" si="25"/>
        <v>4129</v>
      </c>
      <c r="I168" s="91">
        <f t="shared" si="25"/>
        <v>4340</v>
      </c>
      <c r="J168" s="91">
        <f t="shared" si="25"/>
        <v>4019</v>
      </c>
      <c r="K168" s="91">
        <f t="shared" si="25"/>
        <v>4382</v>
      </c>
      <c r="L168" s="91">
        <f t="shared" si="25"/>
        <v>4234</v>
      </c>
      <c r="M168" s="91">
        <f t="shared" si="25"/>
        <v>4003</v>
      </c>
      <c r="N168" s="91">
        <f t="shared" si="25"/>
        <v>4396</v>
      </c>
      <c r="O168" s="91">
        <f t="shared" si="25"/>
        <v>4165</v>
      </c>
      <c r="P168" s="91">
        <f t="shared" si="25"/>
        <v>4323</v>
      </c>
      <c r="Q168" s="369">
        <f>SUM(E168:P168)</f>
        <v>50540</v>
      </c>
      <c r="R168" s="370"/>
      <c r="S168" s="289" t="s">
        <v>38</v>
      </c>
      <c r="T168" s="289" t="s">
        <v>39</v>
      </c>
      <c r="U168"/>
    </row>
    <row r="169" spans="1:22" ht="43.5" customHeight="1" x14ac:dyDescent="0.25">
      <c r="A169" s="285"/>
      <c r="B169" s="285"/>
      <c r="C169" s="332"/>
      <c r="D169" s="118" t="s">
        <v>31</v>
      </c>
      <c r="E169" s="153">
        <f>E165+E161+E157+E153+E149+E145+E141+E137+E133+E129+E125</f>
        <v>7248205.0500000007</v>
      </c>
      <c r="F169" s="153">
        <f t="shared" si="25"/>
        <v>6430298.2999999998</v>
      </c>
      <c r="G169" s="153">
        <f t="shared" si="25"/>
        <v>6051919.9399999995</v>
      </c>
      <c r="H169" s="153">
        <f t="shared" si="25"/>
        <v>7647865.5599999987</v>
      </c>
      <c r="I169" s="153">
        <f t="shared" si="25"/>
        <v>32442258.560000002</v>
      </c>
      <c r="J169" s="154">
        <f t="shared" si="25"/>
        <v>6072573.3899999997</v>
      </c>
      <c r="K169" s="154">
        <f t="shared" si="25"/>
        <v>16387162.609999999</v>
      </c>
      <c r="L169" s="153">
        <f t="shared" si="25"/>
        <v>6919770.8199999994</v>
      </c>
      <c r="M169" s="153">
        <f t="shared" si="25"/>
        <v>6603828.5599999996</v>
      </c>
      <c r="N169" s="155">
        <f t="shared" si="25"/>
        <v>16208532.670000002</v>
      </c>
      <c r="O169" s="155">
        <f t="shared" si="25"/>
        <v>7644073.4999999991</v>
      </c>
      <c r="P169" s="147">
        <f t="shared" si="25"/>
        <v>9347222.4799999986</v>
      </c>
      <c r="Q169" s="371">
        <f>SUM(E169:P169)</f>
        <v>129003711.44</v>
      </c>
      <c r="R169" s="372"/>
      <c r="S169" s="289"/>
      <c r="T169" s="289"/>
      <c r="U169"/>
    </row>
    <row r="170" spans="1:22" ht="36" x14ac:dyDescent="0.25">
      <c r="A170" s="285"/>
      <c r="B170" s="285"/>
      <c r="C170" s="292" t="s">
        <v>32</v>
      </c>
      <c r="D170" s="119" t="s">
        <v>42</v>
      </c>
      <c r="E170" s="92">
        <f>E166+E162+E158+E154+E150+E146+E142+E138+E134+E130+E126</f>
        <v>0</v>
      </c>
      <c r="F170" s="92">
        <f t="shared" si="25"/>
        <v>0</v>
      </c>
      <c r="G170" s="92">
        <f t="shared" si="25"/>
        <v>0</v>
      </c>
      <c r="H170" s="92">
        <f t="shared" si="25"/>
        <v>0</v>
      </c>
      <c r="I170" s="92">
        <f t="shared" si="25"/>
        <v>0</v>
      </c>
      <c r="J170" s="92">
        <f>J166+J162+J158+J154+J150+J146+J142+J138+J134+J130+J126</f>
        <v>0</v>
      </c>
      <c r="K170" s="92">
        <f t="shared" si="25"/>
        <v>0</v>
      </c>
      <c r="L170" s="92">
        <f t="shared" si="25"/>
        <v>0</v>
      </c>
      <c r="M170" s="92">
        <f t="shared" si="25"/>
        <v>0</v>
      </c>
      <c r="N170" s="92">
        <f t="shared" si="25"/>
        <v>0</v>
      </c>
      <c r="O170" s="92">
        <f t="shared" si="25"/>
        <v>0</v>
      </c>
      <c r="P170" s="92">
        <f t="shared" si="25"/>
        <v>0</v>
      </c>
      <c r="Q170" s="373">
        <f>E170+F170+G170+H170+I170+J170+K170+L170+M170+N170+O170+P170</f>
        <v>0</v>
      </c>
      <c r="R170" s="374"/>
      <c r="S170" s="279">
        <f>Q170/Q168</f>
        <v>0</v>
      </c>
      <c r="T170" s="368">
        <f>Q171/Q169</f>
        <v>0</v>
      </c>
      <c r="U170"/>
    </row>
    <row r="171" spans="1:22" ht="30" x14ac:dyDescent="0.25">
      <c r="A171" s="285"/>
      <c r="B171" s="285"/>
      <c r="C171" s="292"/>
      <c r="D171" s="119" t="s">
        <v>31</v>
      </c>
      <c r="E171" s="148">
        <f t="shared" ref="E171:P171" si="26">E167+E163+E159+E155+E151+E147+E143+E139+E135+E131+E127</f>
        <v>0</v>
      </c>
      <c r="F171" s="148">
        <f t="shared" si="26"/>
        <v>0</v>
      </c>
      <c r="G171" s="148">
        <f t="shared" si="26"/>
        <v>0</v>
      </c>
      <c r="H171" s="148">
        <f t="shared" si="26"/>
        <v>0</v>
      </c>
      <c r="I171" s="148">
        <f t="shared" si="26"/>
        <v>0</v>
      </c>
      <c r="J171" s="148">
        <f t="shared" si="26"/>
        <v>0</v>
      </c>
      <c r="K171" s="148">
        <f t="shared" si="26"/>
        <v>0</v>
      </c>
      <c r="L171" s="148">
        <f t="shared" si="26"/>
        <v>0</v>
      </c>
      <c r="M171" s="148">
        <f t="shared" si="26"/>
        <v>0</v>
      </c>
      <c r="N171" s="148">
        <f t="shared" si="26"/>
        <v>0</v>
      </c>
      <c r="O171" s="148">
        <f t="shared" si="26"/>
        <v>0</v>
      </c>
      <c r="P171" s="148">
        <f t="shared" si="26"/>
        <v>0</v>
      </c>
      <c r="Q171" s="350">
        <f>SUM(E171:P171)</f>
        <v>0</v>
      </c>
      <c r="R171" s="351"/>
      <c r="S171" s="279"/>
      <c r="T171" s="368"/>
      <c r="U171"/>
      <c r="V171">
        <v>5007</v>
      </c>
    </row>
    <row r="172" spans="1:22" ht="51.75" customHeight="1" x14ac:dyDescent="0.25">
      <c r="A172" s="352" t="s">
        <v>115</v>
      </c>
      <c r="B172" s="353"/>
      <c r="C172" s="353"/>
      <c r="D172" s="353"/>
      <c r="E172" s="353"/>
      <c r="F172" s="353"/>
      <c r="G172" s="353"/>
      <c r="H172" s="353"/>
      <c r="I172" s="353"/>
      <c r="J172" s="353"/>
      <c r="K172" s="353"/>
      <c r="L172" s="353"/>
      <c r="M172" s="353"/>
      <c r="N172" s="353"/>
      <c r="O172" s="353"/>
      <c r="P172" s="353"/>
      <c r="Q172" s="353"/>
      <c r="R172" s="353"/>
      <c r="S172" s="353"/>
      <c r="T172" s="354"/>
      <c r="U172"/>
      <c r="V172" s="104"/>
    </row>
    <row r="173" spans="1:22" ht="18.75" customHeight="1" x14ac:dyDescent="0.25">
      <c r="A173" s="319" t="s">
        <v>1</v>
      </c>
      <c r="B173" s="319"/>
      <c r="C173" s="319"/>
      <c r="D173" s="319"/>
      <c r="E173" s="319"/>
      <c r="F173" s="319"/>
      <c r="G173" s="319"/>
      <c r="H173" s="319"/>
      <c r="I173" s="319"/>
      <c r="J173" s="319"/>
      <c r="K173" s="319" t="s">
        <v>102</v>
      </c>
      <c r="L173" s="319"/>
      <c r="M173" s="319"/>
      <c r="N173" s="319"/>
      <c r="O173" s="319"/>
      <c r="P173" s="319"/>
      <c r="Q173" s="319"/>
      <c r="R173" s="319"/>
      <c r="S173" s="319"/>
      <c r="T173" s="319"/>
      <c r="U173"/>
    </row>
    <row r="174" spans="1:22" ht="56.25" customHeight="1" x14ac:dyDescent="0.25">
      <c r="A174" s="348" t="s">
        <v>99</v>
      </c>
      <c r="B174" s="348"/>
      <c r="C174" s="348"/>
      <c r="D174" s="348"/>
      <c r="E174" s="348"/>
      <c r="F174" s="348"/>
      <c r="G174" s="348"/>
      <c r="H174" s="348"/>
      <c r="I174" s="348"/>
      <c r="J174" s="348"/>
      <c r="K174" s="328" t="s">
        <v>82</v>
      </c>
      <c r="L174" s="328"/>
      <c r="M174" s="328"/>
      <c r="N174" s="328"/>
      <c r="O174" s="328"/>
      <c r="P174" s="328"/>
      <c r="Q174" s="328"/>
      <c r="R174" s="328"/>
      <c r="S174" s="328"/>
      <c r="T174" s="328"/>
      <c r="U174"/>
      <c r="V174">
        <v>5006</v>
      </c>
    </row>
    <row r="175" spans="1:22" ht="56.25" customHeight="1" x14ac:dyDescent="0.25">
      <c r="A175" s="319" t="s">
        <v>2</v>
      </c>
      <c r="B175" s="319"/>
      <c r="C175" s="319"/>
      <c r="D175" s="319"/>
      <c r="E175" s="319"/>
      <c r="F175" s="319"/>
      <c r="G175" s="319"/>
      <c r="H175" s="319"/>
      <c r="I175" s="319"/>
      <c r="J175" s="319"/>
      <c r="K175" s="319" t="s">
        <v>47</v>
      </c>
      <c r="L175" s="319"/>
      <c r="M175" s="319"/>
      <c r="N175" s="319"/>
      <c r="O175" s="319"/>
      <c r="P175" s="319"/>
      <c r="Q175" s="319"/>
      <c r="R175" s="319"/>
      <c r="S175" s="319"/>
      <c r="T175" s="319"/>
      <c r="U175"/>
    </row>
    <row r="176" spans="1:22" ht="137.25" customHeight="1" x14ac:dyDescent="0.25">
      <c r="A176" s="367" t="s">
        <v>240</v>
      </c>
      <c r="B176" s="367"/>
      <c r="C176" s="367"/>
      <c r="D176" s="334" t="s">
        <v>241</v>
      </c>
      <c r="E176" s="334"/>
      <c r="F176" s="334"/>
      <c r="G176" s="334"/>
      <c r="H176" s="334"/>
      <c r="I176" s="334"/>
      <c r="J176" s="334"/>
      <c r="K176" s="334"/>
      <c r="L176" s="334"/>
      <c r="M176" s="334"/>
      <c r="N176" s="334"/>
      <c r="O176" s="334"/>
      <c r="P176" s="334"/>
      <c r="Q176" s="334"/>
      <c r="R176" s="334"/>
      <c r="S176" s="334"/>
      <c r="T176" s="334"/>
      <c r="U176"/>
    </row>
    <row r="177" spans="1:26" ht="56.25" customHeight="1" x14ac:dyDescent="0.25">
      <c r="A177" s="319" t="s">
        <v>3</v>
      </c>
      <c r="B177" s="319"/>
      <c r="C177" s="319"/>
      <c r="D177" s="319"/>
      <c r="E177" s="319"/>
      <c r="F177" s="319"/>
      <c r="G177" s="319"/>
      <c r="H177" s="319"/>
      <c r="I177" s="319"/>
      <c r="J177" s="319"/>
      <c r="K177" s="319"/>
      <c r="L177" s="319"/>
      <c r="M177" s="319"/>
      <c r="N177" s="319"/>
      <c r="O177" s="319"/>
      <c r="P177" s="319"/>
      <c r="Q177" s="319"/>
      <c r="R177" s="319"/>
      <c r="S177" s="319"/>
      <c r="T177" s="319"/>
      <c r="U177"/>
    </row>
    <row r="178" spans="1:26" ht="30" customHeight="1" x14ac:dyDescent="0.25">
      <c r="A178" s="323" t="s">
        <v>4</v>
      </c>
      <c r="B178" s="323"/>
      <c r="C178" s="323"/>
      <c r="D178" s="323"/>
      <c r="E178" s="323" t="s">
        <v>5</v>
      </c>
      <c r="F178" s="323"/>
      <c r="G178" s="323"/>
      <c r="H178" s="323"/>
      <c r="I178" s="323" t="s">
        <v>6</v>
      </c>
      <c r="J178" s="323"/>
      <c r="K178" s="323"/>
      <c r="L178" s="323"/>
      <c r="M178" s="323"/>
      <c r="N178" s="323"/>
      <c r="O178" s="323"/>
      <c r="P178" s="323"/>
      <c r="Q178" s="323" t="s">
        <v>7</v>
      </c>
      <c r="R178" s="323"/>
      <c r="S178" s="323"/>
      <c r="T178" s="323"/>
      <c r="U178"/>
      <c r="V178">
        <v>5005</v>
      </c>
    </row>
    <row r="179" spans="1:26" ht="30" customHeight="1" x14ac:dyDescent="0.25">
      <c r="A179" s="316" t="s">
        <v>8</v>
      </c>
      <c r="B179" s="316"/>
      <c r="C179" s="316"/>
      <c r="D179" s="316"/>
      <c r="E179" s="317" t="s">
        <v>9</v>
      </c>
      <c r="F179" s="317"/>
      <c r="G179" s="317"/>
      <c r="H179" s="317"/>
      <c r="I179" s="316" t="s">
        <v>10</v>
      </c>
      <c r="J179" s="316"/>
      <c r="K179" s="316"/>
      <c r="L179" s="316"/>
      <c r="M179" s="316"/>
      <c r="N179" s="316"/>
      <c r="O179" s="316"/>
      <c r="P179" s="316"/>
      <c r="Q179" s="316" t="s">
        <v>11</v>
      </c>
      <c r="R179" s="316"/>
      <c r="S179" s="316"/>
      <c r="T179" s="316"/>
      <c r="U179"/>
    </row>
    <row r="180" spans="1:26" ht="30" customHeight="1" x14ac:dyDescent="0.25">
      <c r="A180" s="313" t="s">
        <v>105</v>
      </c>
      <c r="B180" s="315" t="s">
        <v>101</v>
      </c>
      <c r="C180" s="318" t="s">
        <v>13</v>
      </c>
      <c r="D180" s="318" t="s">
        <v>14</v>
      </c>
      <c r="E180" s="313" t="s">
        <v>15</v>
      </c>
      <c r="F180" s="313" t="s">
        <v>16</v>
      </c>
      <c r="G180" s="313" t="s">
        <v>17</v>
      </c>
      <c r="H180" s="313" t="s">
        <v>18</v>
      </c>
      <c r="I180" s="313" t="s">
        <v>19</v>
      </c>
      <c r="J180" s="313" t="s">
        <v>20</v>
      </c>
      <c r="K180" s="313" t="s">
        <v>21</v>
      </c>
      <c r="L180" s="313" t="s">
        <v>22</v>
      </c>
      <c r="M180" s="313" t="s">
        <v>23</v>
      </c>
      <c r="N180" s="313" t="s">
        <v>24</v>
      </c>
      <c r="O180" s="313" t="s">
        <v>25</v>
      </c>
      <c r="P180" s="313" t="s">
        <v>26</v>
      </c>
      <c r="Q180" s="314" t="s">
        <v>100</v>
      </c>
      <c r="R180" s="315" t="s">
        <v>104</v>
      </c>
      <c r="S180" s="313" t="s">
        <v>28</v>
      </c>
      <c r="T180" s="313"/>
      <c r="U180"/>
    </row>
    <row r="181" spans="1:26" ht="30" customHeight="1" x14ac:dyDescent="0.25">
      <c r="A181" s="313"/>
      <c r="B181" s="315"/>
      <c r="C181" s="318"/>
      <c r="D181" s="318"/>
      <c r="E181" s="313"/>
      <c r="F181" s="313"/>
      <c r="G181" s="313"/>
      <c r="H181" s="313"/>
      <c r="I181" s="313"/>
      <c r="J181" s="313"/>
      <c r="K181" s="313"/>
      <c r="L181" s="313"/>
      <c r="M181" s="313"/>
      <c r="N181" s="313"/>
      <c r="O181" s="313"/>
      <c r="P181" s="313"/>
      <c r="Q181" s="314"/>
      <c r="R181" s="315"/>
      <c r="S181" s="116" t="s">
        <v>29</v>
      </c>
      <c r="T181" s="116" t="s">
        <v>30</v>
      </c>
      <c r="U181"/>
    </row>
    <row r="182" spans="1:26" ht="41.25" customHeight="1" x14ac:dyDescent="0.25">
      <c r="A182" s="364">
        <v>1</v>
      </c>
      <c r="B182" s="366" t="s">
        <v>197</v>
      </c>
      <c r="C182" s="305" t="s">
        <v>40</v>
      </c>
      <c r="D182" s="53" t="s">
        <v>52</v>
      </c>
      <c r="E182" s="62">
        <v>20</v>
      </c>
      <c r="F182" s="62">
        <v>20</v>
      </c>
      <c r="G182" s="62">
        <v>20</v>
      </c>
      <c r="H182" s="62">
        <v>20</v>
      </c>
      <c r="I182" s="62">
        <v>20</v>
      </c>
      <c r="J182" s="62">
        <v>20</v>
      </c>
      <c r="K182" s="62">
        <v>20</v>
      </c>
      <c r="L182" s="62">
        <v>20</v>
      </c>
      <c r="M182" s="62">
        <v>20</v>
      </c>
      <c r="N182" s="62">
        <v>20</v>
      </c>
      <c r="O182" s="62">
        <v>20</v>
      </c>
      <c r="P182" s="62">
        <v>20</v>
      </c>
      <c r="Q182" s="306" t="s">
        <v>177</v>
      </c>
      <c r="R182" s="62">
        <f t="shared" ref="R182:R197" si="27">SUM(E182:P182)</f>
        <v>240</v>
      </c>
      <c r="S182" s="289" t="s">
        <v>38</v>
      </c>
      <c r="T182" s="289" t="s">
        <v>39</v>
      </c>
      <c r="U182"/>
    </row>
    <row r="183" spans="1:26" ht="41.25" customHeight="1" x14ac:dyDescent="0.25">
      <c r="A183" s="364"/>
      <c r="B183" s="366"/>
      <c r="C183" s="305"/>
      <c r="D183" s="53" t="s">
        <v>31</v>
      </c>
      <c r="E183" s="139">
        <v>403060.91999999993</v>
      </c>
      <c r="F183" s="139">
        <v>282626.16999999993</v>
      </c>
      <c r="G183" s="139">
        <v>282626.16999999993</v>
      </c>
      <c r="H183" s="139">
        <v>282626.16999999993</v>
      </c>
      <c r="I183" s="139">
        <v>742545.95000000019</v>
      </c>
      <c r="J183" s="139">
        <v>287351.16999999993</v>
      </c>
      <c r="K183" s="139">
        <v>282626.16999999993</v>
      </c>
      <c r="L183" s="139">
        <v>313517.16999999993</v>
      </c>
      <c r="M183" s="139">
        <v>331060.91999999993</v>
      </c>
      <c r="N183" s="139">
        <v>282626.16999999993</v>
      </c>
      <c r="O183" s="139">
        <v>336060.91999999993</v>
      </c>
      <c r="P183" s="139">
        <v>443802.49999999994</v>
      </c>
      <c r="Q183" s="307"/>
      <c r="R183" s="139">
        <f>SUM(E183:P183)</f>
        <v>4270530.3999999994</v>
      </c>
      <c r="S183" s="289"/>
      <c r="T183" s="289"/>
      <c r="U183"/>
      <c r="Z183">
        <v>33815995.609999999</v>
      </c>
    </row>
    <row r="184" spans="1:26" ht="30" customHeight="1" x14ac:dyDescent="0.25">
      <c r="A184" s="364"/>
      <c r="B184" s="366"/>
      <c r="C184" s="308" t="s">
        <v>32</v>
      </c>
      <c r="D184" s="54" t="s">
        <v>52</v>
      </c>
      <c r="E184" s="64"/>
      <c r="F184" s="64"/>
      <c r="G184" s="64"/>
      <c r="H184" s="109"/>
      <c r="I184" s="109"/>
      <c r="J184" s="109"/>
      <c r="K184" s="109"/>
      <c r="L184" s="109"/>
      <c r="M184" s="125"/>
      <c r="N184" s="64"/>
      <c r="O184" s="64"/>
      <c r="P184" s="64"/>
      <c r="Q184" s="309" t="s">
        <v>178</v>
      </c>
      <c r="R184" s="66">
        <f t="shared" si="27"/>
        <v>0</v>
      </c>
      <c r="S184" s="279">
        <f t="shared" ref="S184" si="28">R184/R182</f>
        <v>0</v>
      </c>
      <c r="T184" s="279">
        <f t="shared" ref="T184" si="29">R185/R183</f>
        <v>0</v>
      </c>
      <c r="U184"/>
      <c r="Y184" s="40"/>
    </row>
    <row r="185" spans="1:26" ht="30" customHeight="1" x14ac:dyDescent="0.25">
      <c r="A185" s="364"/>
      <c r="B185" s="366"/>
      <c r="C185" s="308"/>
      <c r="D185" s="54" t="s">
        <v>31</v>
      </c>
      <c r="E185" s="138"/>
      <c r="F185" s="138"/>
      <c r="G185" s="138"/>
      <c r="H185" s="138"/>
      <c r="I185" s="138"/>
      <c r="J185" s="138"/>
      <c r="K185" s="111"/>
      <c r="L185" s="111"/>
      <c r="M185" s="138"/>
      <c r="N185" s="138"/>
      <c r="O185" s="138"/>
      <c r="P185" s="138"/>
      <c r="Q185" s="310"/>
      <c r="R185" s="142">
        <f t="shared" si="27"/>
        <v>0</v>
      </c>
      <c r="S185" s="279"/>
      <c r="T185" s="279"/>
      <c r="U185"/>
    </row>
    <row r="186" spans="1:26" s="8" customFormat="1" ht="43.5" customHeight="1" x14ac:dyDescent="0.25">
      <c r="A186" s="364">
        <v>2</v>
      </c>
      <c r="B186" s="365" t="s">
        <v>198</v>
      </c>
      <c r="C186" s="305" t="s">
        <v>40</v>
      </c>
      <c r="D186" s="53" t="s">
        <v>33</v>
      </c>
      <c r="E186" s="62">
        <v>24</v>
      </c>
      <c r="F186" s="62">
        <v>22</v>
      </c>
      <c r="G186" s="62">
        <v>47</v>
      </c>
      <c r="H186" s="62">
        <v>27</v>
      </c>
      <c r="I186" s="62">
        <v>30</v>
      </c>
      <c r="J186" s="62">
        <v>28</v>
      </c>
      <c r="K186" s="62">
        <v>18</v>
      </c>
      <c r="L186" s="62">
        <v>22</v>
      </c>
      <c r="M186" s="62">
        <v>30</v>
      </c>
      <c r="N186" s="62">
        <v>30</v>
      </c>
      <c r="O186" s="62">
        <v>27</v>
      </c>
      <c r="P186" s="62">
        <v>28</v>
      </c>
      <c r="Q186" s="306" t="s">
        <v>177</v>
      </c>
      <c r="R186" s="62">
        <f t="shared" si="27"/>
        <v>333</v>
      </c>
      <c r="S186" s="289" t="s">
        <v>38</v>
      </c>
      <c r="T186" s="289" t="s">
        <v>39</v>
      </c>
      <c r="U186" s="7"/>
    </row>
    <row r="187" spans="1:26" ht="43.5" customHeight="1" x14ac:dyDescent="0.25">
      <c r="A187" s="364"/>
      <c r="B187" s="365"/>
      <c r="C187" s="305"/>
      <c r="D187" s="53" t="s">
        <v>31</v>
      </c>
      <c r="E187" s="139">
        <v>218243.34</v>
      </c>
      <c r="F187" s="139">
        <v>169243.34</v>
      </c>
      <c r="G187" s="139">
        <v>169243.34</v>
      </c>
      <c r="H187" s="139">
        <v>169243.34</v>
      </c>
      <c r="I187" s="139">
        <v>353388.77999999997</v>
      </c>
      <c r="J187" s="139">
        <v>173258.34</v>
      </c>
      <c r="K187" s="139">
        <v>169243.34</v>
      </c>
      <c r="L187" s="139">
        <v>194868.34</v>
      </c>
      <c r="M187" s="139">
        <v>191243.34</v>
      </c>
      <c r="N187" s="139">
        <v>169243.34</v>
      </c>
      <c r="O187" s="139">
        <v>181243.34</v>
      </c>
      <c r="P187" s="139">
        <v>255743.34</v>
      </c>
      <c r="Q187" s="307"/>
      <c r="R187" s="139">
        <f>SUM(E187:P187)</f>
        <v>2414205.52</v>
      </c>
      <c r="S187" s="289"/>
      <c r="T187" s="289"/>
      <c r="U187"/>
    </row>
    <row r="188" spans="1:26" ht="30" customHeight="1" x14ac:dyDescent="0.25">
      <c r="A188" s="364"/>
      <c r="B188" s="365"/>
      <c r="C188" s="308" t="s">
        <v>32</v>
      </c>
      <c r="D188" s="54" t="s">
        <v>33</v>
      </c>
      <c r="E188" s="66"/>
      <c r="F188" s="66"/>
      <c r="G188" s="66"/>
      <c r="H188" s="110"/>
      <c r="I188" s="110"/>
      <c r="J188" s="110"/>
      <c r="K188" s="110"/>
      <c r="L188" s="110"/>
      <c r="M188" s="110"/>
      <c r="N188" s="66"/>
      <c r="O188" s="66"/>
      <c r="P188" s="66"/>
      <c r="Q188" s="309" t="s">
        <v>178</v>
      </c>
      <c r="R188" s="66">
        <f t="shared" si="27"/>
        <v>0</v>
      </c>
      <c r="S188" s="279">
        <f t="shared" ref="S188" si="30">R188/R186</f>
        <v>0</v>
      </c>
      <c r="T188" s="279">
        <f t="shared" ref="T188" si="31">R189/R187</f>
        <v>0</v>
      </c>
      <c r="U188"/>
    </row>
    <row r="189" spans="1:26" ht="30" customHeight="1" x14ac:dyDescent="0.25">
      <c r="A189" s="364"/>
      <c r="B189" s="365"/>
      <c r="C189" s="308"/>
      <c r="D189" s="54" t="s">
        <v>31</v>
      </c>
      <c r="E189" s="142"/>
      <c r="F189" s="142"/>
      <c r="G189" s="142"/>
      <c r="H189" s="142"/>
      <c r="I189" s="142"/>
      <c r="J189" s="142"/>
      <c r="K189" s="142"/>
      <c r="L189" s="142"/>
      <c r="M189" s="142"/>
      <c r="N189" s="142"/>
      <c r="O189" s="142"/>
      <c r="P189" s="142"/>
      <c r="Q189" s="310"/>
      <c r="R189" s="142">
        <f t="shared" si="27"/>
        <v>0</v>
      </c>
      <c r="S189" s="279"/>
      <c r="T189" s="279"/>
      <c r="U189"/>
    </row>
    <row r="190" spans="1:26" ht="41.25" customHeight="1" x14ac:dyDescent="0.25">
      <c r="A190" s="364">
        <v>3</v>
      </c>
      <c r="B190" s="365" t="s">
        <v>199</v>
      </c>
      <c r="C190" s="305" t="s">
        <v>40</v>
      </c>
      <c r="D190" s="53" t="s">
        <v>73</v>
      </c>
      <c r="E190" s="168">
        <v>7600</v>
      </c>
      <c r="F190" s="168">
        <v>7700</v>
      </c>
      <c r="G190" s="168">
        <v>7600</v>
      </c>
      <c r="H190" s="168">
        <v>7700</v>
      </c>
      <c r="I190" s="168">
        <v>7600</v>
      </c>
      <c r="J190" s="168">
        <v>7700</v>
      </c>
      <c r="K190" s="168">
        <v>7600</v>
      </c>
      <c r="L190" s="168">
        <v>7700</v>
      </c>
      <c r="M190" s="168">
        <v>7600</v>
      </c>
      <c r="N190" s="168">
        <v>7700</v>
      </c>
      <c r="O190" s="168">
        <v>7600</v>
      </c>
      <c r="P190" s="168">
        <v>7700</v>
      </c>
      <c r="Q190" s="306" t="s">
        <v>177</v>
      </c>
      <c r="R190" s="62">
        <f t="shared" si="27"/>
        <v>91800</v>
      </c>
      <c r="S190" s="289" t="s">
        <v>38</v>
      </c>
      <c r="T190" s="289" t="s">
        <v>39</v>
      </c>
      <c r="U190"/>
    </row>
    <row r="191" spans="1:26" ht="41.25" customHeight="1" x14ac:dyDescent="0.25">
      <c r="A191" s="364"/>
      <c r="B191" s="365"/>
      <c r="C191" s="305"/>
      <c r="D191" s="53" t="s">
        <v>31</v>
      </c>
      <c r="E191" s="139">
        <v>323920.55000000005</v>
      </c>
      <c r="F191" s="139">
        <v>316920.55000000005</v>
      </c>
      <c r="G191" s="139">
        <v>316920.55000000005</v>
      </c>
      <c r="H191" s="139">
        <v>316920.55000000005</v>
      </c>
      <c r="I191" s="139">
        <v>446370.95</v>
      </c>
      <c r="J191" s="139">
        <v>316920.55000000005</v>
      </c>
      <c r="K191" s="139">
        <v>316920.55000000005</v>
      </c>
      <c r="L191" s="139">
        <v>365170.55000000005</v>
      </c>
      <c r="M191" s="139">
        <v>325920.55000000005</v>
      </c>
      <c r="N191" s="139">
        <v>316920.55000000005</v>
      </c>
      <c r="O191" s="139">
        <v>325920.55000000005</v>
      </c>
      <c r="P191" s="139">
        <v>408227.38000000006</v>
      </c>
      <c r="Q191" s="307"/>
      <c r="R191" s="139">
        <f t="shared" si="27"/>
        <v>4097053.8299999991</v>
      </c>
      <c r="S191" s="289"/>
      <c r="T191" s="289"/>
      <c r="U191"/>
    </row>
    <row r="192" spans="1:26" ht="30" customHeight="1" x14ac:dyDescent="0.25">
      <c r="A192" s="364"/>
      <c r="B192" s="365"/>
      <c r="C192" s="308" t="s">
        <v>32</v>
      </c>
      <c r="D192" s="54" t="s">
        <v>73</v>
      </c>
      <c r="E192" s="66"/>
      <c r="F192" s="66"/>
      <c r="G192" s="66"/>
      <c r="H192" s="110"/>
      <c r="I192" s="110"/>
      <c r="J192" s="110"/>
      <c r="K192" s="110"/>
      <c r="L192" s="110"/>
      <c r="M192" s="110"/>
      <c r="N192" s="66"/>
      <c r="O192" s="66"/>
      <c r="P192" s="66"/>
      <c r="Q192" s="309" t="s">
        <v>178</v>
      </c>
      <c r="R192" s="66">
        <f t="shared" si="27"/>
        <v>0</v>
      </c>
      <c r="S192" s="279">
        <f t="shared" ref="S192" si="32">R192/R190</f>
        <v>0</v>
      </c>
      <c r="T192" s="279">
        <f t="shared" ref="T192" si="33">R193/R191</f>
        <v>0</v>
      </c>
      <c r="U192"/>
    </row>
    <row r="193" spans="1:21" ht="30" customHeight="1" x14ac:dyDescent="0.25">
      <c r="A193" s="364"/>
      <c r="B193" s="365"/>
      <c r="C193" s="308"/>
      <c r="D193" s="54" t="s">
        <v>31</v>
      </c>
      <c r="E193" s="142"/>
      <c r="F193" s="142"/>
      <c r="G193" s="142"/>
      <c r="H193" s="142"/>
      <c r="I193" s="142"/>
      <c r="J193" s="142"/>
      <c r="K193" s="142"/>
      <c r="L193" s="142"/>
      <c r="M193" s="152"/>
      <c r="N193" s="142"/>
      <c r="O193" s="142"/>
      <c r="P193" s="142"/>
      <c r="Q193" s="310"/>
      <c r="R193" s="142">
        <f t="shared" si="27"/>
        <v>0</v>
      </c>
      <c r="S193" s="279"/>
      <c r="T193" s="279"/>
      <c r="U193"/>
    </row>
    <row r="194" spans="1:21" ht="44.25" customHeight="1" x14ac:dyDescent="0.25">
      <c r="A194" s="364">
        <v>4</v>
      </c>
      <c r="B194" s="365" t="s">
        <v>200</v>
      </c>
      <c r="C194" s="305" t="s">
        <v>40</v>
      </c>
      <c r="D194" s="53" t="s">
        <v>74</v>
      </c>
      <c r="E194" s="62">
        <v>200</v>
      </c>
      <c r="F194" s="62">
        <v>172</v>
      </c>
      <c r="G194" s="62">
        <v>200</v>
      </c>
      <c r="H194" s="62">
        <v>220</v>
      </c>
      <c r="I194" s="62">
        <v>228</v>
      </c>
      <c r="J194" s="62">
        <v>212</v>
      </c>
      <c r="K194" s="62">
        <v>220</v>
      </c>
      <c r="L194" s="62">
        <v>228</v>
      </c>
      <c r="M194" s="62">
        <v>220</v>
      </c>
      <c r="N194" s="62">
        <v>220</v>
      </c>
      <c r="O194" s="62">
        <v>220</v>
      </c>
      <c r="P194" s="62">
        <v>220</v>
      </c>
      <c r="Q194" s="306" t="s">
        <v>177</v>
      </c>
      <c r="R194" s="62">
        <f t="shared" si="27"/>
        <v>2560</v>
      </c>
      <c r="S194" s="289" t="s">
        <v>38</v>
      </c>
      <c r="T194" s="289" t="s">
        <v>39</v>
      </c>
      <c r="U194"/>
    </row>
    <row r="195" spans="1:21" ht="44.25" customHeight="1" x14ac:dyDescent="0.25">
      <c r="A195" s="364"/>
      <c r="B195" s="365"/>
      <c r="C195" s="305"/>
      <c r="D195" s="53" t="s">
        <v>31</v>
      </c>
      <c r="E195" s="139">
        <v>387192.45</v>
      </c>
      <c r="F195" s="139">
        <v>197959.12000000002</v>
      </c>
      <c r="G195" s="139">
        <v>197959.12000000002</v>
      </c>
      <c r="H195" s="139">
        <v>197959.12000000002</v>
      </c>
      <c r="I195" s="139">
        <v>1008459.48</v>
      </c>
      <c r="J195" s="139">
        <v>210759.12000000002</v>
      </c>
      <c r="K195" s="139">
        <v>197959.12000000002</v>
      </c>
      <c r="L195" s="139">
        <v>229159.12000000002</v>
      </c>
      <c r="M195" s="139">
        <v>328259.12</v>
      </c>
      <c r="N195" s="139">
        <v>197959.12000000002</v>
      </c>
      <c r="O195" s="139">
        <v>283259.12</v>
      </c>
      <c r="P195" s="139">
        <v>479925.79000000004</v>
      </c>
      <c r="Q195" s="307"/>
      <c r="R195" s="139">
        <f>SUM(E195:P195)</f>
        <v>3916809.8000000007</v>
      </c>
      <c r="S195" s="289"/>
      <c r="T195" s="289"/>
      <c r="U195"/>
    </row>
    <row r="196" spans="1:21" ht="30" customHeight="1" x14ac:dyDescent="0.25">
      <c r="A196" s="364"/>
      <c r="B196" s="365"/>
      <c r="C196" s="308" t="s">
        <v>32</v>
      </c>
      <c r="D196" s="54" t="s">
        <v>74</v>
      </c>
      <c r="E196" s="66"/>
      <c r="F196" s="66"/>
      <c r="G196" s="66"/>
      <c r="H196" s="110"/>
      <c r="I196" s="110"/>
      <c r="J196" s="110"/>
      <c r="K196" s="110"/>
      <c r="L196" s="110"/>
      <c r="M196" s="110"/>
      <c r="N196" s="66"/>
      <c r="O196" s="66"/>
      <c r="P196" s="66"/>
      <c r="Q196" s="309" t="s">
        <v>178</v>
      </c>
      <c r="R196" s="66">
        <f t="shared" si="27"/>
        <v>0</v>
      </c>
      <c r="S196" s="279">
        <f t="shared" ref="S196" si="34">R196/R194</f>
        <v>0</v>
      </c>
      <c r="T196" s="279">
        <f t="shared" ref="T196" si="35">R197/R195</f>
        <v>0</v>
      </c>
      <c r="U196"/>
    </row>
    <row r="197" spans="1:21" ht="30" customHeight="1" x14ac:dyDescent="0.25">
      <c r="A197" s="364"/>
      <c r="B197" s="365"/>
      <c r="C197" s="308"/>
      <c r="D197" s="54" t="s">
        <v>31</v>
      </c>
      <c r="E197" s="142"/>
      <c r="F197" s="142"/>
      <c r="G197" s="142"/>
      <c r="H197" s="142"/>
      <c r="I197" s="142"/>
      <c r="J197" s="142"/>
      <c r="K197" s="142"/>
      <c r="L197" s="142"/>
      <c r="M197" s="152"/>
      <c r="N197" s="142"/>
      <c r="O197" s="142"/>
      <c r="P197" s="142"/>
      <c r="Q197" s="310"/>
      <c r="R197" s="175">
        <f t="shared" si="27"/>
        <v>0</v>
      </c>
      <c r="S197" s="279"/>
      <c r="T197" s="279"/>
      <c r="U197"/>
    </row>
    <row r="198" spans="1:21" ht="47.25" customHeight="1" x14ac:dyDescent="0.25">
      <c r="A198" s="355">
        <v>5</v>
      </c>
      <c r="B198" s="361" t="s">
        <v>201</v>
      </c>
      <c r="C198" s="305" t="s">
        <v>40</v>
      </c>
      <c r="D198" s="54"/>
      <c r="E198" s="169">
        <v>14</v>
      </c>
      <c r="F198" s="169">
        <v>20</v>
      </c>
      <c r="G198" s="169">
        <v>22</v>
      </c>
      <c r="H198" s="169">
        <v>26</v>
      </c>
      <c r="I198" s="169">
        <v>21</v>
      </c>
      <c r="J198" s="169">
        <v>26</v>
      </c>
      <c r="K198" s="169">
        <v>22</v>
      </c>
      <c r="L198" s="169">
        <v>26</v>
      </c>
      <c r="M198" s="169">
        <v>22</v>
      </c>
      <c r="N198" s="169">
        <v>25</v>
      </c>
      <c r="O198" s="169">
        <v>20</v>
      </c>
      <c r="P198" s="169">
        <v>16</v>
      </c>
      <c r="Q198" s="306" t="s">
        <v>177</v>
      </c>
      <c r="R198" s="62">
        <f>SUM(E198:P198)</f>
        <v>260</v>
      </c>
      <c r="S198" s="171"/>
      <c r="T198" s="172"/>
      <c r="U198"/>
    </row>
    <row r="199" spans="1:21" ht="47.25" customHeight="1" x14ac:dyDescent="0.25">
      <c r="A199" s="356"/>
      <c r="B199" s="362"/>
      <c r="C199" s="305"/>
      <c r="D199" s="54"/>
      <c r="E199" s="139">
        <v>77646.67</v>
      </c>
      <c r="F199" s="139">
        <v>77313.34</v>
      </c>
      <c r="G199" s="139">
        <v>77313.34</v>
      </c>
      <c r="H199" s="139">
        <v>77313.34</v>
      </c>
      <c r="I199" s="139">
        <v>84936.959999999992</v>
      </c>
      <c r="J199" s="139">
        <v>83603.34</v>
      </c>
      <c r="K199" s="139">
        <v>77313.34</v>
      </c>
      <c r="L199" s="139">
        <v>92603.34</v>
      </c>
      <c r="M199" s="173">
        <v>77646.67</v>
      </c>
      <c r="N199" s="139">
        <v>77313.34</v>
      </c>
      <c r="O199" s="139">
        <v>77646.67</v>
      </c>
      <c r="P199" s="174">
        <v>95580.04</v>
      </c>
      <c r="Q199" s="307"/>
      <c r="R199" s="139">
        <f>SUM(E199:P199)</f>
        <v>976230.39</v>
      </c>
      <c r="S199" s="171"/>
      <c r="T199" s="172"/>
      <c r="U199"/>
    </row>
    <row r="200" spans="1:21" ht="47.25" customHeight="1" x14ac:dyDescent="0.25">
      <c r="A200" s="356"/>
      <c r="B200" s="362"/>
      <c r="C200" s="308" t="s">
        <v>32</v>
      </c>
      <c r="D200" s="54"/>
      <c r="E200" s="142"/>
      <c r="F200" s="142"/>
      <c r="G200" s="142"/>
      <c r="H200" s="142"/>
      <c r="I200" s="142"/>
      <c r="J200" s="142"/>
      <c r="K200" s="142"/>
      <c r="L200" s="142"/>
      <c r="M200" s="170"/>
      <c r="N200" s="142"/>
      <c r="O200" s="142"/>
      <c r="P200" s="142"/>
      <c r="Q200" s="309" t="s">
        <v>178</v>
      </c>
      <c r="R200" s="66">
        <f t="shared" ref="R200:R205" si="36">SUM(E200:P200)</f>
        <v>0</v>
      </c>
      <c r="S200" s="279">
        <f t="shared" ref="S200" si="37">R200/R198</f>
        <v>0</v>
      </c>
      <c r="T200" s="279">
        <f t="shared" ref="T200" si="38">R201/R199</f>
        <v>0</v>
      </c>
      <c r="U200"/>
    </row>
    <row r="201" spans="1:21" ht="47.25" customHeight="1" x14ac:dyDescent="0.25">
      <c r="A201" s="357"/>
      <c r="B201" s="363"/>
      <c r="C201" s="308"/>
      <c r="D201" s="54"/>
      <c r="E201" s="142"/>
      <c r="F201" s="142"/>
      <c r="G201" s="142"/>
      <c r="H201" s="142"/>
      <c r="I201" s="142"/>
      <c r="J201" s="142"/>
      <c r="K201" s="142"/>
      <c r="L201" s="142"/>
      <c r="M201" s="170"/>
      <c r="N201" s="142"/>
      <c r="O201" s="142"/>
      <c r="P201" s="142"/>
      <c r="Q201" s="310"/>
      <c r="R201" s="138">
        <f t="shared" si="36"/>
        <v>0</v>
      </c>
      <c r="S201" s="279"/>
      <c r="T201" s="279"/>
      <c r="U201"/>
    </row>
    <row r="202" spans="1:21" ht="66.75" customHeight="1" x14ac:dyDescent="0.25">
      <c r="A202" s="355">
        <v>6</v>
      </c>
      <c r="B202" s="358" t="s">
        <v>202</v>
      </c>
      <c r="C202" s="305" t="s">
        <v>40</v>
      </c>
      <c r="D202" s="53"/>
      <c r="E202" s="62">
        <v>16</v>
      </c>
      <c r="F202" s="62">
        <v>16</v>
      </c>
      <c r="G202" s="62">
        <v>16</v>
      </c>
      <c r="H202" s="62">
        <v>16</v>
      </c>
      <c r="I202" s="62">
        <v>16</v>
      </c>
      <c r="J202" s="62">
        <v>16</v>
      </c>
      <c r="K202" s="62">
        <v>16</v>
      </c>
      <c r="L202" s="62">
        <v>16</v>
      </c>
      <c r="M202" s="62">
        <v>16</v>
      </c>
      <c r="N202" s="62">
        <v>16</v>
      </c>
      <c r="O202" s="62">
        <v>16</v>
      </c>
      <c r="P202" s="62">
        <v>16</v>
      </c>
      <c r="Q202" s="306" t="s">
        <v>177</v>
      </c>
      <c r="R202" s="62">
        <f t="shared" si="36"/>
        <v>192</v>
      </c>
      <c r="S202" s="172"/>
      <c r="T202" s="172"/>
      <c r="U202" s="18"/>
    </row>
    <row r="203" spans="1:21" s="8" customFormat="1" ht="33.75" customHeight="1" x14ac:dyDescent="0.25">
      <c r="A203" s="356"/>
      <c r="B203" s="359"/>
      <c r="C203" s="305"/>
      <c r="D203" s="53"/>
      <c r="E203" s="139">
        <v>76944.989999999991</v>
      </c>
      <c r="F203" s="139">
        <v>70611.659999999989</v>
      </c>
      <c r="G203" s="139">
        <v>70611.659999999989</v>
      </c>
      <c r="H203" s="139">
        <v>70611.659999999989</v>
      </c>
      <c r="I203" s="139">
        <v>114945.29</v>
      </c>
      <c r="J203" s="139">
        <v>74611.659999999989</v>
      </c>
      <c r="K203" s="139">
        <v>70611.659999999989</v>
      </c>
      <c r="L203" s="139">
        <v>79611.659999999989</v>
      </c>
      <c r="M203" s="173">
        <v>76944.989999999991</v>
      </c>
      <c r="N203" s="139">
        <v>70611.659999999989</v>
      </c>
      <c r="O203" s="139">
        <v>76944.989999999991</v>
      </c>
      <c r="P203" s="139">
        <v>106778.35999999999</v>
      </c>
      <c r="Q203" s="307"/>
      <c r="R203" s="139">
        <f t="shared" si="36"/>
        <v>959840.23999999987</v>
      </c>
      <c r="S203" s="172"/>
      <c r="T203" s="172"/>
      <c r="U203" s="7"/>
    </row>
    <row r="204" spans="1:21" ht="25.5" x14ac:dyDescent="0.25">
      <c r="A204" s="356"/>
      <c r="B204" s="359"/>
      <c r="C204" s="308" t="s">
        <v>32</v>
      </c>
      <c r="D204" s="54"/>
      <c r="E204" s="142"/>
      <c r="F204" s="142"/>
      <c r="G204" s="142"/>
      <c r="H204" s="142"/>
      <c r="I204" s="142"/>
      <c r="J204" s="142"/>
      <c r="K204" s="142"/>
      <c r="L204" s="142"/>
      <c r="M204" s="170"/>
      <c r="N204" s="142"/>
      <c r="O204" s="142"/>
      <c r="P204" s="142"/>
      <c r="Q204" s="309" t="s">
        <v>178</v>
      </c>
      <c r="R204" s="66">
        <f t="shared" si="36"/>
        <v>0</v>
      </c>
      <c r="S204" s="279">
        <f t="shared" ref="S204" si="39">R204/R202</f>
        <v>0</v>
      </c>
      <c r="T204" s="279">
        <f t="shared" ref="T204" si="40">R205/R203</f>
        <v>0</v>
      </c>
      <c r="U204" s="18"/>
    </row>
    <row r="205" spans="1:21" ht="25.5" x14ac:dyDescent="0.25">
      <c r="A205" s="357"/>
      <c r="B205" s="360"/>
      <c r="C205" s="308"/>
      <c r="D205" s="54"/>
      <c r="E205" s="142"/>
      <c r="F205" s="142"/>
      <c r="G205" s="142"/>
      <c r="H205" s="142"/>
      <c r="I205" s="142"/>
      <c r="J205" s="142"/>
      <c r="K205" s="142"/>
      <c r="L205" s="142"/>
      <c r="M205" s="170"/>
      <c r="N205" s="142"/>
      <c r="O205" s="142"/>
      <c r="P205" s="142"/>
      <c r="Q205" s="310"/>
      <c r="R205" s="138">
        <f t="shared" si="36"/>
        <v>0</v>
      </c>
      <c r="S205" s="279"/>
      <c r="T205" s="279"/>
      <c r="U205" s="18"/>
    </row>
    <row r="206" spans="1:21" ht="40.5" customHeight="1" x14ac:dyDescent="0.25">
      <c r="A206" s="285" t="s">
        <v>36</v>
      </c>
      <c r="B206" s="285"/>
      <c r="C206" s="286" t="s">
        <v>40</v>
      </c>
      <c r="D206" s="118" t="s">
        <v>42</v>
      </c>
      <c r="E206" s="69">
        <f>E182+E186+E190+E194+E198+E202</f>
        <v>7874</v>
      </c>
      <c r="F206" s="69">
        <f t="shared" ref="F206:P206" si="41">F182+F186+F190+F194+F198+F202</f>
        <v>7950</v>
      </c>
      <c r="G206" s="69">
        <f t="shared" si="41"/>
        <v>7905</v>
      </c>
      <c r="H206" s="69">
        <f t="shared" si="41"/>
        <v>8009</v>
      </c>
      <c r="I206" s="69">
        <f t="shared" si="41"/>
        <v>7915</v>
      </c>
      <c r="J206" s="69">
        <f t="shared" si="41"/>
        <v>8002</v>
      </c>
      <c r="K206" s="69">
        <f t="shared" si="41"/>
        <v>7896</v>
      </c>
      <c r="L206" s="69">
        <f t="shared" si="41"/>
        <v>8012</v>
      </c>
      <c r="M206" s="69">
        <f t="shared" si="41"/>
        <v>7908</v>
      </c>
      <c r="N206" s="69">
        <f t="shared" si="41"/>
        <v>8011</v>
      </c>
      <c r="O206" s="69">
        <f t="shared" si="41"/>
        <v>7903</v>
      </c>
      <c r="P206" s="69">
        <f t="shared" si="41"/>
        <v>8000</v>
      </c>
      <c r="Q206" s="337">
        <f>SUM(E206:P206)</f>
        <v>95385</v>
      </c>
      <c r="R206" s="338"/>
      <c r="S206" s="289" t="s">
        <v>38</v>
      </c>
      <c r="T206" s="289" t="s">
        <v>39</v>
      </c>
      <c r="U206" s="18"/>
    </row>
    <row r="207" spans="1:21" ht="40.5" customHeight="1" x14ac:dyDescent="0.25">
      <c r="A207" s="285"/>
      <c r="B207" s="285"/>
      <c r="C207" s="286"/>
      <c r="D207" s="118" t="s">
        <v>31</v>
      </c>
      <c r="E207" s="147">
        <f>SUM(E203,E199,E195,E191,E187,E183)</f>
        <v>1487008.92</v>
      </c>
      <c r="F207" s="147">
        <f t="shared" ref="F207:P207" si="42">SUM(F203,F199,F195,F191,F187,F183)</f>
        <v>1114674.18</v>
      </c>
      <c r="G207" s="147">
        <f t="shared" si="42"/>
        <v>1114674.18</v>
      </c>
      <c r="H207" s="147">
        <f t="shared" si="42"/>
        <v>1114674.18</v>
      </c>
      <c r="I207" s="147">
        <f t="shared" si="42"/>
        <v>2750647.41</v>
      </c>
      <c r="J207" s="147">
        <f t="shared" si="42"/>
        <v>1146504.18</v>
      </c>
      <c r="K207" s="147">
        <f t="shared" si="42"/>
        <v>1114674.18</v>
      </c>
      <c r="L207" s="147">
        <f t="shared" si="42"/>
        <v>1274930.18</v>
      </c>
      <c r="M207" s="147">
        <f t="shared" si="42"/>
        <v>1331075.5899999999</v>
      </c>
      <c r="N207" s="147">
        <f t="shared" si="42"/>
        <v>1114674.18</v>
      </c>
      <c r="O207" s="147">
        <f t="shared" si="42"/>
        <v>1281075.5899999999</v>
      </c>
      <c r="P207" s="147">
        <f t="shared" si="42"/>
        <v>1790057.4100000001</v>
      </c>
      <c r="Q207" s="290">
        <f>SUM(E207:P207)</f>
        <v>16634670.179999998</v>
      </c>
      <c r="R207" s="291"/>
      <c r="S207" s="289"/>
      <c r="T207" s="289"/>
      <c r="U207" s="18"/>
    </row>
    <row r="208" spans="1:21" ht="36" x14ac:dyDescent="0.25">
      <c r="A208" s="285"/>
      <c r="B208" s="285"/>
      <c r="C208" s="292" t="s">
        <v>32</v>
      </c>
      <c r="D208" s="119" t="s">
        <v>42</v>
      </c>
      <c r="E208" s="70">
        <f t="shared" ref="E208:P209" si="43">E184+E188+E192+E196</f>
        <v>0</v>
      </c>
      <c r="F208" s="70">
        <f t="shared" si="43"/>
        <v>0</v>
      </c>
      <c r="G208" s="70">
        <f t="shared" si="43"/>
        <v>0</v>
      </c>
      <c r="H208" s="70">
        <f t="shared" si="43"/>
        <v>0</v>
      </c>
      <c r="I208" s="70">
        <f t="shared" si="43"/>
        <v>0</v>
      </c>
      <c r="J208" s="70">
        <f t="shared" si="43"/>
        <v>0</v>
      </c>
      <c r="K208" s="70">
        <f t="shared" si="43"/>
        <v>0</v>
      </c>
      <c r="L208" s="70">
        <f t="shared" si="43"/>
        <v>0</v>
      </c>
      <c r="M208" s="70">
        <f t="shared" si="43"/>
        <v>0</v>
      </c>
      <c r="N208" s="70">
        <f t="shared" si="43"/>
        <v>0</v>
      </c>
      <c r="O208" s="70">
        <f t="shared" si="43"/>
        <v>0</v>
      </c>
      <c r="P208" s="70">
        <f t="shared" si="43"/>
        <v>0</v>
      </c>
      <c r="Q208" s="293">
        <f>SUM(E208:P208)</f>
        <v>0</v>
      </c>
      <c r="R208" s="294"/>
      <c r="S208" s="279">
        <f>Q208/Q206</f>
        <v>0</v>
      </c>
      <c r="T208" s="279">
        <f>Q209/Q207</f>
        <v>0</v>
      </c>
      <c r="U208" s="18"/>
    </row>
    <row r="209" spans="1:23" ht="30" x14ac:dyDescent="0.25">
      <c r="A209" s="285"/>
      <c r="B209" s="285"/>
      <c r="C209" s="292"/>
      <c r="D209" s="119" t="s">
        <v>31</v>
      </c>
      <c r="E209" s="148">
        <f t="shared" si="43"/>
        <v>0</v>
      </c>
      <c r="F209" s="148">
        <f t="shared" si="43"/>
        <v>0</v>
      </c>
      <c r="G209" s="148">
        <f t="shared" si="43"/>
        <v>0</v>
      </c>
      <c r="H209" s="148">
        <f t="shared" si="43"/>
        <v>0</v>
      </c>
      <c r="I209" s="148">
        <f t="shared" si="43"/>
        <v>0</v>
      </c>
      <c r="J209" s="148">
        <f t="shared" si="43"/>
        <v>0</v>
      </c>
      <c r="K209" s="148">
        <f t="shared" si="43"/>
        <v>0</v>
      </c>
      <c r="L209" s="148">
        <f t="shared" si="43"/>
        <v>0</v>
      </c>
      <c r="M209" s="148">
        <f t="shared" si="43"/>
        <v>0</v>
      </c>
      <c r="N209" s="148">
        <f t="shared" si="43"/>
        <v>0</v>
      </c>
      <c r="O209" s="148">
        <f t="shared" si="43"/>
        <v>0</v>
      </c>
      <c r="P209" s="148">
        <f t="shared" si="43"/>
        <v>0</v>
      </c>
      <c r="Q209" s="350">
        <f>SUM(E209:P209)</f>
        <v>0</v>
      </c>
      <c r="R209" s="351"/>
      <c r="S209" s="279"/>
      <c r="T209" s="279"/>
      <c r="U209" s="18"/>
    </row>
    <row r="210" spans="1:23" ht="35.25" customHeight="1" x14ac:dyDescent="0.25">
      <c r="A210" s="352" t="s">
        <v>116</v>
      </c>
      <c r="B210" s="353"/>
      <c r="C210" s="353"/>
      <c r="D210" s="353"/>
      <c r="E210" s="353"/>
      <c r="F210" s="353"/>
      <c r="G210" s="353"/>
      <c r="H210" s="353"/>
      <c r="I210" s="353"/>
      <c r="J210" s="353"/>
      <c r="K210" s="353"/>
      <c r="L210" s="353"/>
      <c r="M210" s="353"/>
      <c r="N210" s="353"/>
      <c r="O210" s="353"/>
      <c r="P210" s="353"/>
      <c r="Q210" s="353"/>
      <c r="R210" s="353"/>
      <c r="S210" s="353"/>
      <c r="T210" s="354"/>
      <c r="U210"/>
      <c r="V210" s="104"/>
    </row>
    <row r="211" spans="1:23" ht="18.75" customHeight="1" x14ac:dyDescent="0.25">
      <c r="A211" s="325" t="s">
        <v>1</v>
      </c>
      <c r="B211" s="325"/>
      <c r="C211" s="325"/>
      <c r="D211" s="325"/>
      <c r="E211" s="325"/>
      <c r="F211" s="325"/>
      <c r="G211" s="325"/>
      <c r="H211" s="325"/>
      <c r="I211" s="325"/>
      <c r="J211" s="325"/>
      <c r="K211" s="325" t="s">
        <v>103</v>
      </c>
      <c r="L211" s="325"/>
      <c r="M211" s="325"/>
      <c r="N211" s="325"/>
      <c r="O211" s="325"/>
      <c r="P211" s="325"/>
      <c r="Q211" s="325"/>
      <c r="R211" s="325"/>
      <c r="S211" s="325"/>
      <c r="T211" s="325"/>
      <c r="U211"/>
    </row>
    <row r="212" spans="1:23" ht="84.75" customHeight="1" x14ac:dyDescent="0.25">
      <c r="A212" s="348" t="s">
        <v>96</v>
      </c>
      <c r="B212" s="348"/>
      <c r="C212" s="348"/>
      <c r="D212" s="348"/>
      <c r="E212" s="348"/>
      <c r="F212" s="348"/>
      <c r="G212" s="348"/>
      <c r="H212" s="348"/>
      <c r="I212" s="348"/>
      <c r="J212" s="348"/>
      <c r="K212" s="328" t="s">
        <v>86</v>
      </c>
      <c r="L212" s="328"/>
      <c r="M212" s="328"/>
      <c r="N212" s="328"/>
      <c r="O212" s="328"/>
      <c r="P212" s="328"/>
      <c r="Q212" s="328"/>
      <c r="R212" s="328"/>
      <c r="S212" s="328"/>
      <c r="T212" s="328"/>
      <c r="U212" s="18"/>
    </row>
    <row r="213" spans="1:23" ht="45.75" customHeight="1" x14ac:dyDescent="0.25">
      <c r="A213" s="319" t="s">
        <v>2</v>
      </c>
      <c r="B213" s="319"/>
      <c r="C213" s="319"/>
      <c r="D213" s="319" t="s">
        <v>34</v>
      </c>
      <c r="E213" s="319"/>
      <c r="F213" s="319"/>
      <c r="G213" s="319"/>
      <c r="H213" s="319"/>
      <c r="I213" s="319"/>
      <c r="J213" s="319"/>
      <c r="K213" s="319"/>
      <c r="L213" s="319"/>
      <c r="M213" s="319"/>
      <c r="N213" s="319"/>
      <c r="O213" s="319"/>
      <c r="P213" s="319"/>
      <c r="Q213" s="319"/>
      <c r="R213" s="319"/>
      <c r="S213" s="319"/>
      <c r="T213" s="319"/>
      <c r="U213" s="18"/>
    </row>
    <row r="214" spans="1:23" ht="311.25" customHeight="1" x14ac:dyDescent="0.25">
      <c r="A214" s="334" t="s">
        <v>81</v>
      </c>
      <c r="B214" s="334"/>
      <c r="C214" s="334"/>
      <c r="D214" s="349" t="s">
        <v>87</v>
      </c>
      <c r="E214" s="349"/>
      <c r="F214" s="349"/>
      <c r="G214" s="349"/>
      <c r="H214" s="349"/>
      <c r="I214" s="349"/>
      <c r="J214" s="349"/>
      <c r="K214" s="349"/>
      <c r="L214" s="349"/>
      <c r="M214" s="349"/>
      <c r="N214" s="349"/>
      <c r="O214" s="349"/>
      <c r="P214" s="349"/>
      <c r="Q214" s="349"/>
      <c r="R214" s="349"/>
      <c r="S214" s="349"/>
      <c r="T214" s="349"/>
      <c r="U214" s="18"/>
    </row>
    <row r="215" spans="1:23" ht="45.75" customHeight="1" x14ac:dyDescent="0.25">
      <c r="A215" s="319" t="s">
        <v>3</v>
      </c>
      <c r="B215" s="319"/>
      <c r="C215" s="319"/>
      <c r="D215" s="319"/>
      <c r="E215" s="319"/>
      <c r="F215" s="319"/>
      <c r="G215" s="319"/>
      <c r="H215" s="319"/>
      <c r="I215" s="319"/>
      <c r="J215" s="319"/>
      <c r="K215" s="319"/>
      <c r="L215" s="319"/>
      <c r="M215" s="319"/>
      <c r="N215" s="319"/>
      <c r="O215" s="319"/>
      <c r="P215" s="319"/>
      <c r="Q215" s="319"/>
      <c r="R215" s="319"/>
      <c r="S215" s="319"/>
      <c r="T215" s="319"/>
      <c r="U215" s="30"/>
    </row>
    <row r="216" spans="1:23" ht="39" customHeight="1" x14ac:dyDescent="0.25">
      <c r="A216" s="323" t="s">
        <v>4</v>
      </c>
      <c r="B216" s="323"/>
      <c r="C216" s="323"/>
      <c r="D216" s="323"/>
      <c r="E216" s="323" t="s">
        <v>5</v>
      </c>
      <c r="F216" s="323"/>
      <c r="G216" s="323"/>
      <c r="H216" s="323"/>
      <c r="I216" s="323" t="s">
        <v>6</v>
      </c>
      <c r="J216" s="323"/>
      <c r="K216" s="323"/>
      <c r="L216" s="323"/>
      <c r="M216" s="323"/>
      <c r="N216" s="323"/>
      <c r="O216" s="323"/>
      <c r="P216" s="323"/>
      <c r="Q216" s="323" t="s">
        <v>7</v>
      </c>
      <c r="R216" s="323"/>
      <c r="S216" s="323"/>
      <c r="T216" s="323"/>
      <c r="U216" s="30">
        <f>SUM(U117:U215)</f>
        <v>177620908.55000001</v>
      </c>
      <c r="W216" s="30">
        <f>SUM(W117:W215)</f>
        <v>-48617197.109999999</v>
      </c>
    </row>
    <row r="217" spans="1:23" ht="39" customHeight="1" x14ac:dyDescent="0.25">
      <c r="A217" s="316" t="s">
        <v>8</v>
      </c>
      <c r="B217" s="316"/>
      <c r="C217" s="316"/>
      <c r="D217" s="316"/>
      <c r="E217" s="317" t="s">
        <v>9</v>
      </c>
      <c r="F217" s="317"/>
      <c r="G217" s="317"/>
      <c r="H217" s="317"/>
      <c r="I217" s="316" t="s">
        <v>10</v>
      </c>
      <c r="J217" s="316"/>
      <c r="K217" s="316"/>
      <c r="L217" s="316"/>
      <c r="M217" s="316"/>
      <c r="N217" s="316"/>
      <c r="O217" s="316"/>
      <c r="P217" s="316"/>
      <c r="Q217" s="316" t="s">
        <v>11</v>
      </c>
      <c r="R217" s="316"/>
      <c r="S217" s="316"/>
      <c r="T217" s="316"/>
      <c r="U217" s="18"/>
    </row>
    <row r="218" spans="1:23" ht="39" customHeight="1" x14ac:dyDescent="0.25">
      <c r="A218" s="313" t="s">
        <v>105</v>
      </c>
      <c r="B218" s="315" t="s">
        <v>101</v>
      </c>
      <c r="C218" s="318" t="s">
        <v>13</v>
      </c>
      <c r="D218" s="318" t="s">
        <v>14</v>
      </c>
      <c r="E218" s="313" t="s">
        <v>15</v>
      </c>
      <c r="F218" s="313" t="s">
        <v>16</v>
      </c>
      <c r="G218" s="313" t="s">
        <v>17</v>
      </c>
      <c r="H218" s="313" t="s">
        <v>18</v>
      </c>
      <c r="I218" s="313" t="s">
        <v>19</v>
      </c>
      <c r="J218" s="313" t="s">
        <v>20</v>
      </c>
      <c r="K218" s="313" t="s">
        <v>21</v>
      </c>
      <c r="L218" s="313" t="s">
        <v>22</v>
      </c>
      <c r="M218" s="313" t="s">
        <v>23</v>
      </c>
      <c r="N218" s="313" t="s">
        <v>24</v>
      </c>
      <c r="O218" s="313" t="s">
        <v>25</v>
      </c>
      <c r="P218" s="313" t="s">
        <v>26</v>
      </c>
      <c r="Q218" s="314" t="s">
        <v>100</v>
      </c>
      <c r="R218" s="315" t="s">
        <v>104</v>
      </c>
      <c r="S218" s="313" t="s">
        <v>28</v>
      </c>
      <c r="T218" s="313"/>
      <c r="U218" s="18"/>
    </row>
    <row r="219" spans="1:23" s="8" customFormat="1" ht="39" customHeight="1" x14ac:dyDescent="0.25">
      <c r="A219" s="313"/>
      <c r="B219" s="315"/>
      <c r="C219" s="318"/>
      <c r="D219" s="318"/>
      <c r="E219" s="313"/>
      <c r="F219" s="313"/>
      <c r="G219" s="313"/>
      <c r="H219" s="313"/>
      <c r="I219" s="313"/>
      <c r="J219" s="313"/>
      <c r="K219" s="313"/>
      <c r="L219" s="313"/>
      <c r="M219" s="313"/>
      <c r="N219" s="313"/>
      <c r="O219" s="313"/>
      <c r="P219" s="313"/>
      <c r="Q219" s="314"/>
      <c r="R219" s="315"/>
      <c r="S219" s="116" t="s">
        <v>29</v>
      </c>
      <c r="T219" s="197" t="s">
        <v>30</v>
      </c>
      <c r="U219" s="7"/>
    </row>
    <row r="220" spans="1:23" ht="39" customHeight="1" x14ac:dyDescent="0.25">
      <c r="A220" s="303">
        <v>1</v>
      </c>
      <c r="B220" s="333" t="s">
        <v>203</v>
      </c>
      <c r="C220" s="305" t="s">
        <v>40</v>
      </c>
      <c r="D220" s="51" t="s">
        <v>77</v>
      </c>
      <c r="E220" s="176">
        <v>250</v>
      </c>
      <c r="F220" s="176">
        <v>250</v>
      </c>
      <c r="G220" s="176">
        <v>250</v>
      </c>
      <c r="H220" s="176">
        <v>250</v>
      </c>
      <c r="I220" s="176">
        <v>250</v>
      </c>
      <c r="J220" s="176">
        <v>250</v>
      </c>
      <c r="K220" s="176">
        <v>250</v>
      </c>
      <c r="L220" s="176">
        <v>250</v>
      </c>
      <c r="M220" s="176">
        <v>250</v>
      </c>
      <c r="N220" s="176">
        <v>250</v>
      </c>
      <c r="O220" s="176">
        <v>250</v>
      </c>
      <c r="P220" s="176">
        <v>250</v>
      </c>
      <c r="Q220" s="341" t="s">
        <v>127</v>
      </c>
      <c r="R220" s="62">
        <f t="shared" ref="R220:R283" si="44">SUM(E220:P220)</f>
        <v>3000</v>
      </c>
      <c r="S220" s="289" t="s">
        <v>38</v>
      </c>
      <c r="T220" s="289" t="s">
        <v>39</v>
      </c>
    </row>
    <row r="221" spans="1:23" ht="39" customHeight="1" x14ac:dyDescent="0.25">
      <c r="A221" s="303"/>
      <c r="B221" s="333"/>
      <c r="C221" s="305"/>
      <c r="D221" s="28" t="s">
        <v>31</v>
      </c>
      <c r="E221" s="143">
        <v>429273.16</v>
      </c>
      <c r="F221" s="143">
        <v>434273.16</v>
      </c>
      <c r="G221" s="143">
        <v>429273.16</v>
      </c>
      <c r="H221" s="143">
        <v>429273.16</v>
      </c>
      <c r="I221" s="143">
        <v>895042.96</v>
      </c>
      <c r="J221" s="143">
        <v>437273.16</v>
      </c>
      <c r="K221" s="143">
        <v>498029.42999999993</v>
      </c>
      <c r="L221" s="143">
        <v>530244.42999999993</v>
      </c>
      <c r="M221" s="143">
        <v>469429.42999999993</v>
      </c>
      <c r="N221" s="144">
        <v>454429.42999999993</v>
      </c>
      <c r="O221" s="144">
        <v>470529.42999999993</v>
      </c>
      <c r="P221" s="144">
        <v>537029.42999999993</v>
      </c>
      <c r="Q221" s="342"/>
      <c r="R221" s="139">
        <f t="shared" si="44"/>
        <v>6014100.339999998</v>
      </c>
      <c r="S221" s="289"/>
      <c r="T221" s="289"/>
    </row>
    <row r="222" spans="1:23" ht="39" customHeight="1" x14ac:dyDescent="0.25">
      <c r="A222" s="303"/>
      <c r="B222" s="333"/>
      <c r="C222" s="308" t="s">
        <v>32</v>
      </c>
      <c r="D222" s="52" t="s">
        <v>77</v>
      </c>
      <c r="E222" s="123"/>
      <c r="F222" s="123"/>
      <c r="G222" s="123"/>
      <c r="H222" s="123"/>
      <c r="I222" s="123"/>
      <c r="J222" s="123"/>
      <c r="K222" s="123"/>
      <c r="L222" s="123"/>
      <c r="M222" s="123"/>
      <c r="N222" s="79"/>
      <c r="O222" s="79"/>
      <c r="P222" s="79"/>
      <c r="Q222" s="343" t="s">
        <v>127</v>
      </c>
      <c r="R222" s="66">
        <f t="shared" si="44"/>
        <v>0</v>
      </c>
      <c r="S222" s="279">
        <f>R222/R220</f>
        <v>0</v>
      </c>
      <c r="T222" s="279">
        <f>R223/R221</f>
        <v>0</v>
      </c>
    </row>
    <row r="223" spans="1:23" ht="57" customHeight="1" x14ac:dyDescent="0.25">
      <c r="A223" s="303"/>
      <c r="B223" s="333"/>
      <c r="C223" s="308"/>
      <c r="D223" s="29" t="s">
        <v>31</v>
      </c>
      <c r="E223" s="111"/>
      <c r="F223" s="111"/>
      <c r="G223" s="111"/>
      <c r="H223" s="111"/>
      <c r="I223" s="111"/>
      <c r="J223" s="111"/>
      <c r="K223" s="111"/>
      <c r="L223" s="111"/>
      <c r="M223" s="111"/>
      <c r="N223" s="111"/>
      <c r="O223" s="111"/>
      <c r="P223" s="111"/>
      <c r="Q223" s="344"/>
      <c r="R223" s="138">
        <f t="shared" si="44"/>
        <v>0</v>
      </c>
      <c r="S223" s="279"/>
      <c r="T223" s="279"/>
    </row>
    <row r="224" spans="1:23" ht="49.5" customHeight="1" x14ac:dyDescent="0.25">
      <c r="A224" s="303">
        <v>2</v>
      </c>
      <c r="B224" s="333" t="s">
        <v>204</v>
      </c>
      <c r="C224" s="305" t="s">
        <v>40</v>
      </c>
      <c r="D224" s="28" t="s">
        <v>54</v>
      </c>
      <c r="E224" s="166">
        <v>350</v>
      </c>
      <c r="F224" s="166">
        <v>350</v>
      </c>
      <c r="G224" s="166">
        <v>350</v>
      </c>
      <c r="H224" s="166">
        <v>350</v>
      </c>
      <c r="I224" s="166">
        <v>350</v>
      </c>
      <c r="J224" s="166">
        <v>350</v>
      </c>
      <c r="K224" s="166">
        <v>350</v>
      </c>
      <c r="L224" s="166">
        <v>350</v>
      </c>
      <c r="M224" s="166">
        <v>350</v>
      </c>
      <c r="N224" s="166">
        <v>350</v>
      </c>
      <c r="O224" s="166">
        <v>350</v>
      </c>
      <c r="P224" s="166">
        <v>350</v>
      </c>
      <c r="Q224" s="341" t="s">
        <v>177</v>
      </c>
      <c r="R224" s="62">
        <f t="shared" si="44"/>
        <v>4200</v>
      </c>
      <c r="S224" s="289" t="s">
        <v>38</v>
      </c>
      <c r="T224" s="289" t="s">
        <v>39</v>
      </c>
    </row>
    <row r="225" spans="1:21" ht="51.75" customHeight="1" x14ac:dyDescent="0.25">
      <c r="A225" s="303"/>
      <c r="B225" s="333"/>
      <c r="C225" s="305"/>
      <c r="D225" s="28" t="s">
        <v>31</v>
      </c>
      <c r="E225" s="143">
        <v>261555.34</v>
      </c>
      <c r="F225" s="143">
        <v>266555.33999999997</v>
      </c>
      <c r="G225" s="143">
        <v>261555.34</v>
      </c>
      <c r="H225" s="143">
        <v>261555.34</v>
      </c>
      <c r="I225" s="143">
        <v>300480.77999999997</v>
      </c>
      <c r="J225" s="143">
        <v>265990.33999999997</v>
      </c>
      <c r="K225" s="143">
        <v>264155.33999999997</v>
      </c>
      <c r="L225" s="143">
        <v>289605.33999999997</v>
      </c>
      <c r="M225" s="143">
        <v>264155.33999999997</v>
      </c>
      <c r="N225" s="143">
        <v>264155.33999999997</v>
      </c>
      <c r="O225" s="143">
        <v>264155.33999999997</v>
      </c>
      <c r="P225" s="143">
        <v>313155.33999999997</v>
      </c>
      <c r="Q225" s="342"/>
      <c r="R225" s="139">
        <f t="shared" si="44"/>
        <v>3277074.5199999991</v>
      </c>
      <c r="S225" s="289"/>
      <c r="T225" s="289"/>
      <c r="U225" s="18"/>
    </row>
    <row r="226" spans="1:21" ht="50.25" customHeight="1" x14ac:dyDescent="0.25">
      <c r="A226" s="303"/>
      <c r="B226" s="333"/>
      <c r="C226" s="308" t="s">
        <v>32</v>
      </c>
      <c r="D226" s="29" t="s">
        <v>54</v>
      </c>
      <c r="E226" s="123"/>
      <c r="F226" s="123"/>
      <c r="G226" s="123"/>
      <c r="H226" s="123"/>
      <c r="I226" s="123"/>
      <c r="J226" s="123"/>
      <c r="K226" s="123"/>
      <c r="L226" s="123"/>
      <c r="M226" s="123"/>
      <c r="N226" s="79"/>
      <c r="O226" s="79"/>
      <c r="P226" s="79"/>
      <c r="Q226" s="346" t="s">
        <v>178</v>
      </c>
      <c r="R226" s="66">
        <f t="shared" si="44"/>
        <v>0</v>
      </c>
      <c r="S226" s="279">
        <f>R226/R224</f>
        <v>0</v>
      </c>
      <c r="T226" s="279">
        <f>R227/R225</f>
        <v>0</v>
      </c>
      <c r="U226" s="18"/>
    </row>
    <row r="227" spans="1:21" ht="108" customHeight="1" x14ac:dyDescent="0.25">
      <c r="A227" s="303"/>
      <c r="B227" s="333"/>
      <c r="C227" s="308"/>
      <c r="D227" s="29" t="s">
        <v>31</v>
      </c>
      <c r="E227" s="111"/>
      <c r="F227" s="111"/>
      <c r="G227" s="111"/>
      <c r="H227" s="111"/>
      <c r="I227" s="111"/>
      <c r="J227" s="111"/>
      <c r="K227" s="111"/>
      <c r="L227" s="111"/>
      <c r="M227" s="111"/>
      <c r="N227" s="111"/>
      <c r="O227" s="111"/>
      <c r="P227" s="111"/>
      <c r="Q227" s="347"/>
      <c r="R227" s="142">
        <f t="shared" si="44"/>
        <v>0</v>
      </c>
      <c r="S227" s="279"/>
      <c r="T227" s="279"/>
      <c r="U227" s="18"/>
    </row>
    <row r="228" spans="1:21" ht="97.5" customHeight="1" x14ac:dyDescent="0.25">
      <c r="A228" s="303">
        <v>3</v>
      </c>
      <c r="B228" s="333" t="s">
        <v>205</v>
      </c>
      <c r="C228" s="305" t="s">
        <v>40</v>
      </c>
      <c r="D228" s="28" t="s">
        <v>55</v>
      </c>
      <c r="E228" s="166">
        <v>1210</v>
      </c>
      <c r="F228" s="166">
        <v>1210</v>
      </c>
      <c r="G228" s="166">
        <v>1210</v>
      </c>
      <c r="H228" s="166">
        <v>1210</v>
      </c>
      <c r="I228" s="166">
        <v>1210</v>
      </c>
      <c r="J228" s="166">
        <v>1210</v>
      </c>
      <c r="K228" s="166">
        <v>1210</v>
      </c>
      <c r="L228" s="166">
        <v>1210</v>
      </c>
      <c r="M228" s="166">
        <v>1210</v>
      </c>
      <c r="N228" s="166">
        <v>1210</v>
      </c>
      <c r="O228" s="166">
        <v>1210</v>
      </c>
      <c r="P228" s="166">
        <v>1210</v>
      </c>
      <c r="Q228" s="341" t="s">
        <v>177</v>
      </c>
      <c r="R228" s="62">
        <f t="shared" si="44"/>
        <v>14520</v>
      </c>
      <c r="S228" s="289" t="s">
        <v>38</v>
      </c>
      <c r="T228" s="289" t="s">
        <v>39</v>
      </c>
      <c r="U228" s="18"/>
    </row>
    <row r="229" spans="1:21" ht="103.5" customHeight="1" x14ac:dyDescent="0.25">
      <c r="A229" s="303"/>
      <c r="B229" s="333"/>
      <c r="C229" s="305"/>
      <c r="D229" s="28" t="s">
        <v>31</v>
      </c>
      <c r="E229" s="143">
        <v>472891.78</v>
      </c>
      <c r="F229" s="143">
        <v>472891.78</v>
      </c>
      <c r="G229" s="143">
        <v>472891.78</v>
      </c>
      <c r="H229" s="143">
        <v>472891.78</v>
      </c>
      <c r="I229" s="143">
        <v>919882.16</v>
      </c>
      <c r="J229" s="143">
        <v>494341.78</v>
      </c>
      <c r="K229" s="143">
        <v>486515.11000000004</v>
      </c>
      <c r="L229" s="143">
        <v>550965.1100000001</v>
      </c>
      <c r="M229" s="143">
        <v>485415.11000000004</v>
      </c>
      <c r="N229" s="143">
        <v>491515.11000000004</v>
      </c>
      <c r="O229" s="143">
        <v>481515.11000000004</v>
      </c>
      <c r="P229" s="143">
        <v>524515.15</v>
      </c>
      <c r="Q229" s="342"/>
      <c r="R229" s="139">
        <f t="shared" si="44"/>
        <v>6326231.7600000016</v>
      </c>
      <c r="S229" s="289"/>
      <c r="T229" s="289"/>
    </row>
    <row r="230" spans="1:21" ht="64.5" customHeight="1" x14ac:dyDescent="0.25">
      <c r="A230" s="303"/>
      <c r="B230" s="333"/>
      <c r="C230" s="308" t="s">
        <v>32</v>
      </c>
      <c r="D230" s="29" t="s">
        <v>55</v>
      </c>
      <c r="E230" s="123"/>
      <c r="F230" s="123"/>
      <c r="G230" s="123"/>
      <c r="H230" s="123"/>
      <c r="I230" s="123"/>
      <c r="J230" s="123"/>
      <c r="K230" s="123"/>
      <c r="L230" s="123"/>
      <c r="M230" s="123"/>
      <c r="N230" s="112"/>
      <c r="O230" s="112"/>
      <c r="P230" s="112"/>
      <c r="Q230" s="343" t="s">
        <v>178</v>
      </c>
      <c r="R230" s="66">
        <f t="shared" si="44"/>
        <v>0</v>
      </c>
      <c r="S230" s="279">
        <f>R230/R228</f>
        <v>0</v>
      </c>
      <c r="T230" s="279">
        <f>R231/R229</f>
        <v>0</v>
      </c>
    </row>
    <row r="231" spans="1:21" ht="72" customHeight="1" x14ac:dyDescent="0.25">
      <c r="A231" s="303"/>
      <c r="B231" s="333"/>
      <c r="C231" s="308"/>
      <c r="D231" s="29" t="s">
        <v>31</v>
      </c>
      <c r="E231" s="111"/>
      <c r="F231" s="111"/>
      <c r="G231" s="111"/>
      <c r="H231" s="111"/>
      <c r="I231" s="111"/>
      <c r="J231" s="111"/>
      <c r="K231" s="111"/>
      <c r="L231" s="111"/>
      <c r="M231" s="111"/>
      <c r="N231" s="111"/>
      <c r="O231" s="111"/>
      <c r="P231" s="111"/>
      <c r="Q231" s="344"/>
      <c r="R231" s="142">
        <f t="shared" si="44"/>
        <v>0</v>
      </c>
      <c r="S231" s="279"/>
      <c r="T231" s="279"/>
    </row>
    <row r="232" spans="1:21" ht="48.75" customHeight="1" x14ac:dyDescent="0.25">
      <c r="A232" s="303">
        <v>4</v>
      </c>
      <c r="B232" s="333" t="s">
        <v>206</v>
      </c>
      <c r="C232" s="305" t="s">
        <v>40</v>
      </c>
      <c r="D232" s="28" t="s">
        <v>56</v>
      </c>
      <c r="E232" s="166">
        <v>460</v>
      </c>
      <c r="F232" s="166">
        <v>460</v>
      </c>
      <c r="G232" s="166">
        <v>460</v>
      </c>
      <c r="H232" s="166">
        <v>460</v>
      </c>
      <c r="I232" s="166">
        <v>460</v>
      </c>
      <c r="J232" s="166">
        <v>460</v>
      </c>
      <c r="K232" s="166">
        <v>460</v>
      </c>
      <c r="L232" s="166">
        <v>460</v>
      </c>
      <c r="M232" s="166">
        <v>460</v>
      </c>
      <c r="N232" s="166">
        <v>460</v>
      </c>
      <c r="O232" s="166">
        <v>460</v>
      </c>
      <c r="P232" s="166">
        <v>460</v>
      </c>
      <c r="Q232" s="341" t="s">
        <v>177</v>
      </c>
      <c r="R232" s="62">
        <f t="shared" si="44"/>
        <v>5520</v>
      </c>
      <c r="S232" s="289" t="s">
        <v>38</v>
      </c>
      <c r="T232" s="289" t="s">
        <v>39</v>
      </c>
    </row>
    <row r="233" spans="1:21" ht="54" customHeight="1" x14ac:dyDescent="0.25">
      <c r="A233" s="303"/>
      <c r="B233" s="333"/>
      <c r="C233" s="305"/>
      <c r="D233" s="28" t="s">
        <v>31</v>
      </c>
      <c r="E233" s="143">
        <v>398973.95999999996</v>
      </c>
      <c r="F233" s="143">
        <v>398973.95999999996</v>
      </c>
      <c r="G233" s="143">
        <v>398973.95999999996</v>
      </c>
      <c r="H233" s="143">
        <v>398973.95999999996</v>
      </c>
      <c r="I233" s="143">
        <v>960751.05999999982</v>
      </c>
      <c r="J233" s="143">
        <v>421408.95999999996</v>
      </c>
      <c r="K233" s="143">
        <v>834150.61999999988</v>
      </c>
      <c r="L233" s="143">
        <v>476698.94999999995</v>
      </c>
      <c r="M233" s="143">
        <v>415013.94999999995</v>
      </c>
      <c r="N233" s="143">
        <v>428813.94999999995</v>
      </c>
      <c r="O233" s="143">
        <v>418313.94999999995</v>
      </c>
      <c r="P233" s="143">
        <v>517514.26999999996</v>
      </c>
      <c r="Q233" s="342"/>
      <c r="R233" s="139">
        <f t="shared" si="44"/>
        <v>6068561.5499999998</v>
      </c>
      <c r="S233" s="289"/>
      <c r="T233" s="289"/>
    </row>
    <row r="234" spans="1:21" ht="45.75" customHeight="1" x14ac:dyDescent="0.25">
      <c r="A234" s="303"/>
      <c r="B234" s="333"/>
      <c r="C234" s="308" t="s">
        <v>32</v>
      </c>
      <c r="D234" s="29" t="s">
        <v>56</v>
      </c>
      <c r="E234" s="123"/>
      <c r="F234" s="123"/>
      <c r="G234" s="123"/>
      <c r="H234" s="123"/>
      <c r="I234" s="123"/>
      <c r="J234" s="123"/>
      <c r="K234" s="123"/>
      <c r="L234" s="123"/>
      <c r="M234" s="123"/>
      <c r="N234" s="79"/>
      <c r="O234" s="79"/>
      <c r="P234" s="79"/>
      <c r="Q234" s="343" t="s">
        <v>178</v>
      </c>
      <c r="R234" s="66">
        <f t="shared" si="44"/>
        <v>0</v>
      </c>
      <c r="S234" s="279">
        <f>R234/R232</f>
        <v>0</v>
      </c>
      <c r="T234" s="279">
        <f>R235/R233</f>
        <v>0</v>
      </c>
    </row>
    <row r="235" spans="1:21" ht="45.75" customHeight="1" x14ac:dyDescent="0.25">
      <c r="A235" s="303"/>
      <c r="B235" s="333"/>
      <c r="C235" s="308"/>
      <c r="D235" s="29" t="s">
        <v>31</v>
      </c>
      <c r="E235" s="111"/>
      <c r="F235" s="111"/>
      <c r="G235" s="111"/>
      <c r="H235" s="111"/>
      <c r="I235" s="111"/>
      <c r="J235" s="111"/>
      <c r="K235" s="111"/>
      <c r="L235" s="111"/>
      <c r="M235" s="111"/>
      <c r="N235" s="111"/>
      <c r="O235" s="111"/>
      <c r="P235" s="111"/>
      <c r="Q235" s="344"/>
      <c r="R235" s="142">
        <f t="shared" si="44"/>
        <v>0</v>
      </c>
      <c r="S235" s="279"/>
      <c r="T235" s="279"/>
    </row>
    <row r="236" spans="1:21" ht="39" customHeight="1" x14ac:dyDescent="0.25">
      <c r="A236" s="303">
        <v>5</v>
      </c>
      <c r="B236" s="333" t="s">
        <v>207</v>
      </c>
      <c r="C236" s="305" t="s">
        <v>40</v>
      </c>
      <c r="D236" s="49" t="s">
        <v>78</v>
      </c>
      <c r="E236" s="166">
        <v>930</v>
      </c>
      <c r="F236" s="166">
        <v>930</v>
      </c>
      <c r="G236" s="166">
        <v>930</v>
      </c>
      <c r="H236" s="166">
        <v>930</v>
      </c>
      <c r="I236" s="166">
        <v>930</v>
      </c>
      <c r="J236" s="166">
        <v>930</v>
      </c>
      <c r="K236" s="166">
        <v>930</v>
      </c>
      <c r="L236" s="166">
        <v>930</v>
      </c>
      <c r="M236" s="166">
        <v>930</v>
      </c>
      <c r="N236" s="166">
        <v>930</v>
      </c>
      <c r="O236" s="166">
        <v>930</v>
      </c>
      <c r="P236" s="166">
        <v>930</v>
      </c>
      <c r="Q236" s="341" t="s">
        <v>177</v>
      </c>
      <c r="R236" s="62">
        <f t="shared" si="44"/>
        <v>11160</v>
      </c>
      <c r="S236" s="289" t="s">
        <v>38</v>
      </c>
      <c r="T236" s="289" t="s">
        <v>39</v>
      </c>
    </row>
    <row r="237" spans="1:21" ht="39" customHeight="1" x14ac:dyDescent="0.25">
      <c r="A237" s="303"/>
      <c r="B237" s="333"/>
      <c r="C237" s="305"/>
      <c r="D237" s="28" t="s">
        <v>31</v>
      </c>
      <c r="E237" s="143">
        <v>137271.70000000001</v>
      </c>
      <c r="F237" s="143">
        <v>137271.70000000001</v>
      </c>
      <c r="G237" s="143">
        <v>137271.70000000001</v>
      </c>
      <c r="H237" s="143">
        <v>137271.70000000001</v>
      </c>
      <c r="I237" s="143">
        <v>179372.13999999998</v>
      </c>
      <c r="J237" s="143">
        <v>143996.70000000001</v>
      </c>
      <c r="K237" s="143">
        <v>142871.70000000001</v>
      </c>
      <c r="L237" s="143">
        <v>165321.70000000001</v>
      </c>
      <c r="M237" s="143">
        <v>142871.70000000001</v>
      </c>
      <c r="N237" s="143">
        <v>142871.70000000001</v>
      </c>
      <c r="O237" s="143">
        <v>142871.70000000001</v>
      </c>
      <c r="P237" s="143">
        <v>185871.7</v>
      </c>
      <c r="Q237" s="342"/>
      <c r="R237" s="139">
        <f t="shared" si="44"/>
        <v>1795135.8399999999</v>
      </c>
      <c r="S237" s="289"/>
      <c r="T237" s="289"/>
    </row>
    <row r="238" spans="1:21" ht="39" customHeight="1" x14ac:dyDescent="0.25">
      <c r="A238" s="303"/>
      <c r="B238" s="333"/>
      <c r="C238" s="308" t="s">
        <v>32</v>
      </c>
      <c r="D238" s="52" t="s">
        <v>78</v>
      </c>
      <c r="E238" s="123"/>
      <c r="F238" s="123"/>
      <c r="G238" s="123"/>
      <c r="H238" s="123"/>
      <c r="I238" s="123"/>
      <c r="J238" s="123"/>
      <c r="K238" s="123"/>
      <c r="L238" s="123"/>
      <c r="M238" s="123"/>
      <c r="N238" s="79"/>
      <c r="O238" s="79"/>
      <c r="P238" s="79"/>
      <c r="Q238" s="343" t="s">
        <v>178</v>
      </c>
      <c r="R238" s="66">
        <f t="shared" si="44"/>
        <v>0</v>
      </c>
      <c r="S238" s="279">
        <f>R238/R236</f>
        <v>0</v>
      </c>
      <c r="T238" s="279">
        <f>R239/R237</f>
        <v>0</v>
      </c>
    </row>
    <row r="239" spans="1:21" ht="39" customHeight="1" x14ac:dyDescent="0.25">
      <c r="A239" s="303"/>
      <c r="B239" s="333"/>
      <c r="C239" s="308"/>
      <c r="D239" s="29" t="s">
        <v>31</v>
      </c>
      <c r="E239" s="111"/>
      <c r="F239" s="111"/>
      <c r="G239" s="111"/>
      <c r="H239" s="111"/>
      <c r="I239" s="111"/>
      <c r="J239" s="111"/>
      <c r="K239" s="111"/>
      <c r="L239" s="111"/>
      <c r="M239" s="111"/>
      <c r="N239" s="111"/>
      <c r="O239" s="111"/>
      <c r="P239" s="111"/>
      <c r="Q239" s="344"/>
      <c r="R239" s="142">
        <f t="shared" si="44"/>
        <v>0</v>
      </c>
      <c r="S239" s="279"/>
      <c r="T239" s="279"/>
    </row>
    <row r="240" spans="1:21" ht="39" customHeight="1" x14ac:dyDescent="0.25">
      <c r="A240" s="303">
        <v>6</v>
      </c>
      <c r="B240" s="333" t="s">
        <v>208</v>
      </c>
      <c r="C240" s="305" t="s">
        <v>40</v>
      </c>
      <c r="D240" s="28" t="s">
        <v>56</v>
      </c>
      <c r="E240" s="166">
        <v>844</v>
      </c>
      <c r="F240" s="166">
        <v>844</v>
      </c>
      <c r="G240" s="166">
        <v>844</v>
      </c>
      <c r="H240" s="166">
        <v>844</v>
      </c>
      <c r="I240" s="166">
        <v>844</v>
      </c>
      <c r="J240" s="166">
        <v>844</v>
      </c>
      <c r="K240" s="166">
        <v>844</v>
      </c>
      <c r="L240" s="166">
        <v>844</v>
      </c>
      <c r="M240" s="166">
        <v>844</v>
      </c>
      <c r="N240" s="166">
        <v>844</v>
      </c>
      <c r="O240" s="166">
        <v>844</v>
      </c>
      <c r="P240" s="166">
        <v>844</v>
      </c>
      <c r="Q240" s="341" t="s">
        <v>177</v>
      </c>
      <c r="R240" s="62">
        <f t="shared" si="44"/>
        <v>10128</v>
      </c>
      <c r="S240" s="289" t="s">
        <v>38</v>
      </c>
      <c r="T240" s="289" t="s">
        <v>39</v>
      </c>
    </row>
    <row r="241" spans="1:20" ht="46.5" customHeight="1" x14ac:dyDescent="0.25">
      <c r="A241" s="303"/>
      <c r="B241" s="333"/>
      <c r="C241" s="305"/>
      <c r="D241" s="28" t="s">
        <v>31</v>
      </c>
      <c r="E241" s="143">
        <v>373275.11</v>
      </c>
      <c r="F241" s="143">
        <v>373275.11</v>
      </c>
      <c r="G241" s="143">
        <v>373275.11</v>
      </c>
      <c r="H241" s="143">
        <v>373275.11</v>
      </c>
      <c r="I241" s="143">
        <v>509700.45999999996</v>
      </c>
      <c r="J241" s="143">
        <v>392435.11</v>
      </c>
      <c r="K241" s="143">
        <v>387141.76999999996</v>
      </c>
      <c r="L241" s="143">
        <v>460816.76999999996</v>
      </c>
      <c r="M241" s="143">
        <v>384641.76999999996</v>
      </c>
      <c r="N241" s="143">
        <v>389641.76999999996</v>
      </c>
      <c r="O241" s="143">
        <v>387141.76999999996</v>
      </c>
      <c r="P241" s="143">
        <v>476141.76999999996</v>
      </c>
      <c r="Q241" s="342"/>
      <c r="R241" s="139">
        <f t="shared" si="44"/>
        <v>4880761.629999999</v>
      </c>
      <c r="S241" s="289"/>
      <c r="T241" s="289"/>
    </row>
    <row r="242" spans="1:20" ht="54" customHeight="1" x14ac:dyDescent="0.25">
      <c r="A242" s="303"/>
      <c r="B242" s="333"/>
      <c r="C242" s="308" t="s">
        <v>32</v>
      </c>
      <c r="D242" s="29" t="s">
        <v>56</v>
      </c>
      <c r="E242" s="124"/>
      <c r="F242" s="124"/>
      <c r="G242" s="124"/>
      <c r="H242" s="124"/>
      <c r="I242" s="124"/>
      <c r="J242" s="124"/>
      <c r="K242" s="124"/>
      <c r="L242" s="124"/>
      <c r="M242" s="124"/>
      <c r="N242" s="113"/>
      <c r="O242" s="113"/>
      <c r="P242" s="113"/>
      <c r="Q242" s="343" t="s">
        <v>178</v>
      </c>
      <c r="R242" s="66">
        <f t="shared" si="44"/>
        <v>0</v>
      </c>
      <c r="S242" s="279">
        <f>R242/R240</f>
        <v>0</v>
      </c>
      <c r="T242" s="279">
        <f>R243/R241</f>
        <v>0</v>
      </c>
    </row>
    <row r="243" spans="1:20" ht="61.5" customHeight="1" x14ac:dyDescent="0.25">
      <c r="A243" s="303"/>
      <c r="B243" s="333"/>
      <c r="C243" s="308"/>
      <c r="D243" s="29" t="s">
        <v>31</v>
      </c>
      <c r="E243" s="111"/>
      <c r="F243" s="111"/>
      <c r="G243" s="111"/>
      <c r="H243" s="111"/>
      <c r="I243" s="111"/>
      <c r="J243" s="111"/>
      <c r="K243" s="111"/>
      <c r="L243" s="111"/>
      <c r="M243" s="111"/>
      <c r="N243" s="111"/>
      <c r="O243" s="111"/>
      <c r="P243" s="111"/>
      <c r="Q243" s="344"/>
      <c r="R243" s="142">
        <f t="shared" si="44"/>
        <v>0</v>
      </c>
      <c r="S243" s="279"/>
      <c r="T243" s="279"/>
    </row>
    <row r="244" spans="1:20" ht="54" customHeight="1" x14ac:dyDescent="0.25">
      <c r="A244" s="303">
        <v>7</v>
      </c>
      <c r="B244" s="333" t="s">
        <v>209</v>
      </c>
      <c r="C244" s="305" t="s">
        <v>40</v>
      </c>
      <c r="D244" s="28" t="s">
        <v>57</v>
      </c>
      <c r="E244" s="166">
        <v>300</v>
      </c>
      <c r="F244" s="166">
        <v>300</v>
      </c>
      <c r="G244" s="166">
        <v>300</v>
      </c>
      <c r="H244" s="166">
        <v>300</v>
      </c>
      <c r="I244" s="166">
        <v>300</v>
      </c>
      <c r="J244" s="166">
        <v>300</v>
      </c>
      <c r="K244" s="166">
        <v>300</v>
      </c>
      <c r="L244" s="166">
        <v>300</v>
      </c>
      <c r="M244" s="166">
        <v>300</v>
      </c>
      <c r="N244" s="166">
        <v>300</v>
      </c>
      <c r="O244" s="166">
        <v>300</v>
      </c>
      <c r="P244" s="166">
        <v>300</v>
      </c>
      <c r="Q244" s="341" t="s">
        <v>177</v>
      </c>
      <c r="R244" s="62">
        <f t="shared" si="44"/>
        <v>3600</v>
      </c>
      <c r="S244" s="289" t="s">
        <v>38</v>
      </c>
      <c r="T244" s="289" t="s">
        <v>39</v>
      </c>
    </row>
    <row r="245" spans="1:20" ht="67.5" customHeight="1" x14ac:dyDescent="0.25">
      <c r="A245" s="303"/>
      <c r="B245" s="333"/>
      <c r="C245" s="305"/>
      <c r="D245" s="28" t="s">
        <v>31</v>
      </c>
      <c r="E245" s="143">
        <v>162060.61000000002</v>
      </c>
      <c r="F245" s="143">
        <v>162060.61000000002</v>
      </c>
      <c r="G245" s="143">
        <v>162060.61000000002</v>
      </c>
      <c r="H245" s="143">
        <v>162060.61000000002</v>
      </c>
      <c r="I245" s="143">
        <v>289942.48</v>
      </c>
      <c r="J245" s="143">
        <v>170205.61000000002</v>
      </c>
      <c r="K245" s="143">
        <v>179944.17</v>
      </c>
      <c r="L245" s="143">
        <v>211314.17</v>
      </c>
      <c r="M245" s="143">
        <v>174944.17</v>
      </c>
      <c r="N245" s="143">
        <v>174444.17</v>
      </c>
      <c r="O245" s="143">
        <v>179944.17</v>
      </c>
      <c r="P245" s="143">
        <v>189444.17</v>
      </c>
      <c r="Q245" s="342"/>
      <c r="R245" s="139">
        <f t="shared" si="44"/>
        <v>2218425.5499999998</v>
      </c>
      <c r="S245" s="289"/>
      <c r="T245" s="289"/>
    </row>
    <row r="246" spans="1:20" ht="60" customHeight="1" x14ac:dyDescent="0.25">
      <c r="A246" s="303"/>
      <c r="B246" s="333"/>
      <c r="C246" s="308" t="s">
        <v>32</v>
      </c>
      <c r="D246" s="29" t="s">
        <v>57</v>
      </c>
      <c r="E246" s="123"/>
      <c r="F246" s="123"/>
      <c r="G246" s="123"/>
      <c r="H246" s="123"/>
      <c r="I246" s="123"/>
      <c r="J246" s="123"/>
      <c r="K246" s="123"/>
      <c r="L246" s="123"/>
      <c r="M246" s="123"/>
      <c r="N246" s="79"/>
      <c r="O246" s="79"/>
      <c r="P246" s="79"/>
      <c r="Q246" s="343" t="s">
        <v>178</v>
      </c>
      <c r="R246" s="66">
        <f t="shared" si="44"/>
        <v>0</v>
      </c>
      <c r="S246" s="279">
        <f>R246/R244</f>
        <v>0</v>
      </c>
      <c r="T246" s="279">
        <f>R247/R245</f>
        <v>0</v>
      </c>
    </row>
    <row r="247" spans="1:20" ht="66" customHeight="1" x14ac:dyDescent="0.25">
      <c r="A247" s="303"/>
      <c r="B247" s="333"/>
      <c r="C247" s="308"/>
      <c r="D247" s="29" t="s">
        <v>31</v>
      </c>
      <c r="E247" s="111"/>
      <c r="F247" s="111"/>
      <c r="G247" s="111"/>
      <c r="H247" s="111"/>
      <c r="I247" s="111"/>
      <c r="J247" s="111"/>
      <c r="K247" s="111"/>
      <c r="L247" s="111"/>
      <c r="M247" s="111"/>
      <c r="N247" s="111"/>
      <c r="O247" s="111"/>
      <c r="P247" s="111"/>
      <c r="Q247" s="344"/>
      <c r="R247" s="142">
        <f t="shared" si="44"/>
        <v>0</v>
      </c>
      <c r="S247" s="279"/>
      <c r="T247" s="279"/>
    </row>
    <row r="248" spans="1:20" ht="39" customHeight="1" x14ac:dyDescent="0.25">
      <c r="A248" s="303">
        <v>8</v>
      </c>
      <c r="B248" s="345" t="s">
        <v>210</v>
      </c>
      <c r="C248" s="305" t="s">
        <v>40</v>
      </c>
      <c r="D248" s="45" t="s">
        <v>58</v>
      </c>
      <c r="E248" s="166">
        <v>514</v>
      </c>
      <c r="F248" s="166">
        <v>514</v>
      </c>
      <c r="G248" s="166">
        <v>514</v>
      </c>
      <c r="H248" s="166">
        <v>514</v>
      </c>
      <c r="I248" s="166">
        <v>514</v>
      </c>
      <c r="J248" s="166">
        <v>514</v>
      </c>
      <c r="K248" s="166">
        <v>514</v>
      </c>
      <c r="L248" s="166">
        <v>514</v>
      </c>
      <c r="M248" s="166">
        <v>514</v>
      </c>
      <c r="N248" s="166">
        <v>514</v>
      </c>
      <c r="O248" s="166">
        <v>514</v>
      </c>
      <c r="P248" s="166">
        <v>514</v>
      </c>
      <c r="Q248" s="341" t="s">
        <v>177</v>
      </c>
      <c r="R248" s="62">
        <f t="shared" si="44"/>
        <v>6168</v>
      </c>
      <c r="S248" s="289" t="s">
        <v>38</v>
      </c>
      <c r="T248" s="289" t="s">
        <v>39</v>
      </c>
    </row>
    <row r="249" spans="1:20" ht="39" customHeight="1" x14ac:dyDescent="0.25">
      <c r="A249" s="303"/>
      <c r="B249" s="345"/>
      <c r="C249" s="305"/>
      <c r="D249" s="46" t="s">
        <v>31</v>
      </c>
      <c r="E249" s="145">
        <v>949003.6100000001</v>
      </c>
      <c r="F249" s="145">
        <v>960003.6100000001</v>
      </c>
      <c r="G249" s="145">
        <v>949003.6100000001</v>
      </c>
      <c r="H249" s="145">
        <v>949003.6100000001</v>
      </c>
      <c r="I249" s="145">
        <v>1027504.0000000001</v>
      </c>
      <c r="J249" s="143">
        <v>1001728.6100000001</v>
      </c>
      <c r="K249" s="145">
        <v>954003.6100000001</v>
      </c>
      <c r="L249" s="145">
        <v>1087803.6100000001</v>
      </c>
      <c r="M249" s="145">
        <v>949003.6100000001</v>
      </c>
      <c r="N249" s="145">
        <v>954003.6100000001</v>
      </c>
      <c r="O249" s="145">
        <v>949003.6100000001</v>
      </c>
      <c r="P249" s="145">
        <v>1112003.6100000001</v>
      </c>
      <c r="Q249" s="342"/>
      <c r="R249" s="139">
        <f t="shared" si="44"/>
        <v>11842068.709999999</v>
      </c>
      <c r="S249" s="289"/>
      <c r="T249" s="289"/>
    </row>
    <row r="250" spans="1:20" ht="39" customHeight="1" x14ac:dyDescent="0.25">
      <c r="A250" s="303"/>
      <c r="B250" s="345"/>
      <c r="C250" s="308" t="s">
        <v>32</v>
      </c>
      <c r="D250" s="47" t="s">
        <v>58</v>
      </c>
      <c r="E250" s="123"/>
      <c r="F250" s="123"/>
      <c r="G250" s="123"/>
      <c r="H250" s="123"/>
      <c r="I250" s="123"/>
      <c r="J250" s="123"/>
      <c r="K250" s="123"/>
      <c r="L250" s="123"/>
      <c r="M250" s="123"/>
      <c r="N250" s="113"/>
      <c r="O250" s="113"/>
      <c r="P250" s="113"/>
      <c r="Q250" s="343" t="s">
        <v>178</v>
      </c>
      <c r="R250" s="66">
        <f t="shared" si="44"/>
        <v>0</v>
      </c>
      <c r="S250" s="279">
        <f>R250/R248</f>
        <v>0</v>
      </c>
      <c r="T250" s="279">
        <f>R251/R249</f>
        <v>0</v>
      </c>
    </row>
    <row r="251" spans="1:20" ht="39" customHeight="1" x14ac:dyDescent="0.25">
      <c r="A251" s="303"/>
      <c r="B251" s="345"/>
      <c r="C251" s="308"/>
      <c r="D251" s="48" t="s">
        <v>31</v>
      </c>
      <c r="E251" s="111"/>
      <c r="F251" s="146"/>
      <c r="G251" s="146"/>
      <c r="H251" s="146"/>
      <c r="I251" s="146"/>
      <c r="J251" s="146"/>
      <c r="K251" s="151"/>
      <c r="L251" s="151"/>
      <c r="M251" s="146"/>
      <c r="N251" s="146"/>
      <c r="O251" s="146"/>
      <c r="P251" s="146"/>
      <c r="Q251" s="344"/>
      <c r="R251" s="142">
        <f t="shared" si="44"/>
        <v>0</v>
      </c>
      <c r="S251" s="279"/>
      <c r="T251" s="279"/>
    </row>
    <row r="252" spans="1:20" ht="67.5" customHeight="1" x14ac:dyDescent="0.25">
      <c r="A252" s="303">
        <v>9</v>
      </c>
      <c r="B252" s="333" t="s">
        <v>211</v>
      </c>
      <c r="C252" s="305" t="s">
        <v>40</v>
      </c>
      <c r="D252" s="49" t="s">
        <v>58</v>
      </c>
      <c r="E252" s="166">
        <v>371</v>
      </c>
      <c r="F252" s="166">
        <v>371</v>
      </c>
      <c r="G252" s="166">
        <v>371</v>
      </c>
      <c r="H252" s="166">
        <v>371</v>
      </c>
      <c r="I252" s="166">
        <v>371</v>
      </c>
      <c r="J252" s="166">
        <v>371</v>
      </c>
      <c r="K252" s="166">
        <v>371</v>
      </c>
      <c r="L252" s="166">
        <v>371</v>
      </c>
      <c r="M252" s="166">
        <v>371</v>
      </c>
      <c r="N252" s="166">
        <v>371</v>
      </c>
      <c r="O252" s="166">
        <v>371</v>
      </c>
      <c r="P252" s="166">
        <v>371</v>
      </c>
      <c r="Q252" s="341" t="s">
        <v>177</v>
      </c>
      <c r="R252" s="62">
        <f t="shared" si="44"/>
        <v>4452</v>
      </c>
      <c r="S252" s="289" t="s">
        <v>38</v>
      </c>
      <c r="T252" s="289" t="s">
        <v>39</v>
      </c>
    </row>
    <row r="253" spans="1:20" ht="55.5" customHeight="1" x14ac:dyDescent="0.25">
      <c r="A253" s="303"/>
      <c r="B253" s="333"/>
      <c r="C253" s="305"/>
      <c r="D253" s="28" t="s">
        <v>31</v>
      </c>
      <c r="E253" s="143">
        <v>150592.05000000002</v>
      </c>
      <c r="F253" s="143">
        <v>150592.05000000002</v>
      </c>
      <c r="G253" s="143">
        <v>150592.05000000002</v>
      </c>
      <c r="H253" s="143">
        <v>150592.05000000002</v>
      </c>
      <c r="I253" s="143">
        <v>766607.18</v>
      </c>
      <c r="J253" s="143">
        <v>150592.05000000002</v>
      </c>
      <c r="K253" s="143">
        <v>250592.05000000002</v>
      </c>
      <c r="L253" s="143">
        <v>264042.05000000005</v>
      </c>
      <c r="M253" s="143">
        <v>250592.05000000002</v>
      </c>
      <c r="N253" s="143">
        <v>250592.05000000002</v>
      </c>
      <c r="O253" s="143">
        <v>250592.05000000002</v>
      </c>
      <c r="P253" s="143">
        <v>286592.05000000005</v>
      </c>
      <c r="Q253" s="342"/>
      <c r="R253" s="139">
        <f t="shared" si="44"/>
        <v>3072569.7299999995</v>
      </c>
      <c r="S253" s="289"/>
      <c r="T253" s="289"/>
    </row>
    <row r="254" spans="1:20" ht="63.75" customHeight="1" x14ac:dyDescent="0.25">
      <c r="A254" s="303"/>
      <c r="B254" s="333"/>
      <c r="C254" s="308" t="s">
        <v>32</v>
      </c>
      <c r="D254" s="50" t="s">
        <v>58</v>
      </c>
      <c r="E254" s="123"/>
      <c r="F254" s="123"/>
      <c r="G254" s="123"/>
      <c r="H254" s="123"/>
      <c r="I254" s="123"/>
      <c r="J254" s="123"/>
      <c r="K254" s="123"/>
      <c r="L254" s="123"/>
      <c r="M254" s="123"/>
      <c r="N254" s="79"/>
      <c r="O254" s="79"/>
      <c r="P254" s="79"/>
      <c r="Q254" s="343" t="s">
        <v>178</v>
      </c>
      <c r="R254" s="66">
        <f t="shared" si="44"/>
        <v>0</v>
      </c>
      <c r="S254" s="279">
        <f>R254/R252</f>
        <v>0</v>
      </c>
      <c r="T254" s="279">
        <f>R255/R253</f>
        <v>0</v>
      </c>
    </row>
    <row r="255" spans="1:20" ht="56.25" customHeight="1" x14ac:dyDescent="0.25">
      <c r="A255" s="303"/>
      <c r="B255" s="333"/>
      <c r="C255" s="308"/>
      <c r="D255" s="29" t="s">
        <v>31</v>
      </c>
      <c r="E255" s="111"/>
      <c r="F255" s="111"/>
      <c r="G255" s="111"/>
      <c r="H255" s="111"/>
      <c r="I255" s="111"/>
      <c r="J255" s="111"/>
      <c r="K255" s="111"/>
      <c r="L255" s="111"/>
      <c r="M255" s="111"/>
      <c r="N255" s="111"/>
      <c r="O255" s="111"/>
      <c r="P255" s="111"/>
      <c r="Q255" s="344"/>
      <c r="R255" s="142">
        <f t="shared" si="44"/>
        <v>0</v>
      </c>
      <c r="S255" s="279"/>
      <c r="T255" s="279"/>
    </row>
    <row r="256" spans="1:20" ht="61.5" customHeight="1" x14ac:dyDescent="0.25">
      <c r="A256" s="303">
        <v>10</v>
      </c>
      <c r="B256" s="333" t="s">
        <v>212</v>
      </c>
      <c r="C256" s="305" t="s">
        <v>40</v>
      </c>
      <c r="D256" s="51" t="s">
        <v>59</v>
      </c>
      <c r="E256" s="166">
        <v>6000</v>
      </c>
      <c r="F256" s="166">
        <v>6000</v>
      </c>
      <c r="G256" s="166">
        <v>6000</v>
      </c>
      <c r="H256" s="166">
        <v>6000</v>
      </c>
      <c r="I256" s="166">
        <v>6000</v>
      </c>
      <c r="J256" s="166">
        <v>6000</v>
      </c>
      <c r="K256" s="166">
        <v>6000</v>
      </c>
      <c r="L256" s="166">
        <v>6000</v>
      </c>
      <c r="M256" s="166">
        <v>6000</v>
      </c>
      <c r="N256" s="166">
        <v>6000</v>
      </c>
      <c r="O256" s="166">
        <v>6000</v>
      </c>
      <c r="P256" s="166">
        <v>6000</v>
      </c>
      <c r="Q256" s="341" t="s">
        <v>177</v>
      </c>
      <c r="R256" s="62">
        <f t="shared" si="44"/>
        <v>72000</v>
      </c>
      <c r="S256" s="289" t="s">
        <v>38</v>
      </c>
      <c r="T256" s="289" t="s">
        <v>39</v>
      </c>
    </row>
    <row r="257" spans="1:20" ht="60" customHeight="1" x14ac:dyDescent="0.25">
      <c r="A257" s="303"/>
      <c r="B257" s="333"/>
      <c r="C257" s="305"/>
      <c r="D257" s="28" t="s">
        <v>31</v>
      </c>
      <c r="E257" s="143">
        <v>76208.820000000022</v>
      </c>
      <c r="F257" s="143">
        <v>76208.820000000022</v>
      </c>
      <c r="G257" s="143">
        <v>76208.820000000022</v>
      </c>
      <c r="H257" s="143">
        <v>76208.820000000022</v>
      </c>
      <c r="I257" s="143">
        <v>267049.18</v>
      </c>
      <c r="J257" s="143">
        <v>78208.820000000022</v>
      </c>
      <c r="K257" s="143">
        <v>102598.82000000002</v>
      </c>
      <c r="L257" s="143">
        <v>106098.82000000002</v>
      </c>
      <c r="M257" s="143">
        <v>90098.820000000022</v>
      </c>
      <c r="N257" s="143">
        <v>95098.820000000022</v>
      </c>
      <c r="O257" s="143">
        <v>95098.820000000022</v>
      </c>
      <c r="P257" s="143">
        <v>115098.82000000002</v>
      </c>
      <c r="Q257" s="342"/>
      <c r="R257" s="139">
        <f t="shared" si="44"/>
        <v>1254186.2000000004</v>
      </c>
      <c r="S257" s="289"/>
      <c r="T257" s="289"/>
    </row>
    <row r="258" spans="1:20" ht="57.75" customHeight="1" x14ac:dyDescent="0.25">
      <c r="A258" s="303"/>
      <c r="B258" s="333"/>
      <c r="C258" s="308" t="s">
        <v>32</v>
      </c>
      <c r="D258" s="52" t="s">
        <v>59</v>
      </c>
      <c r="E258" s="123"/>
      <c r="F258" s="123"/>
      <c r="G258" s="123"/>
      <c r="H258" s="123"/>
      <c r="I258" s="123"/>
      <c r="J258" s="123"/>
      <c r="K258" s="123"/>
      <c r="L258" s="123"/>
      <c r="M258" s="123"/>
      <c r="N258" s="79"/>
      <c r="O258" s="79"/>
      <c r="P258" s="79"/>
      <c r="Q258" s="343" t="s">
        <v>178</v>
      </c>
      <c r="R258" s="66">
        <f t="shared" si="44"/>
        <v>0</v>
      </c>
      <c r="S258" s="279">
        <f>R258/R256</f>
        <v>0</v>
      </c>
      <c r="T258" s="279">
        <f>R259/R257</f>
        <v>0</v>
      </c>
    </row>
    <row r="259" spans="1:20" ht="54" customHeight="1" x14ac:dyDescent="0.25">
      <c r="A259" s="303"/>
      <c r="B259" s="333"/>
      <c r="C259" s="308"/>
      <c r="D259" s="29" t="s">
        <v>31</v>
      </c>
      <c r="E259" s="111"/>
      <c r="F259" s="111"/>
      <c r="G259" s="111"/>
      <c r="H259" s="111"/>
      <c r="I259" s="111"/>
      <c r="J259" s="111"/>
      <c r="K259" s="111"/>
      <c r="L259" s="111"/>
      <c r="M259" s="111"/>
      <c r="N259" s="111"/>
      <c r="O259" s="111"/>
      <c r="P259" s="111"/>
      <c r="Q259" s="344"/>
      <c r="R259" s="142">
        <f t="shared" si="44"/>
        <v>0</v>
      </c>
      <c r="S259" s="279"/>
      <c r="T259" s="279"/>
    </row>
    <row r="260" spans="1:20" ht="51" customHeight="1" x14ac:dyDescent="0.25">
      <c r="A260" s="303">
        <v>11</v>
      </c>
      <c r="B260" s="333" t="s">
        <v>213</v>
      </c>
      <c r="C260" s="305" t="s">
        <v>40</v>
      </c>
      <c r="D260" s="28" t="s">
        <v>56</v>
      </c>
      <c r="E260" s="166">
        <v>2755</v>
      </c>
      <c r="F260" s="166">
        <v>2755</v>
      </c>
      <c r="G260" s="166">
        <v>2755</v>
      </c>
      <c r="H260" s="166">
        <v>2755</v>
      </c>
      <c r="I260" s="166">
        <v>2755</v>
      </c>
      <c r="J260" s="166">
        <v>2755</v>
      </c>
      <c r="K260" s="166">
        <v>2755</v>
      </c>
      <c r="L260" s="166">
        <v>2755</v>
      </c>
      <c r="M260" s="166">
        <v>2755</v>
      </c>
      <c r="N260" s="166">
        <v>2755</v>
      </c>
      <c r="O260" s="166">
        <v>2755</v>
      </c>
      <c r="P260" s="166">
        <v>2755</v>
      </c>
      <c r="Q260" s="341" t="s">
        <v>177</v>
      </c>
      <c r="R260" s="62">
        <f t="shared" si="44"/>
        <v>33060</v>
      </c>
      <c r="S260" s="289" t="s">
        <v>38</v>
      </c>
      <c r="T260" s="289" t="s">
        <v>39</v>
      </c>
    </row>
    <row r="261" spans="1:20" ht="51" customHeight="1" x14ac:dyDescent="0.25">
      <c r="A261" s="303"/>
      <c r="B261" s="333"/>
      <c r="C261" s="305"/>
      <c r="D261" s="28" t="s">
        <v>31</v>
      </c>
      <c r="E261" s="143">
        <v>249783.98</v>
      </c>
      <c r="F261" s="143">
        <v>250808.98</v>
      </c>
      <c r="G261" s="143">
        <v>250808.98</v>
      </c>
      <c r="H261" s="143">
        <v>250808.98</v>
      </c>
      <c r="I261" s="143">
        <v>291459.25</v>
      </c>
      <c r="J261" s="143">
        <v>250808.98</v>
      </c>
      <c r="K261" s="143">
        <v>253308.98</v>
      </c>
      <c r="L261" s="143">
        <v>270568.98</v>
      </c>
      <c r="M261" s="143">
        <v>252308.98</v>
      </c>
      <c r="N261" s="143">
        <v>252308.98</v>
      </c>
      <c r="O261" s="143">
        <v>252308.98</v>
      </c>
      <c r="P261" s="143">
        <v>337308.98</v>
      </c>
      <c r="Q261" s="342"/>
      <c r="R261" s="139">
        <f t="shared" si="44"/>
        <v>3162593.03</v>
      </c>
      <c r="S261" s="289"/>
      <c r="T261" s="289"/>
    </row>
    <row r="262" spans="1:20" ht="51" customHeight="1" x14ac:dyDescent="0.25">
      <c r="A262" s="303"/>
      <c r="B262" s="333"/>
      <c r="C262" s="308" t="s">
        <v>32</v>
      </c>
      <c r="D262" s="29" t="s">
        <v>56</v>
      </c>
      <c r="E262" s="123"/>
      <c r="F262" s="123"/>
      <c r="G262" s="123"/>
      <c r="H262" s="123"/>
      <c r="I262" s="123"/>
      <c r="J262" s="123"/>
      <c r="K262" s="123"/>
      <c r="L262" s="123"/>
      <c r="M262" s="123"/>
      <c r="N262" s="114"/>
      <c r="O262" s="114"/>
      <c r="P262" s="114"/>
      <c r="Q262" s="343" t="s">
        <v>178</v>
      </c>
      <c r="R262" s="66">
        <f t="shared" si="44"/>
        <v>0</v>
      </c>
      <c r="S262" s="279">
        <f>R262/R260</f>
        <v>0</v>
      </c>
      <c r="T262" s="279">
        <f>R263/R261</f>
        <v>0</v>
      </c>
    </row>
    <row r="263" spans="1:20" ht="51" customHeight="1" x14ac:dyDescent="0.25">
      <c r="A263" s="303"/>
      <c r="B263" s="333"/>
      <c r="C263" s="308"/>
      <c r="D263" s="29" t="s">
        <v>31</v>
      </c>
      <c r="E263" s="111"/>
      <c r="F263" s="111"/>
      <c r="G263" s="111"/>
      <c r="H263" s="111"/>
      <c r="I263" s="111"/>
      <c r="J263" s="111"/>
      <c r="K263" s="111"/>
      <c r="L263" s="111"/>
      <c r="M263" s="111"/>
      <c r="N263" s="111"/>
      <c r="O263" s="111"/>
      <c r="P263" s="111"/>
      <c r="Q263" s="344"/>
      <c r="R263" s="142">
        <f t="shared" si="44"/>
        <v>0</v>
      </c>
      <c r="S263" s="279"/>
      <c r="T263" s="279"/>
    </row>
    <row r="264" spans="1:20" ht="58.5" customHeight="1" x14ac:dyDescent="0.25">
      <c r="A264" s="303">
        <v>12</v>
      </c>
      <c r="B264" s="333" t="s">
        <v>214</v>
      </c>
      <c r="C264" s="305" t="s">
        <v>40</v>
      </c>
      <c r="D264" s="28" t="s">
        <v>33</v>
      </c>
      <c r="E264" s="166">
        <v>1225</v>
      </c>
      <c r="F264" s="166">
        <v>1225</v>
      </c>
      <c r="G264" s="166">
        <v>1225</v>
      </c>
      <c r="H264" s="166">
        <v>1225</v>
      </c>
      <c r="I264" s="166">
        <v>1225</v>
      </c>
      <c r="J264" s="166">
        <v>1225</v>
      </c>
      <c r="K264" s="166">
        <v>1225</v>
      </c>
      <c r="L264" s="166">
        <v>1225</v>
      </c>
      <c r="M264" s="166">
        <v>1225</v>
      </c>
      <c r="N264" s="166">
        <v>1225</v>
      </c>
      <c r="O264" s="166">
        <v>1225</v>
      </c>
      <c r="P264" s="166">
        <v>1225</v>
      </c>
      <c r="Q264" s="341" t="s">
        <v>177</v>
      </c>
      <c r="R264" s="62">
        <f t="shared" si="44"/>
        <v>14700</v>
      </c>
      <c r="S264" s="289" t="s">
        <v>38</v>
      </c>
      <c r="T264" s="289" t="s">
        <v>39</v>
      </c>
    </row>
    <row r="265" spans="1:20" ht="51" customHeight="1" x14ac:dyDescent="0.25">
      <c r="A265" s="303"/>
      <c r="B265" s="333"/>
      <c r="C265" s="305"/>
      <c r="D265" s="28" t="s">
        <v>31</v>
      </c>
      <c r="E265" s="143">
        <v>833124.56</v>
      </c>
      <c r="F265" s="143">
        <v>833124.56</v>
      </c>
      <c r="G265" s="143">
        <v>833124.56</v>
      </c>
      <c r="H265" s="143">
        <v>833124.56</v>
      </c>
      <c r="I265" s="143">
        <v>944349.95</v>
      </c>
      <c r="J265" s="143">
        <v>856349.56</v>
      </c>
      <c r="K265" s="143">
        <v>843124.56</v>
      </c>
      <c r="L265" s="143">
        <v>934474.56</v>
      </c>
      <c r="M265" s="143">
        <v>843124.56</v>
      </c>
      <c r="N265" s="143">
        <v>843124.56</v>
      </c>
      <c r="O265" s="143">
        <v>843124.56</v>
      </c>
      <c r="P265" s="143">
        <v>1052124.56</v>
      </c>
      <c r="Q265" s="342"/>
      <c r="R265" s="139">
        <f t="shared" si="44"/>
        <v>10492295.110000003</v>
      </c>
      <c r="S265" s="289"/>
      <c r="T265" s="289"/>
    </row>
    <row r="266" spans="1:20" ht="51" customHeight="1" x14ac:dyDescent="0.25">
      <c r="A266" s="303"/>
      <c r="B266" s="333"/>
      <c r="C266" s="308" t="s">
        <v>32</v>
      </c>
      <c r="D266" s="29" t="s">
        <v>33</v>
      </c>
      <c r="E266" s="123"/>
      <c r="F266" s="123"/>
      <c r="G266" s="123"/>
      <c r="H266" s="123"/>
      <c r="I266" s="123"/>
      <c r="J266" s="123"/>
      <c r="K266" s="123"/>
      <c r="L266" s="123"/>
      <c r="M266" s="123"/>
      <c r="N266" s="114"/>
      <c r="O266" s="114"/>
      <c r="P266" s="114"/>
      <c r="Q266" s="343" t="s">
        <v>178</v>
      </c>
      <c r="R266" s="66">
        <f t="shared" si="44"/>
        <v>0</v>
      </c>
      <c r="S266" s="279">
        <f>R266/R264</f>
        <v>0</v>
      </c>
      <c r="T266" s="279">
        <f>R267/R265</f>
        <v>0</v>
      </c>
    </row>
    <row r="267" spans="1:20" ht="51" customHeight="1" x14ac:dyDescent="0.25">
      <c r="A267" s="303"/>
      <c r="B267" s="333"/>
      <c r="C267" s="308"/>
      <c r="D267" s="29" t="s">
        <v>31</v>
      </c>
      <c r="E267" s="111"/>
      <c r="F267" s="111"/>
      <c r="G267" s="111"/>
      <c r="H267" s="111"/>
      <c r="I267" s="111"/>
      <c r="J267" s="111"/>
      <c r="K267" s="111"/>
      <c r="L267" s="111"/>
      <c r="M267" s="111"/>
      <c r="N267" s="111"/>
      <c r="O267" s="111"/>
      <c r="P267" s="111"/>
      <c r="Q267" s="344"/>
      <c r="R267" s="142">
        <f t="shared" si="44"/>
        <v>0</v>
      </c>
      <c r="S267" s="279"/>
      <c r="T267" s="279"/>
    </row>
    <row r="268" spans="1:20" ht="57.75" customHeight="1" x14ac:dyDescent="0.25">
      <c r="A268" s="303">
        <v>13</v>
      </c>
      <c r="B268" s="333" t="s">
        <v>215</v>
      </c>
      <c r="C268" s="305" t="s">
        <v>40</v>
      </c>
      <c r="D268" s="28" t="s">
        <v>33</v>
      </c>
      <c r="E268" s="166">
        <v>3536</v>
      </c>
      <c r="F268" s="166">
        <v>3536</v>
      </c>
      <c r="G268" s="166">
        <v>3536</v>
      </c>
      <c r="H268" s="166">
        <v>3536</v>
      </c>
      <c r="I268" s="166">
        <v>3536</v>
      </c>
      <c r="J268" s="166">
        <v>3536</v>
      </c>
      <c r="K268" s="166">
        <v>3536</v>
      </c>
      <c r="L268" s="166">
        <v>3536</v>
      </c>
      <c r="M268" s="166">
        <v>3536</v>
      </c>
      <c r="N268" s="166">
        <v>3536</v>
      </c>
      <c r="O268" s="166">
        <v>3536</v>
      </c>
      <c r="P268" s="166">
        <v>3536</v>
      </c>
      <c r="Q268" s="341" t="s">
        <v>177</v>
      </c>
      <c r="R268" s="62">
        <f t="shared" si="44"/>
        <v>42432</v>
      </c>
      <c r="S268" s="289" t="s">
        <v>38</v>
      </c>
      <c r="T268" s="289" t="s">
        <v>39</v>
      </c>
    </row>
    <row r="269" spans="1:20" ht="57.75" customHeight="1" x14ac:dyDescent="0.25">
      <c r="A269" s="303"/>
      <c r="B269" s="333"/>
      <c r="C269" s="305"/>
      <c r="D269" s="28" t="s">
        <v>31</v>
      </c>
      <c r="E269" s="143">
        <v>465257.26000000013</v>
      </c>
      <c r="F269" s="143">
        <v>469982.26000000013</v>
      </c>
      <c r="G269" s="143">
        <v>465257.26000000013</v>
      </c>
      <c r="H269" s="143">
        <v>465257.26000000013</v>
      </c>
      <c r="I269" s="143">
        <v>802540.6</v>
      </c>
      <c r="J269" s="143">
        <v>483982.26000000013</v>
      </c>
      <c r="K269" s="143">
        <v>518691.91000000015</v>
      </c>
      <c r="L269" s="143">
        <v>561616.91</v>
      </c>
      <c r="M269" s="143">
        <v>496191.91000000015</v>
      </c>
      <c r="N269" s="143">
        <v>494691.91000000015</v>
      </c>
      <c r="O269" s="143">
        <v>498691.91000000015</v>
      </c>
      <c r="P269" s="143">
        <v>596691.95000000007</v>
      </c>
      <c r="Q269" s="342"/>
      <c r="R269" s="139">
        <f t="shared" si="44"/>
        <v>6318853.4000000013</v>
      </c>
      <c r="S269" s="289"/>
      <c r="T269" s="289"/>
    </row>
    <row r="270" spans="1:20" ht="57.75" customHeight="1" x14ac:dyDescent="0.25">
      <c r="A270" s="303"/>
      <c r="B270" s="333"/>
      <c r="C270" s="308" t="s">
        <v>32</v>
      </c>
      <c r="D270" s="29" t="s">
        <v>33</v>
      </c>
      <c r="E270" s="123"/>
      <c r="F270" s="123"/>
      <c r="G270" s="123"/>
      <c r="H270" s="123"/>
      <c r="I270" s="123"/>
      <c r="J270" s="123"/>
      <c r="K270" s="123"/>
      <c r="L270" s="123"/>
      <c r="M270" s="123"/>
      <c r="N270" s="123"/>
      <c r="O270" s="114"/>
      <c r="P270" s="114"/>
      <c r="Q270" s="343" t="s">
        <v>178</v>
      </c>
      <c r="R270" s="66">
        <f t="shared" si="44"/>
        <v>0</v>
      </c>
      <c r="S270" s="279">
        <f>R270/R268</f>
        <v>0</v>
      </c>
      <c r="T270" s="279">
        <f>R271/R269</f>
        <v>0</v>
      </c>
    </row>
    <row r="271" spans="1:20" ht="57.75" customHeight="1" x14ac:dyDescent="0.25">
      <c r="A271" s="303"/>
      <c r="B271" s="333"/>
      <c r="C271" s="308"/>
      <c r="D271" s="29" t="s">
        <v>31</v>
      </c>
      <c r="E271" s="111"/>
      <c r="F271" s="111"/>
      <c r="G271" s="111"/>
      <c r="H271" s="111"/>
      <c r="I271" s="111"/>
      <c r="J271" s="111"/>
      <c r="K271" s="111"/>
      <c r="L271" s="111"/>
      <c r="M271" s="111"/>
      <c r="N271" s="111"/>
      <c r="O271" s="111"/>
      <c r="P271" s="111"/>
      <c r="Q271" s="344"/>
      <c r="R271" s="142">
        <f t="shared" si="44"/>
        <v>0</v>
      </c>
      <c r="S271" s="279"/>
      <c r="T271" s="279"/>
    </row>
    <row r="272" spans="1:20" ht="69.75" customHeight="1" x14ac:dyDescent="0.25">
      <c r="A272" s="303">
        <v>14</v>
      </c>
      <c r="B272" s="333" t="s">
        <v>216</v>
      </c>
      <c r="C272" s="305" t="s">
        <v>40</v>
      </c>
      <c r="D272" s="28" t="s">
        <v>33</v>
      </c>
      <c r="E272" s="166">
        <v>6147</v>
      </c>
      <c r="F272" s="166">
        <v>6127</v>
      </c>
      <c r="G272" s="166">
        <v>6127</v>
      </c>
      <c r="H272" s="166">
        <v>6127</v>
      </c>
      <c r="I272" s="166">
        <v>6127</v>
      </c>
      <c r="J272" s="166">
        <v>6127</v>
      </c>
      <c r="K272" s="166">
        <v>6127</v>
      </c>
      <c r="L272" s="166">
        <v>6127</v>
      </c>
      <c r="M272" s="166">
        <v>6147</v>
      </c>
      <c r="N272" s="166">
        <v>6127</v>
      </c>
      <c r="O272" s="166">
        <v>6127</v>
      </c>
      <c r="P272" s="166">
        <v>6127</v>
      </c>
      <c r="Q272" s="341" t="s">
        <v>177</v>
      </c>
      <c r="R272" s="62">
        <f t="shared" si="44"/>
        <v>73564</v>
      </c>
      <c r="S272" s="289" t="s">
        <v>38</v>
      </c>
      <c r="T272" s="289" t="s">
        <v>39</v>
      </c>
    </row>
    <row r="273" spans="1:21" ht="50.25" customHeight="1" x14ac:dyDescent="0.25">
      <c r="A273" s="303"/>
      <c r="B273" s="333"/>
      <c r="C273" s="305"/>
      <c r="D273" s="28" t="s">
        <v>31</v>
      </c>
      <c r="E273" s="143">
        <v>1776378.8200000003</v>
      </c>
      <c r="F273" s="143">
        <v>1802828.8200000003</v>
      </c>
      <c r="G273" s="143">
        <v>1776378.8200000003</v>
      </c>
      <c r="H273" s="143">
        <v>1776378.8200000003</v>
      </c>
      <c r="I273" s="143">
        <v>2077327.3299999998</v>
      </c>
      <c r="J273" s="143">
        <v>1818278.8200000003</v>
      </c>
      <c r="K273" s="143">
        <v>1816703.4900000005</v>
      </c>
      <c r="L273" s="143">
        <v>2007303.4900000005</v>
      </c>
      <c r="M273" s="143">
        <v>1804703.4900000005</v>
      </c>
      <c r="N273" s="143">
        <v>1799703.4900000005</v>
      </c>
      <c r="O273" s="143">
        <v>1802203.4900000005</v>
      </c>
      <c r="P273" s="143">
        <v>2147203.5300000003</v>
      </c>
      <c r="Q273" s="342"/>
      <c r="R273" s="139">
        <f t="shared" si="44"/>
        <v>22405392.410000008</v>
      </c>
      <c r="S273" s="289"/>
      <c r="T273" s="289"/>
    </row>
    <row r="274" spans="1:21" ht="50.25" customHeight="1" x14ac:dyDescent="0.25">
      <c r="A274" s="303"/>
      <c r="B274" s="333"/>
      <c r="C274" s="308" t="s">
        <v>32</v>
      </c>
      <c r="D274" s="29" t="s">
        <v>33</v>
      </c>
      <c r="E274" s="123"/>
      <c r="F274" s="123"/>
      <c r="G274" s="123"/>
      <c r="H274" s="123"/>
      <c r="I274" s="123"/>
      <c r="J274" s="123"/>
      <c r="K274" s="123"/>
      <c r="L274" s="123"/>
      <c r="M274" s="123"/>
      <c r="N274" s="114"/>
      <c r="O274" s="114"/>
      <c r="P274" s="114"/>
      <c r="Q274" s="343" t="s">
        <v>178</v>
      </c>
      <c r="R274" s="66">
        <f t="shared" si="44"/>
        <v>0</v>
      </c>
      <c r="S274" s="279">
        <f>R274/R272</f>
        <v>0</v>
      </c>
      <c r="T274" s="279">
        <f>R275/R273</f>
        <v>0</v>
      </c>
    </row>
    <row r="275" spans="1:21" ht="50.25" customHeight="1" x14ac:dyDescent="0.25">
      <c r="A275" s="303"/>
      <c r="B275" s="333"/>
      <c r="C275" s="308"/>
      <c r="D275" s="29" t="s">
        <v>31</v>
      </c>
      <c r="E275" s="111"/>
      <c r="F275" s="111"/>
      <c r="G275" s="111"/>
      <c r="H275" s="111"/>
      <c r="I275" s="111"/>
      <c r="J275" s="111"/>
      <c r="K275" s="111"/>
      <c r="L275" s="111"/>
      <c r="M275" s="111"/>
      <c r="N275" s="111"/>
      <c r="O275" s="111"/>
      <c r="P275" s="111"/>
      <c r="Q275" s="344"/>
      <c r="R275" s="142">
        <f t="shared" si="44"/>
        <v>0</v>
      </c>
      <c r="S275" s="279"/>
      <c r="T275" s="279"/>
    </row>
    <row r="276" spans="1:21" ht="54" customHeight="1" x14ac:dyDescent="0.25">
      <c r="A276" s="303">
        <v>15</v>
      </c>
      <c r="B276" s="333" t="s">
        <v>217</v>
      </c>
      <c r="C276" s="305" t="s">
        <v>40</v>
      </c>
      <c r="D276" s="28" t="s">
        <v>33</v>
      </c>
      <c r="E276" s="166">
        <v>3352</v>
      </c>
      <c r="F276" s="166">
        <v>3352</v>
      </c>
      <c r="G276" s="166">
        <v>3352</v>
      </c>
      <c r="H276" s="166">
        <v>3352</v>
      </c>
      <c r="I276" s="166">
        <v>3352</v>
      </c>
      <c r="J276" s="166">
        <v>3352</v>
      </c>
      <c r="K276" s="166">
        <v>3352</v>
      </c>
      <c r="L276" s="166">
        <v>3352</v>
      </c>
      <c r="M276" s="166">
        <v>3352</v>
      </c>
      <c r="N276" s="166">
        <v>3352</v>
      </c>
      <c r="O276" s="166">
        <v>3352</v>
      </c>
      <c r="P276" s="166">
        <v>3352</v>
      </c>
      <c r="Q276" s="341" t="s">
        <v>177</v>
      </c>
      <c r="R276" s="62">
        <f t="shared" si="44"/>
        <v>40224</v>
      </c>
      <c r="S276" s="289" t="s">
        <v>38</v>
      </c>
      <c r="T276" s="289" t="s">
        <v>39</v>
      </c>
    </row>
    <row r="277" spans="1:21" ht="54" customHeight="1" x14ac:dyDescent="0.25">
      <c r="A277" s="303"/>
      <c r="B277" s="333"/>
      <c r="C277" s="305"/>
      <c r="D277" s="28" t="s">
        <v>31</v>
      </c>
      <c r="E277" s="143">
        <v>607308.16</v>
      </c>
      <c r="F277" s="143">
        <v>607308.16</v>
      </c>
      <c r="G277" s="143">
        <v>607308.16</v>
      </c>
      <c r="H277" s="143">
        <v>607308.16</v>
      </c>
      <c r="I277" s="143">
        <v>827828.49000000011</v>
      </c>
      <c r="J277" s="143">
        <v>628758.16</v>
      </c>
      <c r="K277" s="143">
        <v>647504.00000000012</v>
      </c>
      <c r="L277" s="143">
        <v>707338.00000000012</v>
      </c>
      <c r="M277" s="143">
        <v>638538.00000000012</v>
      </c>
      <c r="N277" s="143">
        <v>623538.00000000012</v>
      </c>
      <c r="O277" s="143">
        <v>631038.00000000012</v>
      </c>
      <c r="P277" s="143">
        <v>785006.00000000012</v>
      </c>
      <c r="Q277" s="342"/>
      <c r="R277" s="139">
        <f t="shared" si="44"/>
        <v>7918781.290000001</v>
      </c>
      <c r="S277" s="289"/>
      <c r="T277" s="289"/>
    </row>
    <row r="278" spans="1:21" ht="34.5" customHeight="1" x14ac:dyDescent="0.25">
      <c r="A278" s="303"/>
      <c r="B278" s="333"/>
      <c r="C278" s="308" t="s">
        <v>32</v>
      </c>
      <c r="D278" s="29" t="s">
        <v>33</v>
      </c>
      <c r="E278" s="114"/>
      <c r="F278" s="114"/>
      <c r="G278" s="114"/>
      <c r="H278" s="114"/>
      <c r="I278" s="114"/>
      <c r="J278" s="114"/>
      <c r="K278" s="114"/>
      <c r="L278" s="114"/>
      <c r="M278" s="114"/>
      <c r="N278" s="114"/>
      <c r="O278" s="114"/>
      <c r="P278" s="114"/>
      <c r="Q278" s="343" t="s">
        <v>178</v>
      </c>
      <c r="R278" s="66">
        <f t="shared" si="44"/>
        <v>0</v>
      </c>
      <c r="S278" s="279">
        <f>R278/R276</f>
        <v>0</v>
      </c>
      <c r="T278" s="279">
        <f>R279/R277</f>
        <v>0</v>
      </c>
    </row>
    <row r="279" spans="1:21" ht="46.5" customHeight="1" x14ac:dyDescent="0.25">
      <c r="A279" s="303"/>
      <c r="B279" s="333"/>
      <c r="C279" s="308"/>
      <c r="D279" s="29" t="s">
        <v>31</v>
      </c>
      <c r="E279" s="111"/>
      <c r="F279" s="111"/>
      <c r="G279" s="111"/>
      <c r="H279" s="111"/>
      <c r="I279" s="111"/>
      <c r="J279" s="111"/>
      <c r="K279" s="111"/>
      <c r="L279" s="111"/>
      <c r="M279" s="111"/>
      <c r="N279" s="111"/>
      <c r="O279" s="111"/>
      <c r="P279" s="111"/>
      <c r="Q279" s="344"/>
      <c r="R279" s="142">
        <f t="shared" si="44"/>
        <v>0</v>
      </c>
      <c r="S279" s="279"/>
      <c r="T279" s="279"/>
    </row>
    <row r="280" spans="1:21" ht="66.75" customHeight="1" x14ac:dyDescent="0.25">
      <c r="A280" s="303">
        <v>16</v>
      </c>
      <c r="B280" s="333" t="s">
        <v>218</v>
      </c>
      <c r="C280" s="305" t="s">
        <v>40</v>
      </c>
      <c r="D280" s="28" t="s">
        <v>33</v>
      </c>
      <c r="E280" s="166">
        <v>1500</v>
      </c>
      <c r="F280" s="166">
        <v>1500</v>
      </c>
      <c r="G280" s="166">
        <v>1500</v>
      </c>
      <c r="H280" s="166">
        <v>1500</v>
      </c>
      <c r="I280" s="166">
        <v>1500</v>
      </c>
      <c r="J280" s="166">
        <v>1500</v>
      </c>
      <c r="K280" s="166">
        <v>1500</v>
      </c>
      <c r="L280" s="166">
        <v>1500</v>
      </c>
      <c r="M280" s="166">
        <v>1500</v>
      </c>
      <c r="N280" s="166">
        <v>1500</v>
      </c>
      <c r="O280" s="166">
        <v>1500</v>
      </c>
      <c r="P280" s="166">
        <v>1500</v>
      </c>
      <c r="Q280" s="341" t="s">
        <v>177</v>
      </c>
      <c r="R280" s="62">
        <f t="shared" si="44"/>
        <v>18000</v>
      </c>
      <c r="S280" s="289" t="s">
        <v>38</v>
      </c>
      <c r="T280" s="289" t="s">
        <v>39</v>
      </c>
    </row>
    <row r="281" spans="1:21" s="8" customFormat="1" ht="33.75" customHeight="1" x14ac:dyDescent="0.25">
      <c r="A281" s="303"/>
      <c r="B281" s="333"/>
      <c r="C281" s="305"/>
      <c r="D281" s="28" t="s">
        <v>31</v>
      </c>
      <c r="E281" s="143">
        <v>588717.83000000007</v>
      </c>
      <c r="F281" s="143">
        <v>600717.83000000007</v>
      </c>
      <c r="G281" s="143">
        <v>588717.83000000007</v>
      </c>
      <c r="H281" s="143">
        <v>588717.83000000007</v>
      </c>
      <c r="I281" s="143">
        <v>1004657.58</v>
      </c>
      <c r="J281" s="143">
        <v>608717.83000000007</v>
      </c>
      <c r="K281" s="143">
        <v>656799.38000000012</v>
      </c>
      <c r="L281" s="143">
        <v>716849.38000000012</v>
      </c>
      <c r="M281" s="143">
        <v>646149.38000000012</v>
      </c>
      <c r="N281" s="143">
        <v>646149.38000000012</v>
      </c>
      <c r="O281" s="143">
        <v>648649.38000000012</v>
      </c>
      <c r="P281" s="143">
        <v>793649.38000000012</v>
      </c>
      <c r="Q281" s="342"/>
      <c r="R281" s="139">
        <f t="shared" si="44"/>
        <v>8088493.0099999998</v>
      </c>
      <c r="S281" s="289"/>
      <c r="T281" s="289"/>
      <c r="U281" s="7"/>
    </row>
    <row r="282" spans="1:21" ht="25.5" x14ac:dyDescent="0.25">
      <c r="A282" s="303"/>
      <c r="B282" s="333"/>
      <c r="C282" s="308" t="s">
        <v>32</v>
      </c>
      <c r="D282" s="29" t="s">
        <v>33</v>
      </c>
      <c r="E282" s="126"/>
      <c r="F282" s="126"/>
      <c r="G282" s="126"/>
      <c r="H282" s="126"/>
      <c r="I282" s="126"/>
      <c r="J282" s="126"/>
      <c r="K282" s="123"/>
      <c r="L282" s="123"/>
      <c r="M282" s="123"/>
      <c r="N282" s="82"/>
      <c r="O282" s="82"/>
      <c r="P282" s="82"/>
      <c r="Q282" s="343" t="s">
        <v>178</v>
      </c>
      <c r="R282" s="66">
        <f t="shared" si="44"/>
        <v>0</v>
      </c>
      <c r="S282" s="279">
        <f>R282/R280</f>
        <v>0</v>
      </c>
      <c r="T282" s="279">
        <f>R283/R281</f>
        <v>0</v>
      </c>
    </row>
    <row r="283" spans="1:21" ht="70.5" customHeight="1" x14ac:dyDescent="0.25">
      <c r="A283" s="303"/>
      <c r="B283" s="333"/>
      <c r="C283" s="308"/>
      <c r="D283" s="29" t="s">
        <v>31</v>
      </c>
      <c r="E283" s="111"/>
      <c r="F283" s="111"/>
      <c r="G283" s="111"/>
      <c r="H283" s="111"/>
      <c r="I283" s="111"/>
      <c r="J283" s="111"/>
      <c r="K283" s="111"/>
      <c r="L283" s="111"/>
      <c r="M283" s="111"/>
      <c r="N283" s="111"/>
      <c r="O283" s="111"/>
      <c r="P283" s="111"/>
      <c r="Q283" s="344"/>
      <c r="R283" s="142">
        <f t="shared" si="44"/>
        <v>0</v>
      </c>
      <c r="S283" s="279"/>
      <c r="T283" s="279"/>
    </row>
    <row r="284" spans="1:21" ht="36.75" customHeight="1" x14ac:dyDescent="0.25">
      <c r="A284" s="285" t="s">
        <v>36</v>
      </c>
      <c r="B284" s="285"/>
      <c r="C284" s="331" t="s">
        <v>40</v>
      </c>
      <c r="D284" s="118" t="s">
        <v>42</v>
      </c>
      <c r="E284" s="69">
        <f>E280+E276+E272+E268+E264+E260+E256+E252+E248+E244+E240+E236+E232+E228+E224+E220</f>
        <v>29744</v>
      </c>
      <c r="F284" s="69">
        <f t="shared" ref="F284:P285" si="45">F280+F276+F272+F268+F264+F260+F256+F252+F248+F244+F240+F236+F232+F228+F224+F220</f>
        <v>29724</v>
      </c>
      <c r="G284" s="69">
        <f t="shared" si="45"/>
        <v>29724</v>
      </c>
      <c r="H284" s="69">
        <f t="shared" si="45"/>
        <v>29724</v>
      </c>
      <c r="I284" s="69">
        <f t="shared" si="45"/>
        <v>29724</v>
      </c>
      <c r="J284" s="69">
        <f t="shared" si="45"/>
        <v>29724</v>
      </c>
      <c r="K284" s="69">
        <f t="shared" si="45"/>
        <v>29724</v>
      </c>
      <c r="L284" s="69">
        <f t="shared" si="45"/>
        <v>29724</v>
      </c>
      <c r="M284" s="69">
        <f t="shared" si="45"/>
        <v>29744</v>
      </c>
      <c r="N284" s="69">
        <f t="shared" si="45"/>
        <v>29724</v>
      </c>
      <c r="O284" s="69">
        <f t="shared" si="45"/>
        <v>29724</v>
      </c>
      <c r="P284" s="69">
        <f t="shared" si="45"/>
        <v>29724</v>
      </c>
      <c r="Q284" s="337">
        <f>SUM(E284:P284)</f>
        <v>356728</v>
      </c>
      <c r="R284" s="338"/>
      <c r="S284" s="289" t="s">
        <v>38</v>
      </c>
      <c r="T284" s="289" t="s">
        <v>39</v>
      </c>
    </row>
    <row r="285" spans="1:21" ht="36.75" customHeight="1" x14ac:dyDescent="0.25">
      <c r="A285" s="285"/>
      <c r="B285" s="285"/>
      <c r="C285" s="332"/>
      <c r="D285" s="118" t="s">
        <v>31</v>
      </c>
      <c r="E285" s="69">
        <f>E281+E277+E273+E269+E265+E261+E257+E253+E249+E245+E241+E237+E233+E229+E225+E221</f>
        <v>7931676.7500000028</v>
      </c>
      <c r="F285" s="69">
        <f t="shared" si="45"/>
        <v>7996876.7500000028</v>
      </c>
      <c r="G285" s="69">
        <f t="shared" si="45"/>
        <v>7932701.7500000028</v>
      </c>
      <c r="H285" s="69">
        <f t="shared" si="45"/>
        <v>7932701.7500000028</v>
      </c>
      <c r="I285" s="69">
        <f t="shared" si="45"/>
        <v>12064495.600000001</v>
      </c>
      <c r="J285" s="69">
        <f t="shared" si="45"/>
        <v>8203076.7500000028</v>
      </c>
      <c r="K285" s="69">
        <f t="shared" si="45"/>
        <v>8836134.9400000032</v>
      </c>
      <c r="L285" s="69">
        <f t="shared" si="45"/>
        <v>9341062.2700000014</v>
      </c>
      <c r="M285" s="69">
        <f t="shared" si="45"/>
        <v>8307182.2700000023</v>
      </c>
      <c r="N285" s="69">
        <f t="shared" si="45"/>
        <v>8305082.2700000023</v>
      </c>
      <c r="O285" s="69">
        <f t="shared" si="45"/>
        <v>8315182.2700000023</v>
      </c>
      <c r="P285" s="69">
        <f t="shared" si="45"/>
        <v>9969350.7100000009</v>
      </c>
      <c r="Q285" s="339">
        <f>SUM(E285:P285)</f>
        <v>105135524.08000001</v>
      </c>
      <c r="R285" s="340"/>
      <c r="S285" s="289"/>
      <c r="T285" s="289"/>
    </row>
    <row r="286" spans="1:21" ht="36" x14ac:dyDescent="0.25">
      <c r="A286" s="285"/>
      <c r="B286" s="285"/>
      <c r="C286" s="292" t="s">
        <v>32</v>
      </c>
      <c r="D286" s="119" t="s">
        <v>42</v>
      </c>
      <c r="E286" s="70">
        <f t="shared" ref="E286:P287" si="46">E282+E278+E274+E270+E266+E262+E258+E254+E250+E246+E242+E238+E234+E230+E226+E222</f>
        <v>0</v>
      </c>
      <c r="F286" s="70">
        <f t="shared" si="46"/>
        <v>0</v>
      </c>
      <c r="G286" s="70">
        <f t="shared" si="46"/>
        <v>0</v>
      </c>
      <c r="H286" s="70">
        <f t="shared" si="46"/>
        <v>0</v>
      </c>
      <c r="I286" s="70">
        <f t="shared" si="46"/>
        <v>0</v>
      </c>
      <c r="J286" s="70">
        <f t="shared" si="46"/>
        <v>0</v>
      </c>
      <c r="K286" s="70">
        <f t="shared" si="46"/>
        <v>0</v>
      </c>
      <c r="L286" s="70">
        <f t="shared" si="46"/>
        <v>0</v>
      </c>
      <c r="M286" s="70">
        <f t="shared" si="46"/>
        <v>0</v>
      </c>
      <c r="N286" s="70">
        <f t="shared" si="46"/>
        <v>0</v>
      </c>
      <c r="O286" s="70">
        <f t="shared" si="46"/>
        <v>0</v>
      </c>
      <c r="P286" s="70">
        <f t="shared" si="46"/>
        <v>0</v>
      </c>
      <c r="Q286" s="293">
        <f>SUM(E286:P286)</f>
        <v>0</v>
      </c>
      <c r="R286" s="294"/>
      <c r="S286" s="279">
        <f>Q286/Q284</f>
        <v>0</v>
      </c>
      <c r="T286" s="279">
        <f>Q287/Q285</f>
        <v>0</v>
      </c>
    </row>
    <row r="287" spans="1:21" ht="30" x14ac:dyDescent="0.25">
      <c r="A287" s="285"/>
      <c r="B287" s="285"/>
      <c r="C287" s="292"/>
      <c r="D287" s="119" t="s">
        <v>31</v>
      </c>
      <c r="E287" s="97">
        <f t="shared" si="46"/>
        <v>0</v>
      </c>
      <c r="F287" s="97">
        <f t="shared" si="46"/>
        <v>0</v>
      </c>
      <c r="G287" s="97">
        <f t="shared" si="46"/>
        <v>0</v>
      </c>
      <c r="H287" s="97">
        <f t="shared" si="46"/>
        <v>0</v>
      </c>
      <c r="I287" s="97">
        <f t="shared" si="46"/>
        <v>0</v>
      </c>
      <c r="J287" s="97">
        <f t="shared" si="46"/>
        <v>0</v>
      </c>
      <c r="K287" s="97">
        <f t="shared" si="46"/>
        <v>0</v>
      </c>
      <c r="L287" s="97">
        <f t="shared" si="46"/>
        <v>0</v>
      </c>
      <c r="M287" s="97">
        <f t="shared" si="46"/>
        <v>0</v>
      </c>
      <c r="N287" s="97">
        <f t="shared" si="46"/>
        <v>0</v>
      </c>
      <c r="O287" s="97">
        <f t="shared" si="46"/>
        <v>0</v>
      </c>
      <c r="P287" s="97">
        <f t="shared" si="46"/>
        <v>0</v>
      </c>
      <c r="Q287" s="335">
        <f>SUM(E287:P287)</f>
        <v>0</v>
      </c>
      <c r="R287" s="336"/>
      <c r="S287" s="279"/>
      <c r="T287" s="279"/>
    </row>
    <row r="288" spans="1:21" ht="26.25" x14ac:dyDescent="0.25">
      <c r="A288" s="324" t="s">
        <v>117</v>
      </c>
      <c r="B288" s="324"/>
      <c r="C288" s="324"/>
      <c r="D288" s="324"/>
      <c r="E288" s="324"/>
      <c r="F288" s="324"/>
      <c r="G288" s="324"/>
      <c r="H288" s="324"/>
      <c r="I288" s="324"/>
      <c r="J288" s="324"/>
      <c r="K288" s="324"/>
      <c r="L288" s="324"/>
      <c r="M288" s="324"/>
      <c r="N288" s="324"/>
      <c r="O288" s="324"/>
      <c r="P288" s="324"/>
      <c r="Q288" s="324"/>
      <c r="R288" s="324"/>
      <c r="S288" s="324"/>
      <c r="T288" s="324"/>
    </row>
    <row r="289" spans="1:22" ht="18.75" customHeight="1" x14ac:dyDescent="0.25">
      <c r="A289" s="325" t="s">
        <v>1</v>
      </c>
      <c r="B289" s="325"/>
      <c r="C289" s="325"/>
      <c r="D289" s="325"/>
      <c r="E289" s="325"/>
      <c r="F289" s="325"/>
      <c r="G289" s="325"/>
      <c r="H289" s="325"/>
      <c r="I289" s="325"/>
      <c r="J289" s="325"/>
      <c r="K289" s="325" t="s">
        <v>103</v>
      </c>
      <c r="L289" s="325"/>
      <c r="M289" s="325"/>
      <c r="N289" s="325"/>
      <c r="O289" s="325"/>
      <c r="P289" s="325"/>
      <c r="Q289" s="325"/>
      <c r="R289" s="325"/>
      <c r="S289" s="325"/>
      <c r="T289" s="325"/>
      <c r="U289"/>
      <c r="V289" s="104"/>
    </row>
    <row r="290" spans="1:22" ht="48.75" customHeight="1" x14ac:dyDescent="0.25">
      <c r="A290" s="327" t="s">
        <v>97</v>
      </c>
      <c r="B290" s="327"/>
      <c r="C290" s="327"/>
      <c r="D290" s="327"/>
      <c r="E290" s="327"/>
      <c r="F290" s="327"/>
      <c r="G290" s="327"/>
      <c r="H290" s="327"/>
      <c r="I290" s="327"/>
      <c r="J290" s="327"/>
      <c r="K290" s="328" t="s">
        <v>88</v>
      </c>
      <c r="L290" s="328"/>
      <c r="M290" s="328"/>
      <c r="N290" s="328"/>
      <c r="O290" s="328"/>
      <c r="P290" s="328"/>
      <c r="Q290" s="328"/>
      <c r="R290" s="328"/>
      <c r="S290" s="328"/>
      <c r="T290" s="328"/>
      <c r="U290"/>
    </row>
    <row r="291" spans="1:22" ht="41.25" customHeight="1" x14ac:dyDescent="0.25">
      <c r="A291" s="319" t="s">
        <v>2</v>
      </c>
      <c r="B291" s="319"/>
      <c r="C291" s="319"/>
      <c r="D291" s="319"/>
      <c r="E291" s="319"/>
      <c r="F291" s="319"/>
      <c r="G291" s="319"/>
      <c r="H291" s="319"/>
      <c r="I291" s="319"/>
      <c r="J291" s="319"/>
      <c r="K291" s="319" t="s">
        <v>47</v>
      </c>
      <c r="L291" s="319"/>
      <c r="M291" s="319"/>
      <c r="N291" s="319"/>
      <c r="O291" s="319"/>
      <c r="P291" s="319"/>
      <c r="Q291" s="319"/>
      <c r="R291" s="319"/>
      <c r="S291" s="319"/>
      <c r="T291" s="319"/>
    </row>
    <row r="292" spans="1:22" ht="41.25" customHeight="1" x14ac:dyDescent="0.25">
      <c r="A292" s="334" t="s">
        <v>89</v>
      </c>
      <c r="B292" s="334"/>
      <c r="C292" s="334"/>
      <c r="D292" s="334" t="s">
        <v>90</v>
      </c>
      <c r="E292" s="334"/>
      <c r="F292" s="334"/>
      <c r="G292" s="334"/>
      <c r="H292" s="334"/>
      <c r="I292" s="334"/>
      <c r="J292" s="334"/>
      <c r="K292" s="334"/>
      <c r="L292" s="334"/>
      <c r="M292" s="334"/>
      <c r="N292" s="334"/>
      <c r="O292" s="334"/>
      <c r="P292" s="334"/>
      <c r="Q292" s="334"/>
      <c r="R292" s="334"/>
      <c r="S292" s="334"/>
      <c r="T292" s="334"/>
    </row>
    <row r="293" spans="1:22" ht="41.25" customHeight="1" x14ac:dyDescent="0.25">
      <c r="A293" s="319" t="s">
        <v>3</v>
      </c>
      <c r="B293" s="319"/>
      <c r="C293" s="319"/>
      <c r="D293" s="319"/>
      <c r="E293" s="319"/>
      <c r="F293" s="319"/>
      <c r="G293" s="319"/>
      <c r="H293" s="319"/>
      <c r="I293" s="319"/>
      <c r="J293" s="319"/>
      <c r="K293" s="319"/>
      <c r="L293" s="319"/>
      <c r="M293" s="319"/>
      <c r="N293" s="319"/>
      <c r="O293" s="319"/>
      <c r="P293" s="319"/>
      <c r="Q293" s="319"/>
      <c r="R293" s="319"/>
      <c r="S293" s="319"/>
      <c r="T293" s="319"/>
    </row>
    <row r="294" spans="1:22" ht="41.25" customHeight="1" x14ac:dyDescent="0.25">
      <c r="A294" s="323" t="s">
        <v>4</v>
      </c>
      <c r="B294" s="323"/>
      <c r="C294" s="323"/>
      <c r="D294" s="323"/>
      <c r="E294" s="323" t="s">
        <v>5</v>
      </c>
      <c r="F294" s="323"/>
      <c r="G294" s="323"/>
      <c r="H294" s="323"/>
      <c r="I294" s="323" t="s">
        <v>6</v>
      </c>
      <c r="J294" s="323"/>
      <c r="K294" s="323"/>
      <c r="L294" s="323"/>
      <c r="M294" s="323"/>
      <c r="N294" s="323"/>
      <c r="O294" s="323"/>
      <c r="P294" s="323"/>
      <c r="Q294" s="323" t="s">
        <v>7</v>
      </c>
      <c r="R294" s="323"/>
      <c r="S294" s="323"/>
      <c r="T294" s="323"/>
    </row>
    <row r="295" spans="1:22" ht="41.25" customHeight="1" x14ac:dyDescent="0.25">
      <c r="A295" s="316" t="s">
        <v>8</v>
      </c>
      <c r="B295" s="316"/>
      <c r="C295" s="316"/>
      <c r="D295" s="316"/>
      <c r="E295" s="317" t="s">
        <v>9</v>
      </c>
      <c r="F295" s="317"/>
      <c r="G295" s="317"/>
      <c r="H295" s="317"/>
      <c r="I295" s="316" t="s">
        <v>10</v>
      </c>
      <c r="J295" s="316"/>
      <c r="K295" s="316"/>
      <c r="L295" s="316"/>
      <c r="M295" s="316"/>
      <c r="N295" s="316"/>
      <c r="O295" s="316"/>
      <c r="P295" s="316"/>
      <c r="Q295" s="316" t="s">
        <v>11</v>
      </c>
      <c r="R295" s="316"/>
      <c r="S295" s="316"/>
      <c r="T295" s="316"/>
    </row>
    <row r="296" spans="1:22" ht="41.25" customHeight="1" x14ac:dyDescent="0.25">
      <c r="A296" s="31"/>
      <c r="B296" s="32"/>
      <c r="C296" s="59"/>
      <c r="D296" s="31"/>
      <c r="E296" s="33"/>
      <c r="F296" s="33"/>
      <c r="G296" s="33"/>
      <c r="H296" s="33"/>
      <c r="I296" s="34"/>
      <c r="J296" s="34"/>
      <c r="K296" s="34"/>
      <c r="L296" s="34"/>
      <c r="M296" s="34"/>
      <c r="N296" s="34"/>
      <c r="O296" s="34"/>
      <c r="P296" s="34"/>
      <c r="Q296" s="61"/>
      <c r="R296" s="34"/>
      <c r="S296" s="35"/>
      <c r="T296" s="36"/>
    </row>
    <row r="297" spans="1:22" s="8" customFormat="1" ht="41.25" customHeight="1" x14ac:dyDescent="0.25">
      <c r="A297" s="313" t="s">
        <v>105</v>
      </c>
      <c r="B297" s="315" t="s">
        <v>101</v>
      </c>
      <c r="C297" s="318" t="s">
        <v>13</v>
      </c>
      <c r="D297" s="318" t="s">
        <v>14</v>
      </c>
      <c r="E297" s="313" t="s">
        <v>15</v>
      </c>
      <c r="F297" s="313" t="s">
        <v>16</v>
      </c>
      <c r="G297" s="313" t="s">
        <v>17</v>
      </c>
      <c r="H297" s="313" t="s">
        <v>18</v>
      </c>
      <c r="I297" s="313" t="s">
        <v>19</v>
      </c>
      <c r="J297" s="313" t="s">
        <v>20</v>
      </c>
      <c r="K297" s="313" t="s">
        <v>21</v>
      </c>
      <c r="L297" s="313" t="s">
        <v>22</v>
      </c>
      <c r="M297" s="313" t="s">
        <v>23</v>
      </c>
      <c r="N297" s="313" t="s">
        <v>24</v>
      </c>
      <c r="O297" s="313" t="s">
        <v>25</v>
      </c>
      <c r="P297" s="313" t="s">
        <v>26</v>
      </c>
      <c r="Q297" s="314" t="s">
        <v>100</v>
      </c>
      <c r="R297" s="315" t="s">
        <v>104</v>
      </c>
      <c r="S297" s="313" t="s">
        <v>28</v>
      </c>
      <c r="T297" s="313"/>
      <c r="U297" s="7"/>
    </row>
    <row r="298" spans="1:22" ht="41.25" customHeight="1" x14ac:dyDescent="0.25">
      <c r="A298" s="313"/>
      <c r="B298" s="315"/>
      <c r="C298" s="318"/>
      <c r="D298" s="318"/>
      <c r="E298" s="313"/>
      <c r="F298" s="313"/>
      <c r="G298" s="313"/>
      <c r="H298" s="313"/>
      <c r="I298" s="313"/>
      <c r="J298" s="313"/>
      <c r="K298" s="313"/>
      <c r="L298" s="313"/>
      <c r="M298" s="313"/>
      <c r="N298" s="313"/>
      <c r="O298" s="313"/>
      <c r="P298" s="313"/>
      <c r="Q298" s="314"/>
      <c r="R298" s="315"/>
      <c r="S298" s="116" t="s">
        <v>29</v>
      </c>
      <c r="T298" s="197" t="s">
        <v>30</v>
      </c>
      <c r="U298"/>
    </row>
    <row r="299" spans="1:22" ht="41.25" customHeight="1" x14ac:dyDescent="0.25">
      <c r="A299" s="303">
        <v>1</v>
      </c>
      <c r="B299" s="311" t="s">
        <v>219</v>
      </c>
      <c r="C299" s="305" t="s">
        <v>40</v>
      </c>
      <c r="D299" s="53" t="s">
        <v>79</v>
      </c>
      <c r="E299" s="177">
        <v>20</v>
      </c>
      <c r="F299" s="177">
        <v>20</v>
      </c>
      <c r="G299" s="177">
        <v>20</v>
      </c>
      <c r="H299" s="177">
        <v>20</v>
      </c>
      <c r="I299" s="177">
        <v>20</v>
      </c>
      <c r="J299" s="177">
        <v>20</v>
      </c>
      <c r="K299" s="177">
        <v>20</v>
      </c>
      <c r="L299" s="177">
        <v>20</v>
      </c>
      <c r="M299" s="177">
        <v>20</v>
      </c>
      <c r="N299" s="177">
        <v>20</v>
      </c>
      <c r="O299" s="177">
        <v>20</v>
      </c>
      <c r="P299" s="177">
        <v>20</v>
      </c>
      <c r="Q299" s="306" t="s">
        <v>177</v>
      </c>
      <c r="R299" s="98">
        <f t="shared" ref="R299:R342" si="47">SUM(E299:P299)</f>
        <v>240</v>
      </c>
      <c r="S299" s="289" t="s">
        <v>38</v>
      </c>
      <c r="T299" s="289" t="s">
        <v>39</v>
      </c>
      <c r="U299"/>
    </row>
    <row r="300" spans="1:22" ht="41.25" customHeight="1" x14ac:dyDescent="0.25">
      <c r="A300" s="303"/>
      <c r="B300" s="311"/>
      <c r="C300" s="305"/>
      <c r="D300" s="53" t="s">
        <v>31</v>
      </c>
      <c r="E300" s="139">
        <v>1241478.6399999999</v>
      </c>
      <c r="F300" s="139">
        <v>1247478.6399999999</v>
      </c>
      <c r="G300" s="139">
        <v>1241478.6399999999</v>
      </c>
      <c r="H300" s="139">
        <v>1241478.6399999999</v>
      </c>
      <c r="I300" s="139">
        <v>2865606.21</v>
      </c>
      <c r="J300" s="139">
        <v>1281478.6399999999</v>
      </c>
      <c r="K300" s="139">
        <v>1496799.3099999998</v>
      </c>
      <c r="L300" s="139">
        <v>1696585.5199999998</v>
      </c>
      <c r="M300" s="139">
        <v>1486618.2799999998</v>
      </c>
      <c r="N300" s="139">
        <v>1492124.4899999998</v>
      </c>
      <c r="O300" s="139">
        <v>1488444.14</v>
      </c>
      <c r="P300" s="139">
        <v>1601725.17</v>
      </c>
      <c r="Q300" s="307"/>
      <c r="R300" s="139">
        <f t="shared" si="47"/>
        <v>18381296.32</v>
      </c>
      <c r="S300" s="289"/>
      <c r="T300" s="289"/>
      <c r="U300"/>
    </row>
    <row r="301" spans="1:22" ht="41.25" customHeight="1" x14ac:dyDescent="0.25">
      <c r="A301" s="303"/>
      <c r="B301" s="311"/>
      <c r="C301" s="308" t="s">
        <v>32</v>
      </c>
      <c r="D301" s="54" t="str">
        <f>D299</f>
        <v>Reunio-
nes</v>
      </c>
      <c r="E301" s="75"/>
      <c r="F301" s="75"/>
      <c r="G301" s="75"/>
      <c r="H301" s="75"/>
      <c r="I301" s="75"/>
      <c r="J301" s="75"/>
      <c r="K301" s="127"/>
      <c r="L301" s="127"/>
      <c r="M301" s="127"/>
      <c r="N301" s="76"/>
      <c r="O301" s="76"/>
      <c r="P301" s="76"/>
      <c r="Q301" s="309" t="s">
        <v>178</v>
      </c>
      <c r="R301" s="66">
        <f t="shared" si="47"/>
        <v>0</v>
      </c>
      <c r="S301" s="279">
        <f t="shared" ref="S301" si="48">R301/R299</f>
        <v>0</v>
      </c>
      <c r="T301" s="279">
        <f t="shared" ref="T301" si="49">R302/R300</f>
        <v>0</v>
      </c>
      <c r="U301"/>
    </row>
    <row r="302" spans="1:22" ht="41.25" customHeight="1" x14ac:dyDescent="0.25">
      <c r="A302" s="303"/>
      <c r="B302" s="311"/>
      <c r="C302" s="308"/>
      <c r="D302" s="54" t="str">
        <f>D300</f>
        <v>Monto</v>
      </c>
      <c r="E302" s="138"/>
      <c r="F302" s="138"/>
      <c r="G302" s="138"/>
      <c r="H302" s="138"/>
      <c r="I302" s="111"/>
      <c r="J302" s="138"/>
      <c r="K302" s="136"/>
      <c r="L302" s="136"/>
      <c r="M302" s="156"/>
      <c r="N302" s="76"/>
      <c r="O302" s="76"/>
      <c r="P302" s="76"/>
      <c r="Q302" s="310"/>
      <c r="R302" s="138">
        <f t="shared" si="47"/>
        <v>0</v>
      </c>
      <c r="S302" s="279"/>
      <c r="T302" s="279"/>
      <c r="U302"/>
    </row>
    <row r="303" spans="1:22" ht="41.25" customHeight="1" x14ac:dyDescent="0.25">
      <c r="A303" s="303">
        <v>2</v>
      </c>
      <c r="B303" s="311" t="s">
        <v>220</v>
      </c>
      <c r="C303" s="305" t="s">
        <v>40</v>
      </c>
      <c r="D303" s="53" t="s">
        <v>60</v>
      </c>
      <c r="E303" s="168">
        <v>10</v>
      </c>
      <c r="F303" s="168">
        <v>10</v>
      </c>
      <c r="G303" s="168">
        <v>10</v>
      </c>
      <c r="H303" s="168">
        <v>10</v>
      </c>
      <c r="I303" s="168">
        <v>10</v>
      </c>
      <c r="J303" s="168">
        <v>10</v>
      </c>
      <c r="K303" s="168">
        <v>10</v>
      </c>
      <c r="L303" s="168">
        <v>10</v>
      </c>
      <c r="M303" s="168">
        <v>10</v>
      </c>
      <c r="N303" s="168">
        <v>10</v>
      </c>
      <c r="O303" s="168">
        <v>10</v>
      </c>
      <c r="P303" s="168">
        <v>10</v>
      </c>
      <c r="Q303" s="306" t="s">
        <v>177</v>
      </c>
      <c r="R303" s="98">
        <f t="shared" si="47"/>
        <v>120</v>
      </c>
      <c r="S303" s="289" t="s">
        <v>38</v>
      </c>
      <c r="T303" s="289" t="s">
        <v>39</v>
      </c>
      <c r="U303"/>
    </row>
    <row r="304" spans="1:22" ht="41.25" customHeight="1" x14ac:dyDescent="0.25">
      <c r="A304" s="303"/>
      <c r="B304" s="311"/>
      <c r="C304" s="305"/>
      <c r="D304" s="53" t="s">
        <v>31</v>
      </c>
      <c r="E304" s="139">
        <v>310257.54000000004</v>
      </c>
      <c r="F304" s="139">
        <v>310257.54000000004</v>
      </c>
      <c r="G304" s="139">
        <v>310257.54000000004</v>
      </c>
      <c r="H304" s="139">
        <v>310257.54000000004</v>
      </c>
      <c r="I304" s="139">
        <v>639483.01</v>
      </c>
      <c r="J304" s="139">
        <v>332432.54000000004</v>
      </c>
      <c r="K304" s="139">
        <v>378757.54000000004</v>
      </c>
      <c r="L304" s="139">
        <v>397157.54000000004</v>
      </c>
      <c r="M304" s="139">
        <v>353257.54000000004</v>
      </c>
      <c r="N304" s="139">
        <v>355257.54000000004</v>
      </c>
      <c r="O304" s="139">
        <v>348257.54000000004</v>
      </c>
      <c r="P304" s="139">
        <v>410257.54000000004</v>
      </c>
      <c r="Q304" s="307"/>
      <c r="R304" s="139">
        <f t="shared" si="47"/>
        <v>4455890.95</v>
      </c>
      <c r="S304" s="289"/>
      <c r="T304" s="289"/>
      <c r="U304"/>
    </row>
    <row r="305" spans="1:23" ht="41.25" customHeight="1" x14ac:dyDescent="0.25">
      <c r="A305" s="303"/>
      <c r="B305" s="311"/>
      <c r="C305" s="308" t="s">
        <v>32</v>
      </c>
      <c r="D305" s="54"/>
      <c r="E305" s="77"/>
      <c r="F305" s="77"/>
      <c r="G305" s="77"/>
      <c r="H305" s="77"/>
      <c r="I305" s="107"/>
      <c r="J305" s="107"/>
      <c r="K305" s="128"/>
      <c r="L305" s="128"/>
      <c r="M305" s="128"/>
      <c r="N305" s="78"/>
      <c r="O305" s="78"/>
      <c r="P305" s="78"/>
      <c r="Q305" s="309" t="s">
        <v>178</v>
      </c>
      <c r="R305" s="66">
        <f t="shared" si="47"/>
        <v>0</v>
      </c>
      <c r="S305" s="279">
        <f t="shared" ref="S305" si="50">R305/R303</f>
        <v>0</v>
      </c>
      <c r="T305" s="279">
        <f t="shared" ref="T305" si="51">R306/R304</f>
        <v>0</v>
      </c>
      <c r="U305"/>
    </row>
    <row r="306" spans="1:23" ht="41.25" customHeight="1" x14ac:dyDescent="0.25">
      <c r="A306" s="303"/>
      <c r="B306" s="311"/>
      <c r="C306" s="308"/>
      <c r="D306" s="54"/>
      <c r="E306" s="138"/>
      <c r="F306" s="138"/>
      <c r="G306" s="138"/>
      <c r="H306" s="138"/>
      <c r="I306" s="138"/>
      <c r="J306" s="138"/>
      <c r="K306" s="111"/>
      <c r="L306" s="111"/>
      <c r="M306" s="138"/>
      <c r="N306" s="78"/>
      <c r="O306" s="78"/>
      <c r="P306" s="78"/>
      <c r="Q306" s="310"/>
      <c r="R306" s="138">
        <f t="shared" si="47"/>
        <v>0</v>
      </c>
      <c r="S306" s="279"/>
      <c r="T306" s="279"/>
      <c r="U306"/>
    </row>
    <row r="307" spans="1:23" s="17" customFormat="1" ht="41.25" customHeight="1" x14ac:dyDescent="0.25">
      <c r="A307" s="303">
        <v>3</v>
      </c>
      <c r="B307" s="333" t="s">
        <v>221</v>
      </c>
      <c r="C307" s="305" t="s">
        <v>40</v>
      </c>
      <c r="D307" s="53" t="s">
        <v>61</v>
      </c>
      <c r="E307" s="68">
        <v>10</v>
      </c>
      <c r="F307" s="68">
        <v>10</v>
      </c>
      <c r="G307" s="68">
        <v>10</v>
      </c>
      <c r="H307" s="68">
        <v>10</v>
      </c>
      <c r="I307" s="68">
        <v>10</v>
      </c>
      <c r="J307" s="68">
        <v>10</v>
      </c>
      <c r="K307" s="68">
        <v>10</v>
      </c>
      <c r="L307" s="68">
        <v>10</v>
      </c>
      <c r="M307" s="68">
        <v>10</v>
      </c>
      <c r="N307" s="68">
        <v>10</v>
      </c>
      <c r="O307" s="68">
        <v>10</v>
      </c>
      <c r="P307" s="68">
        <v>10</v>
      </c>
      <c r="Q307" s="306" t="s">
        <v>177</v>
      </c>
      <c r="R307" s="98">
        <f t="shared" si="47"/>
        <v>120</v>
      </c>
      <c r="S307" s="289" t="s">
        <v>38</v>
      </c>
      <c r="T307" s="289" t="s">
        <v>39</v>
      </c>
    </row>
    <row r="308" spans="1:23" s="17" customFormat="1" ht="41.25" customHeight="1" x14ac:dyDescent="0.25">
      <c r="A308" s="303"/>
      <c r="B308" s="333"/>
      <c r="C308" s="305"/>
      <c r="D308" s="53" t="s">
        <v>31</v>
      </c>
      <c r="E308" s="139">
        <v>1838112.8300000003</v>
      </c>
      <c r="F308" s="139">
        <v>1855112.8300000003</v>
      </c>
      <c r="G308" s="139">
        <v>1838112.8300000003</v>
      </c>
      <c r="H308" s="139">
        <v>1838112.8300000003</v>
      </c>
      <c r="I308" s="139">
        <v>58688398.269999988</v>
      </c>
      <c r="J308" s="139">
        <v>1888912.8300000003</v>
      </c>
      <c r="K308" s="139">
        <v>12937154.15</v>
      </c>
      <c r="L308" s="139">
        <v>13090207.030000001</v>
      </c>
      <c r="M308" s="139">
        <v>12813171.32</v>
      </c>
      <c r="N308" s="139">
        <v>8382575.1399999997</v>
      </c>
      <c r="O308" s="139">
        <v>9365671.3200000003</v>
      </c>
      <c r="P308" s="139">
        <v>9758439.8600000013</v>
      </c>
      <c r="Q308" s="307"/>
      <c r="R308" s="139">
        <f t="shared" si="47"/>
        <v>134293981.24000001</v>
      </c>
      <c r="S308" s="289"/>
      <c r="T308" s="289"/>
      <c r="W308" s="37"/>
    </row>
    <row r="309" spans="1:23" ht="24.75" customHeight="1" x14ac:dyDescent="0.25">
      <c r="A309" s="303"/>
      <c r="B309" s="333"/>
      <c r="C309" s="308" t="s">
        <v>32</v>
      </c>
      <c r="D309" s="54" t="str">
        <f>D307</f>
        <v>M3</v>
      </c>
      <c r="E309" s="77"/>
      <c r="F309" s="77"/>
      <c r="G309" s="77"/>
      <c r="H309" s="77"/>
      <c r="I309" s="77"/>
      <c r="J309" s="77"/>
      <c r="K309" s="129"/>
      <c r="L309" s="129"/>
      <c r="M309" s="129"/>
      <c r="N309" s="78"/>
      <c r="O309" s="78"/>
      <c r="P309" s="78"/>
      <c r="Q309" s="309" t="s">
        <v>178</v>
      </c>
      <c r="R309" s="66">
        <f t="shared" si="47"/>
        <v>0</v>
      </c>
      <c r="S309" s="279">
        <f t="shared" ref="S309" si="52">R309/R307</f>
        <v>0</v>
      </c>
      <c r="T309" s="279">
        <f t="shared" ref="T309" si="53">R310/R308</f>
        <v>0</v>
      </c>
      <c r="U309"/>
      <c r="V309" s="326" t="s">
        <v>63</v>
      </c>
      <c r="W309" s="37"/>
    </row>
    <row r="310" spans="1:23" ht="41.25" customHeight="1" x14ac:dyDescent="0.25">
      <c r="A310" s="303"/>
      <c r="B310" s="333"/>
      <c r="C310" s="308"/>
      <c r="D310" s="54" t="str">
        <f>D308</f>
        <v>Monto</v>
      </c>
      <c r="E310" s="138"/>
      <c r="F310" s="138"/>
      <c r="G310" s="138"/>
      <c r="H310" s="138"/>
      <c r="I310" s="138"/>
      <c r="J310" s="138"/>
      <c r="K310" s="111"/>
      <c r="L310" s="111"/>
      <c r="M310" s="138"/>
      <c r="N310" s="138"/>
      <c r="O310" s="138"/>
      <c r="P310" s="138"/>
      <c r="Q310" s="310"/>
      <c r="R310" s="138">
        <f t="shared" si="47"/>
        <v>0</v>
      </c>
      <c r="S310" s="279"/>
      <c r="T310" s="279"/>
      <c r="U310"/>
      <c r="V310" s="326"/>
    </row>
    <row r="311" spans="1:23" ht="34.5" customHeight="1" x14ac:dyDescent="0.25">
      <c r="A311" s="303">
        <v>4</v>
      </c>
      <c r="B311" s="333" t="s">
        <v>222</v>
      </c>
      <c r="C311" s="305" t="s">
        <v>40</v>
      </c>
      <c r="D311" s="53" t="s">
        <v>62</v>
      </c>
      <c r="E311" s="68">
        <v>450</v>
      </c>
      <c r="F311" s="68">
        <v>450</v>
      </c>
      <c r="G311" s="68">
        <v>450</v>
      </c>
      <c r="H311" s="68">
        <v>450</v>
      </c>
      <c r="I311" s="68">
        <v>450</v>
      </c>
      <c r="J311" s="68">
        <v>450</v>
      </c>
      <c r="K311" s="68">
        <v>450</v>
      </c>
      <c r="L311" s="68">
        <v>450</v>
      </c>
      <c r="M311" s="68">
        <v>450</v>
      </c>
      <c r="N311" s="68">
        <v>450</v>
      </c>
      <c r="O311" s="68">
        <v>450</v>
      </c>
      <c r="P311" s="68">
        <v>450</v>
      </c>
      <c r="Q311" s="306" t="s">
        <v>177</v>
      </c>
      <c r="R311" s="98">
        <f t="shared" si="47"/>
        <v>5400</v>
      </c>
      <c r="S311" s="289" t="s">
        <v>38</v>
      </c>
      <c r="T311" s="289" t="s">
        <v>39</v>
      </c>
      <c r="U311"/>
      <c r="V311" s="104"/>
    </row>
    <row r="312" spans="1:23" ht="41.25" customHeight="1" x14ac:dyDescent="0.25">
      <c r="A312" s="303"/>
      <c r="B312" s="333"/>
      <c r="C312" s="305"/>
      <c r="D312" s="53" t="s">
        <v>31</v>
      </c>
      <c r="E312" s="139">
        <v>6053516.1400000006</v>
      </c>
      <c r="F312" s="139">
        <v>6117516.1400000006</v>
      </c>
      <c r="G312" s="139">
        <v>6053516.1400000006</v>
      </c>
      <c r="H312" s="139">
        <v>6053516.1400000006</v>
      </c>
      <c r="I312" s="139">
        <v>7407523.79</v>
      </c>
      <c r="J312" s="139">
        <v>6366016.1400000006</v>
      </c>
      <c r="K312" s="139">
        <v>6196716.1400000006</v>
      </c>
      <c r="L312" s="139">
        <v>7164432.8100000005</v>
      </c>
      <c r="M312" s="139">
        <v>6203216.1400000006</v>
      </c>
      <c r="N312" s="139">
        <v>6053516.1400000006</v>
      </c>
      <c r="O312" s="139">
        <v>6209716.1400000006</v>
      </c>
      <c r="P312" s="139">
        <v>7019382.8100000005</v>
      </c>
      <c r="Q312" s="307"/>
      <c r="R312" s="139">
        <f t="shared" si="47"/>
        <v>76898584.670000017</v>
      </c>
      <c r="S312" s="289"/>
      <c r="T312" s="289"/>
      <c r="U312"/>
      <c r="V312" s="104"/>
    </row>
    <row r="313" spans="1:23" ht="27.75" customHeight="1" x14ac:dyDescent="0.25">
      <c r="A313" s="303"/>
      <c r="B313" s="333"/>
      <c r="C313" s="308" t="s">
        <v>32</v>
      </c>
      <c r="D313" s="54" t="s">
        <v>62</v>
      </c>
      <c r="E313" s="77"/>
      <c r="F313" s="77"/>
      <c r="G313" s="77"/>
      <c r="H313" s="107"/>
      <c r="I313" s="107"/>
      <c r="J313" s="107"/>
      <c r="K313" s="129"/>
      <c r="L313" s="129"/>
      <c r="M313" s="129"/>
      <c r="N313" s="77"/>
      <c r="O313" s="77"/>
      <c r="P313" s="77"/>
      <c r="Q313" s="309" t="s">
        <v>178</v>
      </c>
      <c r="R313" s="66">
        <f t="shared" si="47"/>
        <v>0</v>
      </c>
      <c r="S313" s="279">
        <f t="shared" ref="S313" si="54">R313/R311</f>
        <v>0</v>
      </c>
      <c r="T313" s="279">
        <f t="shared" ref="T313" si="55">R314/R312</f>
        <v>0</v>
      </c>
      <c r="U313"/>
      <c r="V313" s="326">
        <v>4002</v>
      </c>
    </row>
    <row r="314" spans="1:23" ht="30" customHeight="1" x14ac:dyDescent="0.25">
      <c r="A314" s="303"/>
      <c r="B314" s="333"/>
      <c r="C314" s="308"/>
      <c r="D314" s="54" t="s">
        <v>31</v>
      </c>
      <c r="E314" s="138"/>
      <c r="F314" s="138"/>
      <c r="G314" s="138"/>
      <c r="H314" s="138"/>
      <c r="I314" s="138"/>
      <c r="J314" s="138"/>
      <c r="K314" s="111"/>
      <c r="L314" s="111"/>
      <c r="M314" s="138"/>
      <c r="N314" s="138"/>
      <c r="O314" s="138"/>
      <c r="P314" s="138"/>
      <c r="Q314" s="310"/>
      <c r="R314" s="138">
        <f t="shared" si="47"/>
        <v>0</v>
      </c>
      <c r="S314" s="279"/>
      <c r="T314" s="279"/>
      <c r="U314"/>
      <c r="V314" s="326"/>
    </row>
    <row r="315" spans="1:23" ht="41.25" customHeight="1" x14ac:dyDescent="0.25">
      <c r="A315" s="303">
        <v>5</v>
      </c>
      <c r="B315" s="333" t="s">
        <v>223</v>
      </c>
      <c r="C315" s="305" t="s">
        <v>40</v>
      </c>
      <c r="D315" s="53" t="s">
        <v>61</v>
      </c>
      <c r="E315" s="68">
        <v>5500</v>
      </c>
      <c r="F315" s="68">
        <v>5500</v>
      </c>
      <c r="G315" s="68">
        <v>5500</v>
      </c>
      <c r="H315" s="68">
        <v>5500</v>
      </c>
      <c r="I315" s="68">
        <v>5500</v>
      </c>
      <c r="J315" s="68">
        <v>5500</v>
      </c>
      <c r="K315" s="68">
        <v>5500</v>
      </c>
      <c r="L315" s="68">
        <v>5500</v>
      </c>
      <c r="M315" s="68">
        <v>5500</v>
      </c>
      <c r="N315" s="68">
        <v>5500</v>
      </c>
      <c r="O315" s="68">
        <v>5500</v>
      </c>
      <c r="P315" s="68">
        <v>5500</v>
      </c>
      <c r="Q315" s="306" t="s">
        <v>177</v>
      </c>
      <c r="R315" s="98">
        <f t="shared" si="47"/>
        <v>66000</v>
      </c>
      <c r="S315" s="289" t="s">
        <v>38</v>
      </c>
      <c r="T315" s="289" t="s">
        <v>39</v>
      </c>
      <c r="U315"/>
      <c r="V315" s="104"/>
    </row>
    <row r="316" spans="1:23" ht="41.25" customHeight="1" x14ac:dyDescent="0.25">
      <c r="A316" s="303"/>
      <c r="B316" s="333"/>
      <c r="C316" s="305"/>
      <c r="D316" s="53" t="s">
        <v>31</v>
      </c>
      <c r="E316" s="139">
        <v>1353102.5</v>
      </c>
      <c r="F316" s="139">
        <v>1364102.5</v>
      </c>
      <c r="G316" s="139">
        <v>1353102.5</v>
      </c>
      <c r="H316" s="139">
        <v>1353102.5</v>
      </c>
      <c r="I316" s="139">
        <v>42000819.760000005</v>
      </c>
      <c r="J316" s="139">
        <v>1385777.5</v>
      </c>
      <c r="K316" s="139">
        <v>3554344.92</v>
      </c>
      <c r="L316" s="139">
        <v>3930351.62</v>
      </c>
      <c r="M316" s="139">
        <v>4311601.62</v>
      </c>
      <c r="N316" s="139">
        <v>1353102.5</v>
      </c>
      <c r="O316" s="139">
        <v>4492588.8600000003</v>
      </c>
      <c r="P316" s="139">
        <v>5637680.5999999996</v>
      </c>
      <c r="Q316" s="307"/>
      <c r="R316" s="139">
        <f t="shared" si="47"/>
        <v>72089677.379999995</v>
      </c>
      <c r="S316" s="289"/>
      <c r="T316" s="289"/>
      <c r="U316"/>
      <c r="V316" s="104"/>
    </row>
    <row r="317" spans="1:23" ht="41.25" customHeight="1" x14ac:dyDescent="0.25">
      <c r="A317" s="303"/>
      <c r="B317" s="333"/>
      <c r="C317" s="308" t="s">
        <v>32</v>
      </c>
      <c r="D317" s="54" t="str">
        <f>D315</f>
        <v>M3</v>
      </c>
      <c r="E317" s="77"/>
      <c r="F317" s="77"/>
      <c r="G317" s="77"/>
      <c r="H317" s="107"/>
      <c r="I317" s="107"/>
      <c r="J317" s="107"/>
      <c r="K317" s="130"/>
      <c r="L317" s="130"/>
      <c r="M317" s="130"/>
      <c r="N317" s="78"/>
      <c r="O317" s="78"/>
      <c r="P317" s="78"/>
      <c r="Q317" s="309" t="s">
        <v>178</v>
      </c>
      <c r="R317" s="66">
        <f t="shared" si="47"/>
        <v>0</v>
      </c>
      <c r="S317" s="279">
        <f t="shared" ref="S317" si="56">R317/R315</f>
        <v>0</v>
      </c>
      <c r="T317" s="279">
        <f t="shared" ref="T317" si="57">R318/R316</f>
        <v>0</v>
      </c>
      <c r="U317"/>
      <c r="V317" s="326">
        <v>4003</v>
      </c>
    </row>
    <row r="318" spans="1:23" ht="60" customHeight="1" x14ac:dyDescent="0.25">
      <c r="A318" s="303"/>
      <c r="B318" s="333"/>
      <c r="C318" s="308"/>
      <c r="D318" s="54" t="str">
        <f>D316</f>
        <v>Monto</v>
      </c>
      <c r="E318" s="138"/>
      <c r="F318" s="138"/>
      <c r="G318" s="138"/>
      <c r="H318" s="138"/>
      <c r="I318" s="138"/>
      <c r="J318" s="138"/>
      <c r="K318" s="137"/>
      <c r="L318" s="137"/>
      <c r="M318" s="138"/>
      <c r="N318" s="138"/>
      <c r="O318" s="138"/>
      <c r="P318" s="138"/>
      <c r="Q318" s="310"/>
      <c r="R318" s="138">
        <f t="shared" si="47"/>
        <v>0</v>
      </c>
      <c r="S318" s="279"/>
      <c r="T318" s="279"/>
      <c r="U318"/>
      <c r="V318" s="326"/>
    </row>
    <row r="319" spans="1:23" ht="41.25" customHeight="1" x14ac:dyDescent="0.25">
      <c r="A319" s="303">
        <v>6</v>
      </c>
      <c r="B319" s="311" t="s">
        <v>224</v>
      </c>
      <c r="C319" s="305" t="s">
        <v>40</v>
      </c>
      <c r="D319" s="53" t="s">
        <v>64</v>
      </c>
      <c r="E319" s="68">
        <v>5</v>
      </c>
      <c r="F319" s="68">
        <v>5</v>
      </c>
      <c r="G319" s="68">
        <v>5</v>
      </c>
      <c r="H319" s="68">
        <v>5</v>
      </c>
      <c r="I319" s="68">
        <v>5</v>
      </c>
      <c r="J319" s="68">
        <v>6</v>
      </c>
      <c r="K319" s="68">
        <v>5</v>
      </c>
      <c r="L319" s="68">
        <v>5</v>
      </c>
      <c r="M319" s="68">
        <v>5</v>
      </c>
      <c r="N319" s="68">
        <v>5</v>
      </c>
      <c r="O319" s="68">
        <v>5</v>
      </c>
      <c r="P319" s="68">
        <v>5</v>
      </c>
      <c r="Q319" s="306" t="s">
        <v>177</v>
      </c>
      <c r="R319" s="98">
        <f t="shared" si="47"/>
        <v>61</v>
      </c>
      <c r="S319" s="289" t="s">
        <v>38</v>
      </c>
      <c r="T319" s="289" t="s">
        <v>39</v>
      </c>
      <c r="U319"/>
      <c r="V319" s="104"/>
    </row>
    <row r="320" spans="1:23" ht="41.25" customHeight="1" x14ac:dyDescent="0.25">
      <c r="A320" s="303"/>
      <c r="B320" s="311"/>
      <c r="C320" s="305"/>
      <c r="D320" s="53" t="s">
        <v>31</v>
      </c>
      <c r="E320" s="139">
        <v>1797512.3599999999</v>
      </c>
      <c r="F320" s="139">
        <v>1797512.3599999999</v>
      </c>
      <c r="G320" s="139">
        <v>1797512.3599999999</v>
      </c>
      <c r="H320" s="139">
        <v>1797512.3599999999</v>
      </c>
      <c r="I320" s="139">
        <v>5694335.9000000004</v>
      </c>
      <c r="J320" s="139">
        <v>1851312.3599999999</v>
      </c>
      <c r="K320" s="139">
        <v>1797512.3599999999</v>
      </c>
      <c r="L320" s="139">
        <v>2484350.9</v>
      </c>
      <c r="M320" s="139">
        <v>2304100.9</v>
      </c>
      <c r="N320" s="139">
        <v>1797512.3599999999</v>
      </c>
      <c r="O320" s="139">
        <v>2297303.7399999998</v>
      </c>
      <c r="P320" s="139">
        <v>3200225.72</v>
      </c>
      <c r="Q320" s="307"/>
      <c r="R320" s="139">
        <f t="shared" si="47"/>
        <v>28616703.679999992</v>
      </c>
      <c r="S320" s="289"/>
      <c r="T320" s="289"/>
      <c r="U320"/>
      <c r="V320" s="104"/>
    </row>
    <row r="321" spans="1:22" ht="41.25" customHeight="1" x14ac:dyDescent="0.25">
      <c r="A321" s="303"/>
      <c r="B321" s="311"/>
      <c r="C321" s="308" t="s">
        <v>32</v>
      </c>
      <c r="D321" s="54" t="str">
        <f>D319</f>
        <v>servicios</v>
      </c>
      <c r="E321" s="77"/>
      <c r="F321" s="77"/>
      <c r="G321" s="77"/>
      <c r="H321" s="77"/>
      <c r="I321" s="77"/>
      <c r="J321" s="77"/>
      <c r="K321" s="130"/>
      <c r="L321" s="130"/>
      <c r="M321" s="130"/>
      <c r="N321" s="78"/>
      <c r="O321" s="78"/>
      <c r="P321" s="78"/>
      <c r="Q321" s="309" t="s">
        <v>178</v>
      </c>
      <c r="R321" s="66">
        <f t="shared" si="47"/>
        <v>0</v>
      </c>
      <c r="S321" s="279">
        <f t="shared" ref="S321" si="58">R321/R319</f>
        <v>0</v>
      </c>
      <c r="T321" s="279">
        <f t="shared" ref="T321" si="59">R322/R320</f>
        <v>0</v>
      </c>
      <c r="U321"/>
      <c r="V321" s="326">
        <v>4004</v>
      </c>
    </row>
    <row r="322" spans="1:22" ht="41.25" customHeight="1" x14ac:dyDescent="0.25">
      <c r="A322" s="303"/>
      <c r="B322" s="311"/>
      <c r="C322" s="308"/>
      <c r="D322" s="54" t="str">
        <f>D320</f>
        <v>Monto</v>
      </c>
      <c r="E322" s="138"/>
      <c r="F322" s="138"/>
      <c r="G322" s="138"/>
      <c r="H322" s="138"/>
      <c r="I322" s="138"/>
      <c r="J322" s="138"/>
      <c r="K322" s="111"/>
      <c r="L322" s="111"/>
      <c r="M322" s="138"/>
      <c r="N322" s="138"/>
      <c r="O322" s="138"/>
      <c r="P322" s="138"/>
      <c r="Q322" s="310"/>
      <c r="R322" s="138">
        <f t="shared" si="47"/>
        <v>0</v>
      </c>
      <c r="S322" s="279"/>
      <c r="T322" s="279"/>
      <c r="U322"/>
      <c r="V322" s="326"/>
    </row>
    <row r="323" spans="1:22" ht="41.25" customHeight="1" x14ac:dyDescent="0.25">
      <c r="A323" s="303">
        <v>7</v>
      </c>
      <c r="B323" s="311" t="s">
        <v>225</v>
      </c>
      <c r="C323" s="305" t="s">
        <v>40</v>
      </c>
      <c r="D323" s="53" t="s">
        <v>65</v>
      </c>
      <c r="E323" s="68">
        <v>50</v>
      </c>
      <c r="F323" s="68">
        <v>50</v>
      </c>
      <c r="G323" s="68">
        <v>50</v>
      </c>
      <c r="H323" s="68">
        <v>50</v>
      </c>
      <c r="I323" s="68">
        <v>50</v>
      </c>
      <c r="J323" s="68">
        <v>50</v>
      </c>
      <c r="K323" s="68">
        <v>50</v>
      </c>
      <c r="L323" s="68">
        <v>50</v>
      </c>
      <c r="M323" s="68">
        <v>50</v>
      </c>
      <c r="N323" s="68">
        <v>50</v>
      </c>
      <c r="O323" s="68">
        <v>50</v>
      </c>
      <c r="P323" s="68">
        <v>50</v>
      </c>
      <c r="Q323" s="306" t="s">
        <v>177</v>
      </c>
      <c r="R323" s="98">
        <f t="shared" si="47"/>
        <v>600</v>
      </c>
      <c r="S323" s="289" t="s">
        <v>38</v>
      </c>
      <c r="T323" s="289" t="s">
        <v>39</v>
      </c>
      <c r="U323"/>
      <c r="V323" s="104"/>
    </row>
    <row r="324" spans="1:22" ht="41.25" customHeight="1" x14ac:dyDescent="0.25">
      <c r="A324" s="303"/>
      <c r="B324" s="311"/>
      <c r="C324" s="305"/>
      <c r="D324" s="53" t="s">
        <v>31</v>
      </c>
      <c r="E324" s="139">
        <v>940964.43999999983</v>
      </c>
      <c r="F324" s="139">
        <v>944964.43999999983</v>
      </c>
      <c r="G324" s="139">
        <v>940964.43999999983</v>
      </c>
      <c r="H324" s="139">
        <v>940964.43999999983</v>
      </c>
      <c r="I324" s="139">
        <v>1687274.85</v>
      </c>
      <c r="J324" s="139">
        <v>967314.43999999983</v>
      </c>
      <c r="K324" s="139">
        <v>940964.43999999983</v>
      </c>
      <c r="L324" s="139">
        <v>1136764.44</v>
      </c>
      <c r="M324" s="139">
        <v>1006764.4399999998</v>
      </c>
      <c r="N324" s="139">
        <v>940964.43999999983</v>
      </c>
      <c r="O324" s="139">
        <v>1025364.4399999998</v>
      </c>
      <c r="P324" s="139">
        <v>1436948.66</v>
      </c>
      <c r="Q324" s="307"/>
      <c r="R324" s="139">
        <f t="shared" si="47"/>
        <v>12910217.909999996</v>
      </c>
      <c r="S324" s="289"/>
      <c r="T324" s="289"/>
      <c r="U324"/>
      <c r="V324" s="104"/>
    </row>
    <row r="325" spans="1:22" ht="41.25" customHeight="1" x14ac:dyDescent="0.25">
      <c r="A325" s="303"/>
      <c r="B325" s="311"/>
      <c r="C325" s="308" t="s">
        <v>32</v>
      </c>
      <c r="D325" s="54" t="str">
        <f>D323</f>
        <v>Equipos</v>
      </c>
      <c r="E325" s="77"/>
      <c r="F325" s="77"/>
      <c r="G325" s="77"/>
      <c r="H325" s="107"/>
      <c r="I325" s="107"/>
      <c r="J325" s="107"/>
      <c r="K325" s="130"/>
      <c r="L325" s="130"/>
      <c r="M325" s="130"/>
      <c r="N325" s="78"/>
      <c r="O325" s="78"/>
      <c r="P325" s="78"/>
      <c r="Q325" s="309" t="s">
        <v>178</v>
      </c>
      <c r="R325" s="66">
        <f t="shared" si="47"/>
        <v>0</v>
      </c>
      <c r="S325" s="279">
        <f t="shared" ref="S325" si="60">R325/R323</f>
        <v>0</v>
      </c>
      <c r="T325" s="279">
        <f t="shared" ref="T325" si="61">R326/R324</f>
        <v>0</v>
      </c>
      <c r="U325"/>
      <c r="V325" s="326">
        <v>4005</v>
      </c>
    </row>
    <row r="326" spans="1:22" ht="41.25" customHeight="1" x14ac:dyDescent="0.25">
      <c r="A326" s="303"/>
      <c r="B326" s="311"/>
      <c r="C326" s="308"/>
      <c r="D326" s="54" t="str">
        <f>D324</f>
        <v>Monto</v>
      </c>
      <c r="E326" s="138"/>
      <c r="F326" s="138"/>
      <c r="G326" s="138"/>
      <c r="H326" s="138"/>
      <c r="I326" s="138"/>
      <c r="J326" s="138"/>
      <c r="K326" s="111"/>
      <c r="L326" s="111"/>
      <c r="M326" s="138"/>
      <c r="N326" s="138"/>
      <c r="O326" s="138"/>
      <c r="P326" s="138"/>
      <c r="Q326" s="310"/>
      <c r="R326" s="138">
        <f t="shared" si="47"/>
        <v>0</v>
      </c>
      <c r="S326" s="279"/>
      <c r="T326" s="279"/>
      <c r="U326"/>
      <c r="V326" s="326"/>
    </row>
    <row r="327" spans="1:22" ht="41.25" customHeight="1" x14ac:dyDescent="0.25">
      <c r="A327" s="303">
        <v>8</v>
      </c>
      <c r="B327" s="311" t="s">
        <v>226</v>
      </c>
      <c r="C327" s="305" t="s">
        <v>40</v>
      </c>
      <c r="D327" s="53" t="s">
        <v>66</v>
      </c>
      <c r="E327" s="68">
        <v>200</v>
      </c>
      <c r="F327" s="68">
        <v>200</v>
      </c>
      <c r="G327" s="68">
        <v>200</v>
      </c>
      <c r="H327" s="68">
        <v>200</v>
      </c>
      <c r="I327" s="68">
        <v>200</v>
      </c>
      <c r="J327" s="68">
        <v>200</v>
      </c>
      <c r="K327" s="68">
        <v>200</v>
      </c>
      <c r="L327" s="68">
        <v>200</v>
      </c>
      <c r="M327" s="68">
        <v>200</v>
      </c>
      <c r="N327" s="68">
        <v>200</v>
      </c>
      <c r="O327" s="68">
        <v>200</v>
      </c>
      <c r="P327" s="68">
        <v>200</v>
      </c>
      <c r="Q327" s="306" t="s">
        <v>177</v>
      </c>
      <c r="R327" s="98">
        <f t="shared" si="47"/>
        <v>2400</v>
      </c>
      <c r="S327" s="289" t="s">
        <v>38</v>
      </c>
      <c r="T327" s="289" t="s">
        <v>39</v>
      </c>
      <c r="U327"/>
      <c r="V327" s="104"/>
    </row>
    <row r="328" spans="1:22" ht="41.25" customHeight="1" x14ac:dyDescent="0.25">
      <c r="A328" s="303"/>
      <c r="B328" s="311"/>
      <c r="C328" s="305"/>
      <c r="D328" s="53" t="s">
        <v>31</v>
      </c>
      <c r="E328" s="139">
        <v>3638272.0700000003</v>
      </c>
      <c r="F328" s="139">
        <v>3678972.0700000003</v>
      </c>
      <c r="G328" s="139">
        <v>3639972.0700000003</v>
      </c>
      <c r="H328" s="139">
        <v>3639972.0700000003</v>
      </c>
      <c r="I328" s="139">
        <v>10509562.600000003</v>
      </c>
      <c r="J328" s="139">
        <v>3845019.5700000003</v>
      </c>
      <c r="K328" s="139">
        <v>3640189.5700000003</v>
      </c>
      <c r="L328" s="139">
        <v>5128057.9600000028</v>
      </c>
      <c r="M328" s="139">
        <v>4608270.4600000037</v>
      </c>
      <c r="N328" s="139">
        <v>3639972.0700000003</v>
      </c>
      <c r="O328" s="139">
        <v>4596270.4600000037</v>
      </c>
      <c r="P328" s="139">
        <v>6011564.8700000029</v>
      </c>
      <c r="Q328" s="307"/>
      <c r="R328" s="139">
        <f t="shared" si="47"/>
        <v>56576095.840000011</v>
      </c>
      <c r="S328" s="289"/>
      <c r="T328" s="289"/>
      <c r="U328"/>
      <c r="V328" s="104"/>
    </row>
    <row r="329" spans="1:22" ht="41.25" customHeight="1" x14ac:dyDescent="0.25">
      <c r="A329" s="303"/>
      <c r="B329" s="311"/>
      <c r="C329" s="308" t="s">
        <v>32</v>
      </c>
      <c r="D329" s="54" t="str">
        <f>D327</f>
        <v>Metros lineales</v>
      </c>
      <c r="E329" s="79"/>
      <c r="F329" s="79"/>
      <c r="G329" s="79"/>
      <c r="H329" s="79"/>
      <c r="I329" s="79"/>
      <c r="J329" s="79"/>
      <c r="K329" s="130"/>
      <c r="L329" s="130"/>
      <c r="M329" s="130"/>
      <c r="N329" s="78"/>
      <c r="O329" s="78"/>
      <c r="P329" s="78"/>
      <c r="Q329" s="309" t="s">
        <v>178</v>
      </c>
      <c r="R329" s="66">
        <f>SUM(E329:M329)</f>
        <v>0</v>
      </c>
      <c r="S329" s="279">
        <f t="shared" ref="S329" si="62">R329/R327</f>
        <v>0</v>
      </c>
      <c r="T329" s="279">
        <f t="shared" ref="T329" si="63">R330/R328</f>
        <v>0</v>
      </c>
      <c r="U329"/>
      <c r="V329" s="326">
        <v>4007</v>
      </c>
    </row>
    <row r="330" spans="1:22" ht="41.25" customHeight="1" x14ac:dyDescent="0.25">
      <c r="A330" s="303"/>
      <c r="B330" s="311"/>
      <c r="C330" s="308"/>
      <c r="D330" s="54" t="str">
        <f>D328</f>
        <v>Monto</v>
      </c>
      <c r="E330" s="138"/>
      <c r="F330" s="138"/>
      <c r="G330" s="138"/>
      <c r="H330" s="138"/>
      <c r="I330" s="138"/>
      <c r="J330" s="138"/>
      <c r="K330" s="111"/>
      <c r="L330" s="111"/>
      <c r="M330" s="138"/>
      <c r="N330" s="138"/>
      <c r="O330" s="138"/>
      <c r="P330" s="138"/>
      <c r="Q330" s="310"/>
      <c r="R330" s="138">
        <f t="shared" si="47"/>
        <v>0</v>
      </c>
      <c r="S330" s="279"/>
      <c r="T330" s="279"/>
      <c r="U330"/>
      <c r="V330" s="326"/>
    </row>
    <row r="331" spans="1:22" ht="41.25" customHeight="1" x14ac:dyDescent="0.25">
      <c r="A331" s="303">
        <v>9</v>
      </c>
      <c r="B331" s="311" t="s">
        <v>227</v>
      </c>
      <c r="C331" s="305" t="s">
        <v>40</v>
      </c>
      <c r="D331" s="53" t="s">
        <v>60</v>
      </c>
      <c r="E331" s="177">
        <v>20</v>
      </c>
      <c r="F331" s="177">
        <v>20</v>
      </c>
      <c r="G331" s="177">
        <v>20</v>
      </c>
      <c r="H331" s="177">
        <v>200</v>
      </c>
      <c r="I331" s="177">
        <v>20</v>
      </c>
      <c r="J331" s="177">
        <v>20</v>
      </c>
      <c r="K331" s="177">
        <v>20</v>
      </c>
      <c r="L331" s="177">
        <v>20</v>
      </c>
      <c r="M331" s="177">
        <v>20</v>
      </c>
      <c r="N331" s="177">
        <v>20</v>
      </c>
      <c r="O331" s="177">
        <v>20</v>
      </c>
      <c r="P331" s="177">
        <v>20</v>
      </c>
      <c r="Q331" s="306" t="s">
        <v>177</v>
      </c>
      <c r="R331" s="98">
        <f t="shared" si="47"/>
        <v>420</v>
      </c>
      <c r="S331" s="289" t="s">
        <v>38</v>
      </c>
      <c r="T331" s="289" t="s">
        <v>39</v>
      </c>
      <c r="U331"/>
      <c r="V331" s="104"/>
    </row>
    <row r="332" spans="1:22" ht="41.25" customHeight="1" x14ac:dyDescent="0.25">
      <c r="A332" s="303"/>
      <c r="B332" s="311"/>
      <c r="C332" s="305"/>
      <c r="D332" s="53" t="s">
        <v>31</v>
      </c>
      <c r="E332" s="139">
        <v>1323085.9400000002</v>
      </c>
      <c r="F332" s="139">
        <v>1323085.9400000002</v>
      </c>
      <c r="G332" s="139">
        <v>1323085.9400000002</v>
      </c>
      <c r="H332" s="139">
        <v>1323085.9400000002</v>
      </c>
      <c r="I332" s="139">
        <v>12459077.159999998</v>
      </c>
      <c r="J332" s="139">
        <v>1405685.9400000002</v>
      </c>
      <c r="K332" s="139">
        <v>1323085.9400000002</v>
      </c>
      <c r="L332" s="139">
        <v>3119090.28</v>
      </c>
      <c r="M332" s="139">
        <v>2813040.28</v>
      </c>
      <c r="N332" s="139">
        <v>1323085.9400000002</v>
      </c>
      <c r="O332" s="139">
        <v>2838040.28</v>
      </c>
      <c r="P332" s="139">
        <v>4601994.6300000008</v>
      </c>
      <c r="Q332" s="307"/>
      <c r="R332" s="139">
        <f t="shared" si="47"/>
        <v>35175444.210000008</v>
      </c>
      <c r="S332" s="289"/>
      <c r="T332" s="289"/>
      <c r="U332"/>
      <c r="V332" s="104"/>
    </row>
    <row r="333" spans="1:22" ht="41.25" customHeight="1" x14ac:dyDescent="0.25">
      <c r="A333" s="303"/>
      <c r="B333" s="311"/>
      <c r="C333" s="308" t="s">
        <v>32</v>
      </c>
      <c r="D333" s="54" t="str">
        <f>D331</f>
        <v>Reuniones</v>
      </c>
      <c r="E333" s="77"/>
      <c r="F333" s="77"/>
      <c r="G333" s="77"/>
      <c r="H333" s="107"/>
      <c r="I333" s="107"/>
      <c r="J333" s="107"/>
      <c r="K333" s="131"/>
      <c r="L333" s="131"/>
      <c r="M333" s="131"/>
      <c r="N333" s="78"/>
      <c r="O333" s="78"/>
      <c r="P333" s="78"/>
      <c r="Q333" s="309" t="s">
        <v>178</v>
      </c>
      <c r="R333" s="66">
        <f t="shared" si="47"/>
        <v>0</v>
      </c>
      <c r="S333" s="279">
        <f t="shared" ref="S333" si="64">R333/R331</f>
        <v>0</v>
      </c>
      <c r="T333" s="279">
        <f t="shared" ref="T333" si="65">R334/R332</f>
        <v>0</v>
      </c>
      <c r="U333"/>
      <c r="V333" s="326" t="s">
        <v>68</v>
      </c>
    </row>
    <row r="334" spans="1:22" ht="41.25" customHeight="1" x14ac:dyDescent="0.25">
      <c r="A334" s="303"/>
      <c r="B334" s="311"/>
      <c r="C334" s="308"/>
      <c r="D334" s="54" t="str">
        <f>D332</f>
        <v>Monto</v>
      </c>
      <c r="E334" s="138"/>
      <c r="F334" s="138"/>
      <c r="G334" s="138"/>
      <c r="H334" s="138"/>
      <c r="I334" s="138"/>
      <c r="J334" s="138"/>
      <c r="K334" s="111"/>
      <c r="L334" s="111"/>
      <c r="M334" s="138"/>
      <c r="N334" s="138"/>
      <c r="O334" s="138"/>
      <c r="P334" s="138"/>
      <c r="Q334" s="310"/>
      <c r="R334" s="138">
        <f t="shared" si="47"/>
        <v>0</v>
      </c>
      <c r="S334" s="279"/>
      <c r="T334" s="279"/>
      <c r="U334"/>
      <c r="V334" s="326"/>
    </row>
    <row r="335" spans="1:22" ht="42" customHeight="1" x14ac:dyDescent="0.25">
      <c r="A335" s="303">
        <v>10</v>
      </c>
      <c r="B335" s="311" t="s">
        <v>228</v>
      </c>
      <c r="C335" s="305" t="s">
        <v>40</v>
      </c>
      <c r="D335" s="53" t="s">
        <v>67</v>
      </c>
      <c r="E335" s="177">
        <v>8</v>
      </c>
      <c r="F335" s="177">
        <v>8</v>
      </c>
      <c r="G335" s="177">
        <v>8</v>
      </c>
      <c r="H335" s="177">
        <v>8</v>
      </c>
      <c r="I335" s="177">
        <v>8</v>
      </c>
      <c r="J335" s="177">
        <v>8</v>
      </c>
      <c r="K335" s="177">
        <v>8</v>
      </c>
      <c r="L335" s="177">
        <v>8</v>
      </c>
      <c r="M335" s="177">
        <v>8</v>
      </c>
      <c r="N335" s="177">
        <v>8</v>
      </c>
      <c r="O335" s="177">
        <v>8</v>
      </c>
      <c r="P335" s="177">
        <v>8</v>
      </c>
      <c r="Q335" s="306" t="s">
        <v>177</v>
      </c>
      <c r="R335" s="98">
        <f t="shared" si="47"/>
        <v>96</v>
      </c>
      <c r="S335" s="289" t="s">
        <v>38</v>
      </c>
      <c r="T335" s="289" t="s">
        <v>39</v>
      </c>
      <c r="U335"/>
      <c r="V335" s="104"/>
    </row>
    <row r="336" spans="1:22" ht="38.25" customHeight="1" x14ac:dyDescent="0.25">
      <c r="A336" s="303"/>
      <c r="B336" s="311"/>
      <c r="C336" s="305"/>
      <c r="D336" s="53" t="s">
        <v>31</v>
      </c>
      <c r="E336" s="139">
        <v>2635531.1100000008</v>
      </c>
      <c r="F336" s="139">
        <v>2643531.1100000008</v>
      </c>
      <c r="G336" s="139">
        <v>2635531.1100000008</v>
      </c>
      <c r="H336" s="139">
        <v>2635531.1100000008</v>
      </c>
      <c r="I336" s="139">
        <v>11818941.310000004</v>
      </c>
      <c r="J336" s="139">
        <v>2827508.1100000008</v>
      </c>
      <c r="K336" s="139">
        <v>2635676.1100000008</v>
      </c>
      <c r="L336" s="139">
        <v>4415401.42</v>
      </c>
      <c r="M336" s="139">
        <v>3914220.7200000011</v>
      </c>
      <c r="N336" s="139">
        <v>2635531.1100000008</v>
      </c>
      <c r="O336" s="139">
        <v>3912495.7200000011</v>
      </c>
      <c r="P336" s="139">
        <v>5547796.7300000023</v>
      </c>
      <c r="Q336" s="307"/>
      <c r="R336" s="139">
        <f t="shared" si="47"/>
        <v>48257695.670000009</v>
      </c>
      <c r="S336" s="289"/>
      <c r="T336" s="289"/>
      <c r="U336"/>
      <c r="V336" s="104"/>
    </row>
    <row r="337" spans="1:22" ht="28.5" customHeight="1" x14ac:dyDescent="0.25">
      <c r="A337" s="303"/>
      <c r="B337" s="311"/>
      <c r="C337" s="308" t="s">
        <v>32</v>
      </c>
      <c r="D337" s="54" t="str">
        <f>D335</f>
        <v>Monitoreos</v>
      </c>
      <c r="E337" s="77"/>
      <c r="F337" s="77"/>
      <c r="G337" s="77"/>
      <c r="H337" s="107"/>
      <c r="I337" s="107"/>
      <c r="J337" s="107"/>
      <c r="K337" s="128"/>
      <c r="L337" s="128"/>
      <c r="M337" s="128"/>
      <c r="N337" s="78"/>
      <c r="O337" s="78"/>
      <c r="P337" s="78"/>
      <c r="Q337" s="309" t="s">
        <v>178</v>
      </c>
      <c r="R337" s="66">
        <f t="shared" si="47"/>
        <v>0</v>
      </c>
      <c r="S337" s="279">
        <f t="shared" ref="S337" si="66">R337/R335</f>
        <v>0</v>
      </c>
      <c r="T337" s="279">
        <f t="shared" ref="T337" si="67">R338/R336</f>
        <v>0</v>
      </c>
      <c r="U337"/>
      <c r="V337" s="326">
        <v>4025</v>
      </c>
    </row>
    <row r="338" spans="1:22" ht="57" customHeight="1" x14ac:dyDescent="0.25">
      <c r="A338" s="303"/>
      <c r="B338" s="311"/>
      <c r="C338" s="308"/>
      <c r="D338" s="54" t="str">
        <f>D336</f>
        <v>Monto</v>
      </c>
      <c r="E338" s="138"/>
      <c r="F338" s="138"/>
      <c r="G338" s="138"/>
      <c r="H338" s="138"/>
      <c r="I338" s="138"/>
      <c r="J338" s="138"/>
      <c r="K338" s="111"/>
      <c r="L338" s="111"/>
      <c r="M338" s="138"/>
      <c r="N338" s="138"/>
      <c r="O338" s="138"/>
      <c r="P338" s="138"/>
      <c r="Q338" s="310"/>
      <c r="R338" s="138">
        <f t="shared" si="47"/>
        <v>0</v>
      </c>
      <c r="S338" s="279"/>
      <c r="T338" s="279"/>
      <c r="U338"/>
      <c r="V338" s="326"/>
    </row>
    <row r="339" spans="1:22" ht="66.75" customHeight="1" x14ac:dyDescent="0.25">
      <c r="A339" s="303">
        <v>11</v>
      </c>
      <c r="B339" s="311" t="s">
        <v>229</v>
      </c>
      <c r="C339" s="305" t="s">
        <v>40</v>
      </c>
      <c r="D339" s="53" t="s">
        <v>62</v>
      </c>
      <c r="E339" s="177">
        <v>80</v>
      </c>
      <c r="F339" s="177">
        <v>80</v>
      </c>
      <c r="G339" s="177">
        <v>80</v>
      </c>
      <c r="H339" s="177">
        <v>80</v>
      </c>
      <c r="I339" s="177">
        <v>80</v>
      </c>
      <c r="J339" s="177">
        <v>80</v>
      </c>
      <c r="K339" s="177">
        <v>80</v>
      </c>
      <c r="L339" s="177">
        <v>80</v>
      </c>
      <c r="M339" s="177">
        <v>80</v>
      </c>
      <c r="N339" s="177">
        <v>80</v>
      </c>
      <c r="O339" s="177">
        <v>80</v>
      </c>
      <c r="P339" s="177">
        <v>80</v>
      </c>
      <c r="Q339" s="306" t="s">
        <v>177</v>
      </c>
      <c r="R339" s="98">
        <f t="shared" si="47"/>
        <v>960</v>
      </c>
      <c r="S339" s="289" t="s">
        <v>38</v>
      </c>
      <c r="T339" s="289" t="s">
        <v>39</v>
      </c>
      <c r="U339"/>
      <c r="V339" s="104"/>
    </row>
    <row r="340" spans="1:22" s="8" customFormat="1" ht="33.75" customHeight="1" x14ac:dyDescent="0.25">
      <c r="A340" s="303"/>
      <c r="B340" s="311"/>
      <c r="C340" s="305"/>
      <c r="D340" s="53" t="s">
        <v>31</v>
      </c>
      <c r="E340" s="139">
        <v>538672.08000000007</v>
      </c>
      <c r="F340" s="139">
        <v>538672.08000000007</v>
      </c>
      <c r="G340" s="139">
        <v>538672.08000000007</v>
      </c>
      <c r="H340" s="139">
        <v>538672.08000000007</v>
      </c>
      <c r="I340" s="139">
        <v>4718357.0600000005</v>
      </c>
      <c r="J340" s="139">
        <v>573397.08000000007</v>
      </c>
      <c r="K340" s="139">
        <v>538672.08000000007</v>
      </c>
      <c r="L340" s="139">
        <v>638439.42000000004</v>
      </c>
      <c r="M340" s="139">
        <v>990298.89</v>
      </c>
      <c r="N340" s="139">
        <v>538672.08000000007</v>
      </c>
      <c r="O340" s="139">
        <v>1020280.0500000002</v>
      </c>
      <c r="P340" s="139">
        <v>1547190.3900000001</v>
      </c>
      <c r="Q340" s="307"/>
      <c r="R340" s="139">
        <f t="shared" si="47"/>
        <v>12719995.370000003</v>
      </c>
      <c r="S340" s="289"/>
      <c r="T340" s="289"/>
      <c r="U340" s="7"/>
    </row>
    <row r="341" spans="1:22" ht="25.5" x14ac:dyDescent="0.25">
      <c r="A341" s="303"/>
      <c r="B341" s="311"/>
      <c r="C341" s="308" t="s">
        <v>32</v>
      </c>
      <c r="D341" s="54" t="str">
        <f>D339</f>
        <v>Reportes</v>
      </c>
      <c r="E341" s="77"/>
      <c r="F341" s="77"/>
      <c r="G341" s="77"/>
      <c r="H341" s="77"/>
      <c r="I341" s="77"/>
      <c r="J341" s="77"/>
      <c r="K341" s="131"/>
      <c r="L341" s="131"/>
      <c r="M341" s="131"/>
      <c r="N341" s="80"/>
      <c r="O341" s="80"/>
      <c r="P341" s="81"/>
      <c r="Q341" s="309" t="s">
        <v>178</v>
      </c>
      <c r="R341" s="66">
        <f t="shared" si="47"/>
        <v>0</v>
      </c>
      <c r="S341" s="279">
        <f t="shared" ref="S341" si="68">R341/R339</f>
        <v>0</v>
      </c>
      <c r="T341" s="279">
        <f t="shared" ref="T341" si="69">R342/R340</f>
        <v>0</v>
      </c>
      <c r="U341"/>
      <c r="V341" s="326">
        <v>4009</v>
      </c>
    </row>
    <row r="342" spans="1:22" ht="36" customHeight="1" x14ac:dyDescent="0.25">
      <c r="A342" s="303"/>
      <c r="B342" s="311"/>
      <c r="C342" s="308"/>
      <c r="D342" s="54" t="str">
        <f>D340</f>
        <v>Monto</v>
      </c>
      <c r="E342" s="138"/>
      <c r="F342" s="138"/>
      <c r="G342" s="138"/>
      <c r="H342" s="141"/>
      <c r="I342" s="141"/>
      <c r="J342" s="141"/>
      <c r="K342" s="140"/>
      <c r="L342" s="140"/>
      <c r="M342" s="141"/>
      <c r="N342" s="141"/>
      <c r="O342" s="141"/>
      <c r="P342" s="141"/>
      <c r="Q342" s="310"/>
      <c r="R342" s="138">
        <f t="shared" si="47"/>
        <v>0</v>
      </c>
      <c r="S342" s="279"/>
      <c r="T342" s="279"/>
      <c r="U342"/>
      <c r="V342" s="326"/>
    </row>
    <row r="343" spans="1:22" ht="51.75" customHeight="1" x14ac:dyDescent="0.25">
      <c r="A343" s="285" t="s">
        <v>36</v>
      </c>
      <c r="B343" s="285"/>
      <c r="C343" s="331" t="s">
        <v>40</v>
      </c>
      <c r="D343" s="118" t="s">
        <v>42</v>
      </c>
      <c r="E343" s="69">
        <f>E339+E335+E331+E327+E323+E319+E315+E311+E307+E303+E299</f>
        <v>6353</v>
      </c>
      <c r="F343" s="69">
        <f t="shared" ref="F343:P344" si="70">F339+F335+F331+F327+F323+F319+F315+F311+F307+F303+F299</f>
        <v>6353</v>
      </c>
      <c r="G343" s="69">
        <f t="shared" si="70"/>
        <v>6353</v>
      </c>
      <c r="H343" s="69">
        <f t="shared" si="70"/>
        <v>6533</v>
      </c>
      <c r="I343" s="69">
        <f t="shared" si="70"/>
        <v>6353</v>
      </c>
      <c r="J343" s="69">
        <f t="shared" si="70"/>
        <v>6354</v>
      </c>
      <c r="K343" s="69">
        <f t="shared" si="70"/>
        <v>6353</v>
      </c>
      <c r="L343" s="69">
        <f t="shared" si="70"/>
        <v>6353</v>
      </c>
      <c r="M343" s="69">
        <f t="shared" si="70"/>
        <v>6353</v>
      </c>
      <c r="N343" s="69">
        <f t="shared" si="70"/>
        <v>6353</v>
      </c>
      <c r="O343" s="69">
        <f t="shared" si="70"/>
        <v>6353</v>
      </c>
      <c r="P343" s="69">
        <f t="shared" si="70"/>
        <v>6353</v>
      </c>
      <c r="Q343" s="287">
        <f>SUM(E343:P343)</f>
        <v>76417</v>
      </c>
      <c r="R343" s="288"/>
      <c r="S343" s="289" t="s">
        <v>38</v>
      </c>
      <c r="T343" s="289" t="s">
        <v>39</v>
      </c>
      <c r="U343"/>
      <c r="V343" s="104"/>
    </row>
    <row r="344" spans="1:22" ht="34.5" customHeight="1" x14ac:dyDescent="0.25">
      <c r="A344" s="285"/>
      <c r="B344" s="285"/>
      <c r="C344" s="332"/>
      <c r="D344" s="118" t="s">
        <v>31</v>
      </c>
      <c r="E344" s="69">
        <f>E340+E336+E332+E328+E324+E320+E316+E312+E308+E304+E300</f>
        <v>21670505.650000002</v>
      </c>
      <c r="F344" s="69">
        <f t="shared" si="70"/>
        <v>21821205.650000002</v>
      </c>
      <c r="G344" s="69">
        <f t="shared" si="70"/>
        <v>21672205.650000002</v>
      </c>
      <c r="H344" s="69">
        <f t="shared" si="70"/>
        <v>21672205.650000002</v>
      </c>
      <c r="I344" s="69">
        <f t="shared" si="70"/>
        <v>158489379.92000002</v>
      </c>
      <c r="J344" s="69">
        <f t="shared" si="70"/>
        <v>22724855.150000002</v>
      </c>
      <c r="K344" s="69">
        <f t="shared" si="70"/>
        <v>35439872.560000002</v>
      </c>
      <c r="L344" s="69">
        <f t="shared" si="70"/>
        <v>43200838.940000005</v>
      </c>
      <c r="M344" s="69">
        <f t="shared" si="70"/>
        <v>40804560.590000011</v>
      </c>
      <c r="N344" s="69">
        <f t="shared" si="70"/>
        <v>28512313.809999999</v>
      </c>
      <c r="O344" s="69">
        <f t="shared" si="70"/>
        <v>37594432.690000005</v>
      </c>
      <c r="P344" s="69">
        <f t="shared" si="70"/>
        <v>46773206.980000004</v>
      </c>
      <c r="Q344" s="290">
        <f>SUM(E344:P344)</f>
        <v>500375583.24000007</v>
      </c>
      <c r="R344" s="291"/>
      <c r="S344" s="289"/>
      <c r="T344" s="289"/>
      <c r="U344"/>
      <c r="V344" s="104"/>
    </row>
    <row r="345" spans="1:22" ht="34.5" customHeight="1" x14ac:dyDescent="0.25">
      <c r="A345" s="285"/>
      <c r="B345" s="285"/>
      <c r="C345" s="292" t="s">
        <v>32</v>
      </c>
      <c r="D345" s="119" t="s">
        <v>42</v>
      </c>
      <c r="E345" s="70">
        <f t="shared" ref="E345:P346" si="71">E341+E337+E333+E329+E325+E321+E317+E313+E309+E305+E301</f>
        <v>0</v>
      </c>
      <c r="F345" s="70">
        <f t="shared" si="71"/>
        <v>0</v>
      </c>
      <c r="G345" s="70">
        <f t="shared" si="71"/>
        <v>0</v>
      </c>
      <c r="H345" s="70">
        <f t="shared" si="71"/>
        <v>0</v>
      </c>
      <c r="I345" s="70">
        <f t="shared" si="71"/>
        <v>0</v>
      </c>
      <c r="J345" s="70">
        <f t="shared" si="71"/>
        <v>0</v>
      </c>
      <c r="K345" s="70">
        <f t="shared" si="71"/>
        <v>0</v>
      </c>
      <c r="L345" s="70">
        <f t="shared" si="71"/>
        <v>0</v>
      </c>
      <c r="M345" s="70">
        <f t="shared" si="71"/>
        <v>0</v>
      </c>
      <c r="N345" s="70">
        <f t="shared" si="71"/>
        <v>0</v>
      </c>
      <c r="O345" s="70">
        <f t="shared" si="71"/>
        <v>0</v>
      </c>
      <c r="P345" s="70">
        <f t="shared" si="71"/>
        <v>0</v>
      </c>
      <c r="Q345" s="329">
        <f>SUM(E345:P345)</f>
        <v>0</v>
      </c>
      <c r="R345" s="330"/>
      <c r="S345" s="279">
        <f>Q345/Q343</f>
        <v>0</v>
      </c>
      <c r="T345" s="279">
        <f>Q346/Q344</f>
        <v>0</v>
      </c>
      <c r="U345"/>
      <c r="V345" s="326">
        <v>4010</v>
      </c>
    </row>
    <row r="346" spans="1:22" ht="30" x14ac:dyDescent="0.25">
      <c r="A346" s="285"/>
      <c r="B346" s="285"/>
      <c r="C346" s="292"/>
      <c r="D346" s="119" t="s">
        <v>126</v>
      </c>
      <c r="E346" s="71">
        <f t="shared" si="71"/>
        <v>0</v>
      </c>
      <c r="F346" s="71">
        <f t="shared" si="71"/>
        <v>0</v>
      </c>
      <c r="G346" s="71">
        <f t="shared" si="71"/>
        <v>0</v>
      </c>
      <c r="H346" s="71">
        <f t="shared" si="71"/>
        <v>0</v>
      </c>
      <c r="I346" s="71">
        <f t="shared" si="71"/>
        <v>0</v>
      </c>
      <c r="J346" s="71">
        <f t="shared" si="71"/>
        <v>0</v>
      </c>
      <c r="K346" s="71">
        <f t="shared" si="71"/>
        <v>0</v>
      </c>
      <c r="L346" s="71">
        <f t="shared" si="71"/>
        <v>0</v>
      </c>
      <c r="M346" s="71">
        <f t="shared" si="71"/>
        <v>0</v>
      </c>
      <c r="N346" s="71">
        <f t="shared" si="71"/>
        <v>0</v>
      </c>
      <c r="O346" s="71">
        <f t="shared" si="71"/>
        <v>0</v>
      </c>
      <c r="P346" s="71">
        <f t="shared" si="71"/>
        <v>0</v>
      </c>
      <c r="Q346" s="280">
        <f>SUM(E346:P346)</f>
        <v>0</v>
      </c>
      <c r="R346" s="281"/>
      <c r="S346" s="279"/>
      <c r="T346" s="279"/>
      <c r="U346"/>
      <c r="V346" s="326"/>
    </row>
    <row r="347" spans="1:22" ht="39.75" customHeight="1" x14ac:dyDescent="0.25">
      <c r="A347" s="324" t="s">
        <v>118</v>
      </c>
      <c r="B347" s="324"/>
      <c r="C347" s="324"/>
      <c r="D347" s="324"/>
      <c r="E347" s="324"/>
      <c r="F347" s="324"/>
      <c r="G347" s="324"/>
      <c r="H347" s="324"/>
      <c r="I347" s="324"/>
      <c r="J347" s="324"/>
      <c r="K347" s="324"/>
      <c r="L347" s="324"/>
      <c r="M347" s="324"/>
      <c r="N347" s="324"/>
      <c r="O347" s="324"/>
      <c r="P347" s="324"/>
      <c r="Q347" s="324"/>
      <c r="R347" s="324"/>
      <c r="S347" s="324"/>
      <c r="T347" s="324"/>
      <c r="U347"/>
      <c r="V347" s="104"/>
    </row>
    <row r="348" spans="1:22" ht="32.25" customHeight="1" x14ac:dyDescent="0.25">
      <c r="A348" s="325" t="s">
        <v>1</v>
      </c>
      <c r="B348" s="325"/>
      <c r="C348" s="325"/>
      <c r="D348" s="325"/>
      <c r="E348" s="325"/>
      <c r="F348" s="325"/>
      <c r="G348" s="325"/>
      <c r="H348" s="325"/>
      <c r="I348" s="325"/>
      <c r="J348" s="325"/>
      <c r="K348" s="325" t="s">
        <v>103</v>
      </c>
      <c r="L348" s="325"/>
      <c r="M348" s="325"/>
      <c r="N348" s="325"/>
      <c r="O348" s="325"/>
      <c r="P348" s="325"/>
      <c r="Q348" s="325"/>
      <c r="R348" s="325"/>
      <c r="S348" s="325"/>
      <c r="T348" s="325"/>
      <c r="U348"/>
      <c r="V348" s="326">
        <v>4035</v>
      </c>
    </row>
    <row r="349" spans="1:22" ht="39.75" customHeight="1" x14ac:dyDescent="0.25">
      <c r="A349" s="327" t="s">
        <v>98</v>
      </c>
      <c r="B349" s="327"/>
      <c r="C349" s="327"/>
      <c r="D349" s="327"/>
      <c r="E349" s="327"/>
      <c r="F349" s="327"/>
      <c r="G349" s="327"/>
      <c r="H349" s="327"/>
      <c r="I349" s="327"/>
      <c r="J349" s="327"/>
      <c r="K349" s="328" t="s">
        <v>88</v>
      </c>
      <c r="L349" s="328"/>
      <c r="M349" s="328"/>
      <c r="N349" s="328"/>
      <c r="O349" s="328"/>
      <c r="P349" s="328"/>
      <c r="Q349" s="328"/>
      <c r="R349" s="328"/>
      <c r="S349" s="328"/>
      <c r="T349" s="328"/>
      <c r="U349"/>
      <c r="V349" s="326"/>
    </row>
    <row r="350" spans="1:22" ht="39.75" customHeight="1" x14ac:dyDescent="0.25">
      <c r="A350" s="319" t="s">
        <v>126</v>
      </c>
      <c r="B350" s="319"/>
      <c r="C350" s="319"/>
      <c r="D350" s="319"/>
      <c r="E350" s="319"/>
      <c r="F350" s="319"/>
      <c r="G350" s="319"/>
      <c r="H350" s="319"/>
      <c r="I350" s="319"/>
      <c r="J350" s="319"/>
      <c r="K350" s="319" t="s">
        <v>47</v>
      </c>
      <c r="L350" s="319"/>
      <c r="M350" s="319"/>
      <c r="N350" s="319"/>
      <c r="O350" s="319"/>
      <c r="P350" s="319"/>
      <c r="Q350" s="319"/>
      <c r="R350" s="319"/>
      <c r="S350" s="319"/>
      <c r="T350" s="319"/>
      <c r="U350"/>
      <c r="V350" s="104"/>
    </row>
    <row r="351" spans="1:22" ht="214.5" customHeight="1" x14ac:dyDescent="0.25">
      <c r="A351" s="320" t="s">
        <v>91</v>
      </c>
      <c r="B351" s="320"/>
      <c r="C351" s="320"/>
      <c r="D351" s="321" t="s">
        <v>92</v>
      </c>
      <c r="E351" s="321"/>
      <c r="F351" s="321"/>
      <c r="G351" s="321"/>
      <c r="H351" s="321"/>
      <c r="I351" s="321"/>
      <c r="J351" s="321"/>
      <c r="K351" s="321"/>
      <c r="L351" s="321"/>
      <c r="M351" s="321"/>
      <c r="N351" s="321"/>
      <c r="O351" s="321"/>
      <c r="P351" s="321"/>
      <c r="Q351" s="321"/>
      <c r="R351" s="321"/>
      <c r="S351" s="321"/>
      <c r="T351" s="321"/>
      <c r="U351"/>
      <c r="V351" s="104"/>
    </row>
    <row r="352" spans="1:22" ht="39.75" customHeight="1" x14ac:dyDescent="0.25">
      <c r="A352" s="322" t="s">
        <v>3</v>
      </c>
      <c r="B352" s="322"/>
      <c r="C352" s="322"/>
      <c r="D352" s="322"/>
      <c r="E352" s="322"/>
      <c r="F352" s="322"/>
      <c r="G352" s="322"/>
      <c r="H352" s="322"/>
      <c r="I352" s="322"/>
      <c r="J352" s="322"/>
      <c r="K352" s="322"/>
      <c r="L352" s="322"/>
      <c r="M352" s="322"/>
      <c r="N352" s="322"/>
      <c r="O352" s="322"/>
      <c r="P352" s="322"/>
      <c r="Q352" s="322"/>
      <c r="R352" s="322"/>
      <c r="S352" s="322"/>
      <c r="T352" s="322"/>
      <c r="U352"/>
      <c r="V352" s="38"/>
    </row>
    <row r="353" spans="1:22" ht="39.75" customHeight="1" x14ac:dyDescent="0.25">
      <c r="A353" s="323" t="s">
        <v>4</v>
      </c>
      <c r="B353" s="323"/>
      <c r="C353" s="323"/>
      <c r="D353" s="323"/>
      <c r="E353" s="323" t="s">
        <v>5</v>
      </c>
      <c r="F353" s="323"/>
      <c r="G353" s="323"/>
      <c r="H353" s="323"/>
      <c r="I353" s="323" t="s">
        <v>6</v>
      </c>
      <c r="J353" s="323"/>
      <c r="K353" s="323"/>
      <c r="L353" s="323"/>
      <c r="M353" s="323"/>
      <c r="N353" s="323"/>
      <c r="O353" s="323"/>
      <c r="P353" s="323"/>
      <c r="Q353" s="323" t="s">
        <v>7</v>
      </c>
      <c r="R353" s="323"/>
      <c r="S353" s="323"/>
      <c r="T353" s="323"/>
      <c r="U353"/>
      <c r="V353" s="38"/>
    </row>
    <row r="354" spans="1:22" ht="39.75" customHeight="1" x14ac:dyDescent="0.25">
      <c r="A354" s="316" t="s">
        <v>8</v>
      </c>
      <c r="B354" s="316"/>
      <c r="C354" s="316"/>
      <c r="D354" s="316"/>
      <c r="E354" s="317" t="s">
        <v>9</v>
      </c>
      <c r="F354" s="317"/>
      <c r="G354" s="317"/>
      <c r="H354" s="317"/>
      <c r="I354" s="316" t="s">
        <v>10</v>
      </c>
      <c r="J354" s="316"/>
      <c r="K354" s="316"/>
      <c r="L354" s="316"/>
      <c r="M354" s="316"/>
      <c r="N354" s="316"/>
      <c r="O354" s="316"/>
      <c r="P354" s="316"/>
      <c r="Q354" s="316" t="s">
        <v>11</v>
      </c>
      <c r="R354" s="316"/>
      <c r="S354" s="316"/>
      <c r="T354" s="316"/>
      <c r="U354"/>
      <c r="V354" s="38"/>
    </row>
    <row r="355" spans="1:22" ht="39.75" customHeight="1" x14ac:dyDescent="0.25">
      <c r="A355" s="313" t="s">
        <v>105</v>
      </c>
      <c r="B355" s="315" t="s">
        <v>101</v>
      </c>
      <c r="C355" s="318" t="s">
        <v>13</v>
      </c>
      <c r="D355" s="318" t="s">
        <v>14</v>
      </c>
      <c r="E355" s="313" t="s">
        <v>15</v>
      </c>
      <c r="F355" s="313">
        <f t="shared" ref="F355:F356" si="72">F351+F347+F343+F339+F335+F331+F327+F323+F319+F315+F311</f>
        <v>12666</v>
      </c>
      <c r="G355" s="313" t="s">
        <v>17</v>
      </c>
      <c r="H355" s="313" t="s">
        <v>18</v>
      </c>
      <c r="I355" s="313" t="s">
        <v>19</v>
      </c>
      <c r="J355" s="313" t="s">
        <v>20</v>
      </c>
      <c r="K355" s="313" t="s">
        <v>21</v>
      </c>
      <c r="L355" s="313" t="s">
        <v>22</v>
      </c>
      <c r="M355" s="313" t="s">
        <v>23</v>
      </c>
      <c r="N355" s="313" t="s">
        <v>24</v>
      </c>
      <c r="O355" s="313" t="s">
        <v>25</v>
      </c>
      <c r="P355" s="313" t="s">
        <v>26</v>
      </c>
      <c r="Q355" s="314" t="s">
        <v>100</v>
      </c>
      <c r="R355" s="315" t="s">
        <v>104</v>
      </c>
      <c r="S355" s="313" t="s">
        <v>28</v>
      </c>
      <c r="T355" s="313"/>
      <c r="U355"/>
      <c r="V355" s="38"/>
    </row>
    <row r="356" spans="1:22" s="8" customFormat="1" ht="39.75" customHeight="1" x14ac:dyDescent="0.25">
      <c r="A356" s="313"/>
      <c r="B356" s="315"/>
      <c r="C356" s="318"/>
      <c r="D356" s="318"/>
      <c r="E356" s="313"/>
      <c r="F356" s="313">
        <f t="shared" si="72"/>
        <v>40229562.290000007</v>
      </c>
      <c r="G356" s="313"/>
      <c r="H356" s="313"/>
      <c r="I356" s="313"/>
      <c r="J356" s="313"/>
      <c r="K356" s="313"/>
      <c r="L356" s="313"/>
      <c r="M356" s="313"/>
      <c r="N356" s="313"/>
      <c r="O356" s="313"/>
      <c r="P356" s="313"/>
      <c r="Q356" s="314"/>
      <c r="R356" s="315"/>
      <c r="S356" s="116" t="s">
        <v>29</v>
      </c>
      <c r="T356" s="116" t="s">
        <v>30</v>
      </c>
      <c r="U356" s="7"/>
    </row>
    <row r="357" spans="1:22" ht="54.75" customHeight="1" x14ac:dyDescent="0.25">
      <c r="A357" s="303">
        <v>1</v>
      </c>
      <c r="B357" s="304" t="s">
        <v>230</v>
      </c>
      <c r="C357" s="305" t="s">
        <v>40</v>
      </c>
      <c r="D357" s="55" t="s">
        <v>52</v>
      </c>
      <c r="E357" s="178">
        <v>20</v>
      </c>
      <c r="F357" s="178">
        <v>20</v>
      </c>
      <c r="G357" s="178">
        <v>20</v>
      </c>
      <c r="H357" s="178">
        <v>20</v>
      </c>
      <c r="I357" s="178">
        <v>20</v>
      </c>
      <c r="J357" s="178">
        <v>20</v>
      </c>
      <c r="K357" s="178">
        <v>20</v>
      </c>
      <c r="L357" s="178">
        <v>20</v>
      </c>
      <c r="M357" s="178">
        <v>20</v>
      </c>
      <c r="N357" s="178">
        <v>20</v>
      </c>
      <c r="O357" s="178">
        <v>20</v>
      </c>
      <c r="P357" s="178">
        <v>20</v>
      </c>
      <c r="Q357" s="306" t="s">
        <v>177</v>
      </c>
      <c r="R357" s="62">
        <f>SUM(E357:P357)</f>
        <v>240</v>
      </c>
      <c r="S357" s="289" t="s">
        <v>38</v>
      </c>
      <c r="T357" s="289" t="s">
        <v>39</v>
      </c>
      <c r="U357"/>
    </row>
    <row r="358" spans="1:22" ht="54.75" customHeight="1" x14ac:dyDescent="0.25">
      <c r="A358" s="303"/>
      <c r="B358" s="304"/>
      <c r="C358" s="305"/>
      <c r="D358" s="55" t="s">
        <v>69</v>
      </c>
      <c r="E358" s="139">
        <v>4635106.58</v>
      </c>
      <c r="F358" s="139">
        <v>256694.7</v>
      </c>
      <c r="G358" s="139">
        <v>256694.7</v>
      </c>
      <c r="H358" s="139">
        <v>256694.7</v>
      </c>
      <c r="I358" s="139">
        <v>24376111.969999999</v>
      </c>
      <c r="J358" s="139">
        <v>270984.7</v>
      </c>
      <c r="K358" s="139">
        <v>256694.7</v>
      </c>
      <c r="L358" s="139">
        <v>287637.2</v>
      </c>
      <c r="M358" s="139">
        <v>304199.46999999997</v>
      </c>
      <c r="N358" s="139">
        <v>256694.7</v>
      </c>
      <c r="O358" s="139">
        <v>307799.46999999997</v>
      </c>
      <c r="P358" s="139">
        <v>406404.2</v>
      </c>
      <c r="Q358" s="307"/>
      <c r="R358" s="139">
        <f>SUM(E358:P358)</f>
        <v>31871717.089999992</v>
      </c>
      <c r="S358" s="289"/>
      <c r="T358" s="289"/>
      <c r="U358"/>
    </row>
    <row r="359" spans="1:22" ht="54.75" customHeight="1" x14ac:dyDescent="0.25">
      <c r="A359" s="303"/>
      <c r="B359" s="304"/>
      <c r="C359" s="308" t="s">
        <v>32</v>
      </c>
      <c r="D359" s="56" t="s">
        <v>52</v>
      </c>
      <c r="E359" s="67"/>
      <c r="F359" s="67"/>
      <c r="G359" s="67"/>
      <c r="H359" s="67"/>
      <c r="I359" s="67"/>
      <c r="J359" s="67"/>
      <c r="K359" s="194"/>
      <c r="L359" s="194"/>
      <c r="M359" s="194"/>
      <c r="N359" s="67"/>
      <c r="O359" s="67"/>
      <c r="P359" s="67"/>
      <c r="Q359" s="309" t="s">
        <v>178</v>
      </c>
      <c r="R359" s="67">
        <f>SUM(E359:P359)</f>
        <v>0</v>
      </c>
      <c r="S359" s="279">
        <f t="shared" ref="S359" si="73">R359/R357</f>
        <v>0</v>
      </c>
      <c r="T359" s="279">
        <f t="shared" ref="T359" si="74">R360/R358</f>
        <v>0</v>
      </c>
      <c r="U359"/>
    </row>
    <row r="360" spans="1:22" ht="54.75" customHeight="1" x14ac:dyDescent="0.25">
      <c r="A360" s="303"/>
      <c r="B360" s="304"/>
      <c r="C360" s="308"/>
      <c r="D360" s="56" t="s">
        <v>69</v>
      </c>
      <c r="E360" s="138"/>
      <c r="F360" s="138"/>
      <c r="G360" s="138"/>
      <c r="H360" s="138"/>
      <c r="I360" s="138"/>
      <c r="J360" s="138"/>
      <c r="K360" s="111"/>
      <c r="L360" s="111"/>
      <c r="M360" s="111"/>
      <c r="N360" s="142"/>
      <c r="O360" s="142"/>
      <c r="P360" s="142"/>
      <c r="Q360" s="310"/>
      <c r="R360" s="142">
        <f t="shared" ref="R360:R396" si="75">SUM(E360:P360)</f>
        <v>0</v>
      </c>
      <c r="S360" s="279"/>
      <c r="T360" s="279"/>
      <c r="U360"/>
    </row>
    <row r="361" spans="1:22" ht="36.75" customHeight="1" x14ac:dyDescent="0.25">
      <c r="A361" s="303">
        <v>2</v>
      </c>
      <c r="B361" s="304" t="s">
        <v>231</v>
      </c>
      <c r="C361" s="305" t="s">
        <v>40</v>
      </c>
      <c r="D361" s="55" t="s">
        <v>70</v>
      </c>
      <c r="E361" s="178">
        <v>10</v>
      </c>
      <c r="F361" s="178">
        <v>10</v>
      </c>
      <c r="G361" s="178">
        <v>10</v>
      </c>
      <c r="H361" s="178">
        <v>10</v>
      </c>
      <c r="I361" s="178">
        <v>10</v>
      </c>
      <c r="J361" s="178">
        <v>10</v>
      </c>
      <c r="K361" s="178">
        <v>10</v>
      </c>
      <c r="L361" s="178">
        <v>10</v>
      </c>
      <c r="M361" s="178">
        <v>10</v>
      </c>
      <c r="N361" s="178">
        <v>10</v>
      </c>
      <c r="O361" s="178">
        <v>10</v>
      </c>
      <c r="P361" s="178">
        <v>10</v>
      </c>
      <c r="Q361" s="306" t="s">
        <v>177</v>
      </c>
      <c r="R361" s="99">
        <f t="shared" si="75"/>
        <v>120</v>
      </c>
      <c r="S361" s="289" t="s">
        <v>38</v>
      </c>
      <c r="T361" s="289" t="s">
        <v>39</v>
      </c>
      <c r="U361"/>
    </row>
    <row r="362" spans="1:22" ht="36.75" customHeight="1" x14ac:dyDescent="0.25">
      <c r="A362" s="303"/>
      <c r="B362" s="304"/>
      <c r="C362" s="305"/>
      <c r="D362" s="55" t="s">
        <v>69</v>
      </c>
      <c r="E362" s="139">
        <v>473369.82</v>
      </c>
      <c r="F362" s="139">
        <v>417969.82</v>
      </c>
      <c r="G362" s="139">
        <v>412969.82</v>
      </c>
      <c r="H362" s="139">
        <v>412969.82</v>
      </c>
      <c r="I362" s="139">
        <v>601560.22</v>
      </c>
      <c r="J362" s="139">
        <v>431984.82</v>
      </c>
      <c r="K362" s="139">
        <v>412969.82</v>
      </c>
      <c r="L362" s="139">
        <v>456709.82</v>
      </c>
      <c r="M362" s="139">
        <v>443369.82</v>
      </c>
      <c r="N362" s="139">
        <v>412969.82</v>
      </c>
      <c r="O362" s="139">
        <v>442369.82</v>
      </c>
      <c r="P362" s="139">
        <v>518184.82</v>
      </c>
      <c r="Q362" s="307"/>
      <c r="R362" s="139">
        <f>SUM(E362:P362)</f>
        <v>5437398.2400000002</v>
      </c>
      <c r="S362" s="289"/>
      <c r="T362" s="289"/>
      <c r="U362"/>
    </row>
    <row r="363" spans="1:22" ht="36.75" customHeight="1" x14ac:dyDescent="0.25">
      <c r="A363" s="303"/>
      <c r="B363" s="304"/>
      <c r="C363" s="308" t="s">
        <v>32</v>
      </c>
      <c r="D363" s="56" t="s">
        <v>70</v>
      </c>
      <c r="Q363" s="309" t="s">
        <v>178</v>
      </c>
      <c r="S363" s="279">
        <f>R363/R361</f>
        <v>0</v>
      </c>
      <c r="T363" s="279">
        <f>R364/R358</f>
        <v>0</v>
      </c>
      <c r="U363"/>
    </row>
    <row r="364" spans="1:22" ht="36.75" customHeight="1" x14ac:dyDescent="0.25">
      <c r="A364" s="303"/>
      <c r="B364" s="304"/>
      <c r="C364" s="308"/>
      <c r="D364" s="56" t="s">
        <v>69</v>
      </c>
      <c r="E364" s="138"/>
      <c r="F364" s="138"/>
      <c r="G364" s="138"/>
      <c r="H364" s="138"/>
      <c r="I364" s="138"/>
      <c r="J364" s="138"/>
      <c r="K364" s="111"/>
      <c r="L364" s="111"/>
      <c r="M364" s="138"/>
      <c r="N364" s="138"/>
      <c r="O364" s="138"/>
      <c r="P364" s="138"/>
      <c r="Q364" s="310"/>
      <c r="R364" s="138">
        <f t="shared" si="75"/>
        <v>0</v>
      </c>
      <c r="S364" s="279"/>
      <c r="T364" s="279"/>
      <c r="U364"/>
    </row>
    <row r="365" spans="1:22" ht="39.75" customHeight="1" x14ac:dyDescent="0.25">
      <c r="A365" s="303">
        <v>3</v>
      </c>
      <c r="B365" s="304" t="s">
        <v>232</v>
      </c>
      <c r="C365" s="305" t="s">
        <v>40</v>
      </c>
      <c r="D365" s="55" t="s">
        <v>71</v>
      </c>
      <c r="E365" s="178">
        <v>16</v>
      </c>
      <c r="F365" s="178">
        <v>16</v>
      </c>
      <c r="G365" s="178">
        <v>16</v>
      </c>
      <c r="H365" s="178">
        <v>16</v>
      </c>
      <c r="I365" s="178">
        <v>16</v>
      </c>
      <c r="J365" s="178">
        <v>16</v>
      </c>
      <c r="K365" s="178">
        <v>16</v>
      </c>
      <c r="L365" s="178">
        <v>16</v>
      </c>
      <c r="M365" s="178">
        <v>16</v>
      </c>
      <c r="N365" s="178">
        <v>16</v>
      </c>
      <c r="O365" s="178">
        <v>16</v>
      </c>
      <c r="P365" s="178">
        <v>16</v>
      </c>
      <c r="Q365" s="306" t="s">
        <v>177</v>
      </c>
      <c r="R365" s="62">
        <f t="shared" si="75"/>
        <v>192</v>
      </c>
      <c r="S365" s="289" t="s">
        <v>38</v>
      </c>
      <c r="T365" s="289" t="s">
        <v>39</v>
      </c>
      <c r="U365"/>
    </row>
    <row r="366" spans="1:22" s="39" customFormat="1" ht="39.75" customHeight="1" x14ac:dyDescent="0.25">
      <c r="A366" s="303"/>
      <c r="B366" s="304"/>
      <c r="C366" s="305"/>
      <c r="D366" s="55" t="s">
        <v>69</v>
      </c>
      <c r="E366" s="139">
        <v>82142.130000000019</v>
      </c>
      <c r="F366" s="139">
        <v>74642.130000000019</v>
      </c>
      <c r="G366" s="139">
        <v>74642.130000000019</v>
      </c>
      <c r="H366" s="139">
        <v>74642.130000000019</v>
      </c>
      <c r="I366" s="139">
        <v>126642.32</v>
      </c>
      <c r="J366" s="139">
        <v>76932.130000000019</v>
      </c>
      <c r="K366" s="139">
        <v>74642.130000000019</v>
      </c>
      <c r="L366" s="139">
        <v>80932.130000000019</v>
      </c>
      <c r="M366" s="139">
        <v>82642.130000000019</v>
      </c>
      <c r="N366" s="139">
        <v>74642.130000000019</v>
      </c>
      <c r="O366" s="139">
        <v>81642.130000000019</v>
      </c>
      <c r="P366" s="139">
        <v>134742.14000000001</v>
      </c>
      <c r="Q366" s="307"/>
      <c r="R366" s="139">
        <f>SUM(E366:P366)</f>
        <v>1038885.7600000001</v>
      </c>
      <c r="S366" s="289"/>
      <c r="T366" s="289"/>
    </row>
    <row r="367" spans="1:22" s="39" customFormat="1" ht="39.75" customHeight="1" x14ac:dyDescent="0.25">
      <c r="A367" s="303"/>
      <c r="B367" s="304"/>
      <c r="C367" s="308" t="s">
        <v>32</v>
      </c>
      <c r="D367" s="56" t="s">
        <v>71</v>
      </c>
      <c r="E367" s="66"/>
      <c r="F367" s="66"/>
      <c r="G367" s="66"/>
      <c r="H367" s="66"/>
      <c r="I367" s="66"/>
      <c r="J367" s="66"/>
      <c r="K367" s="132"/>
      <c r="L367" s="133"/>
      <c r="M367" s="133"/>
      <c r="N367" s="66"/>
      <c r="O367" s="66"/>
      <c r="P367" s="66"/>
      <c r="Q367" s="309" t="s">
        <v>178</v>
      </c>
      <c r="R367" s="100">
        <f t="shared" si="75"/>
        <v>0</v>
      </c>
      <c r="S367" s="279">
        <f t="shared" ref="S367" si="76">R367/R365</f>
        <v>0</v>
      </c>
      <c r="T367" s="279">
        <v>0</v>
      </c>
    </row>
    <row r="368" spans="1:22" ht="39.75" customHeight="1" x14ac:dyDescent="0.25">
      <c r="A368" s="303"/>
      <c r="B368" s="304"/>
      <c r="C368" s="308"/>
      <c r="D368" s="56" t="s">
        <v>69</v>
      </c>
      <c r="E368" s="138"/>
      <c r="F368" s="138"/>
      <c r="G368" s="138"/>
      <c r="H368" s="138"/>
      <c r="I368" s="138"/>
      <c r="J368" s="138"/>
      <c r="K368" s="111"/>
      <c r="L368" s="111"/>
      <c r="M368" s="138"/>
      <c r="N368" s="138"/>
      <c r="O368" s="138"/>
      <c r="P368" s="138"/>
      <c r="Q368" s="310"/>
      <c r="R368" s="142">
        <f t="shared" si="75"/>
        <v>0</v>
      </c>
      <c r="S368" s="279"/>
      <c r="T368" s="279"/>
      <c r="U368"/>
      <c r="V368">
        <v>5001</v>
      </c>
    </row>
    <row r="369" spans="1:22" ht="39.75" customHeight="1" x14ac:dyDescent="0.25">
      <c r="A369" s="303">
        <v>4</v>
      </c>
      <c r="B369" s="304" t="s">
        <v>233</v>
      </c>
      <c r="C369" s="305" t="s">
        <v>40</v>
      </c>
      <c r="D369" s="55" t="s">
        <v>52</v>
      </c>
      <c r="E369" s="178">
        <v>10</v>
      </c>
      <c r="F369" s="178">
        <v>10</v>
      </c>
      <c r="G369" s="178">
        <v>10</v>
      </c>
      <c r="H369" s="178">
        <v>10</v>
      </c>
      <c r="I369" s="178">
        <v>10</v>
      </c>
      <c r="J369" s="178">
        <v>10</v>
      </c>
      <c r="K369" s="178">
        <v>10</v>
      </c>
      <c r="L369" s="178">
        <v>10</v>
      </c>
      <c r="M369" s="178">
        <v>10</v>
      </c>
      <c r="N369" s="178">
        <v>10</v>
      </c>
      <c r="O369" s="178">
        <v>10</v>
      </c>
      <c r="P369" s="178">
        <v>10</v>
      </c>
      <c r="Q369" s="306" t="s">
        <v>177</v>
      </c>
      <c r="R369" s="62">
        <f t="shared" si="75"/>
        <v>120</v>
      </c>
      <c r="S369" s="289" t="s">
        <v>38</v>
      </c>
      <c r="T369" s="289" t="s">
        <v>39</v>
      </c>
      <c r="U369"/>
    </row>
    <row r="370" spans="1:22" ht="39.75" customHeight="1" x14ac:dyDescent="0.25">
      <c r="A370" s="303"/>
      <c r="B370" s="304"/>
      <c r="C370" s="305"/>
      <c r="D370" s="55" t="s">
        <v>69</v>
      </c>
      <c r="E370" s="139">
        <v>149188.65999999997</v>
      </c>
      <c r="F370" s="139">
        <v>101088.65999999999</v>
      </c>
      <c r="G370" s="139">
        <v>95088.659999999989</v>
      </c>
      <c r="H370" s="139">
        <v>95088.659999999989</v>
      </c>
      <c r="I370" s="139">
        <v>228224.08000000002</v>
      </c>
      <c r="J370" s="139">
        <v>97523.659999999989</v>
      </c>
      <c r="K370" s="139">
        <v>95088.659999999989</v>
      </c>
      <c r="L370" s="139">
        <v>104523.65999999999</v>
      </c>
      <c r="M370" s="139">
        <v>117688.65999999999</v>
      </c>
      <c r="N370" s="139">
        <v>95088.659999999989</v>
      </c>
      <c r="O370" s="139">
        <v>117688.65999999999</v>
      </c>
      <c r="P370" s="139">
        <v>150288.65999999997</v>
      </c>
      <c r="Q370" s="307"/>
      <c r="R370" s="139">
        <f>SUM(E370:P370)</f>
        <v>1446569.3399999999</v>
      </c>
      <c r="S370" s="289"/>
      <c r="T370" s="289"/>
      <c r="U370"/>
    </row>
    <row r="371" spans="1:22" ht="39.75" customHeight="1" x14ac:dyDescent="0.25">
      <c r="A371" s="303"/>
      <c r="B371" s="304"/>
      <c r="C371" s="308" t="s">
        <v>32</v>
      </c>
      <c r="D371" s="56" t="s">
        <v>52</v>
      </c>
      <c r="E371" s="66"/>
      <c r="F371" s="66"/>
      <c r="G371" s="66"/>
      <c r="H371" s="66"/>
      <c r="I371" s="66"/>
      <c r="J371" s="66"/>
      <c r="K371" s="132"/>
      <c r="L371" s="132"/>
      <c r="M371" s="132"/>
      <c r="N371" s="66"/>
      <c r="O371" s="66"/>
      <c r="P371" s="66"/>
      <c r="Q371" s="309" t="s">
        <v>178</v>
      </c>
      <c r="R371" s="100">
        <f t="shared" si="75"/>
        <v>0</v>
      </c>
      <c r="S371" s="279">
        <f t="shared" ref="S371" si="77">R371/R369</f>
        <v>0</v>
      </c>
      <c r="T371" s="279">
        <f>R372/R366</f>
        <v>0</v>
      </c>
      <c r="U371"/>
    </row>
    <row r="372" spans="1:22" ht="39.75" customHeight="1" x14ac:dyDescent="0.25">
      <c r="A372" s="303"/>
      <c r="B372" s="304"/>
      <c r="C372" s="308"/>
      <c r="D372" s="56" t="s">
        <v>69</v>
      </c>
      <c r="E372" s="138"/>
      <c r="F372" s="138"/>
      <c r="G372" s="138"/>
      <c r="H372" s="138"/>
      <c r="I372" s="138"/>
      <c r="J372" s="138"/>
      <c r="K372" s="111"/>
      <c r="L372" s="111"/>
      <c r="M372" s="138"/>
      <c r="N372" s="138"/>
      <c r="O372" s="138"/>
      <c r="P372" s="138"/>
      <c r="Q372" s="310"/>
      <c r="R372" s="142">
        <f t="shared" si="75"/>
        <v>0</v>
      </c>
      <c r="S372" s="279"/>
      <c r="T372" s="279"/>
      <c r="U372"/>
      <c r="V372">
        <v>5003</v>
      </c>
    </row>
    <row r="373" spans="1:22" ht="58.5" customHeight="1" x14ac:dyDescent="0.25">
      <c r="A373" s="303">
        <v>5</v>
      </c>
      <c r="B373" s="312" t="s">
        <v>234</v>
      </c>
      <c r="C373" s="305" t="s">
        <v>40</v>
      </c>
      <c r="D373" s="55" t="s">
        <v>52</v>
      </c>
      <c r="E373" s="178">
        <v>5</v>
      </c>
      <c r="F373" s="178">
        <v>5</v>
      </c>
      <c r="G373" s="178">
        <v>5</v>
      </c>
      <c r="H373" s="178">
        <v>5</v>
      </c>
      <c r="I373" s="178">
        <v>5</v>
      </c>
      <c r="J373" s="178">
        <v>5</v>
      </c>
      <c r="K373" s="178">
        <v>5</v>
      </c>
      <c r="L373" s="178">
        <v>5</v>
      </c>
      <c r="M373" s="178">
        <v>5</v>
      </c>
      <c r="N373" s="178">
        <v>5</v>
      </c>
      <c r="O373" s="178">
        <v>5</v>
      </c>
      <c r="P373" s="178">
        <v>5</v>
      </c>
      <c r="Q373" s="306" t="s">
        <v>177</v>
      </c>
      <c r="R373" s="62">
        <f t="shared" si="75"/>
        <v>60</v>
      </c>
      <c r="S373" s="289" t="s">
        <v>38</v>
      </c>
      <c r="T373" s="289" t="s">
        <v>39</v>
      </c>
      <c r="U373"/>
    </row>
    <row r="374" spans="1:22" ht="58.5" customHeight="1" x14ac:dyDescent="0.25">
      <c r="A374" s="303"/>
      <c r="B374" s="312"/>
      <c r="C374" s="305"/>
      <c r="D374" s="55" t="s">
        <v>69</v>
      </c>
      <c r="E374" s="139">
        <v>200438.71</v>
      </c>
      <c r="F374" s="139">
        <v>181238.71</v>
      </c>
      <c r="G374" s="139">
        <v>181238.71</v>
      </c>
      <c r="H374" s="139">
        <v>181238.71</v>
      </c>
      <c r="I374" s="139">
        <v>250073.87</v>
      </c>
      <c r="J374" s="139">
        <v>187673.71</v>
      </c>
      <c r="K374" s="139">
        <v>181238.71</v>
      </c>
      <c r="L374" s="139">
        <v>195763.71</v>
      </c>
      <c r="M374" s="139">
        <v>189438.71</v>
      </c>
      <c r="N374" s="139">
        <v>181238.71</v>
      </c>
      <c r="O374" s="139">
        <v>189438.71</v>
      </c>
      <c r="P374" s="139">
        <v>246638.71</v>
      </c>
      <c r="Q374" s="307"/>
      <c r="R374" s="139">
        <f>SUM(E374:P374)</f>
        <v>2365659.6799999997</v>
      </c>
      <c r="S374" s="289"/>
      <c r="T374" s="289"/>
      <c r="U374"/>
    </row>
    <row r="375" spans="1:22" ht="58.5" customHeight="1" x14ac:dyDescent="0.25">
      <c r="A375" s="303"/>
      <c r="B375" s="312"/>
      <c r="C375" s="308" t="s">
        <v>32</v>
      </c>
      <c r="D375" s="56" t="s">
        <v>52</v>
      </c>
      <c r="E375" s="66"/>
      <c r="F375" s="66"/>
      <c r="G375" s="66"/>
      <c r="H375" s="66"/>
      <c r="I375" s="66"/>
      <c r="J375" s="66"/>
      <c r="K375" s="132"/>
      <c r="L375" s="134"/>
      <c r="M375" s="134"/>
      <c r="N375" s="66"/>
      <c r="O375" s="66"/>
      <c r="P375" s="66"/>
      <c r="Q375" s="309" t="s">
        <v>178</v>
      </c>
      <c r="R375" s="66">
        <f t="shared" si="75"/>
        <v>0</v>
      </c>
      <c r="S375" s="279">
        <f t="shared" ref="S375" si="78">R375/R373</f>
        <v>0</v>
      </c>
      <c r="T375" s="279">
        <f t="shared" ref="T375" si="79">R376/R374</f>
        <v>0</v>
      </c>
      <c r="U375"/>
    </row>
    <row r="376" spans="1:22" ht="58.5" customHeight="1" x14ac:dyDescent="0.25">
      <c r="A376" s="303"/>
      <c r="B376" s="312"/>
      <c r="C376" s="308"/>
      <c r="D376" s="56" t="s">
        <v>69</v>
      </c>
      <c r="E376" s="138"/>
      <c r="F376" s="138"/>
      <c r="G376" s="138"/>
      <c r="H376" s="138"/>
      <c r="I376" s="138"/>
      <c r="J376" s="138"/>
      <c r="K376" s="111"/>
      <c r="L376" s="111"/>
      <c r="M376" s="138"/>
      <c r="N376" s="138"/>
      <c r="O376" s="138"/>
      <c r="P376" s="138"/>
      <c r="Q376" s="310"/>
      <c r="R376" s="142">
        <f t="shared" si="75"/>
        <v>0</v>
      </c>
      <c r="S376" s="279"/>
      <c r="T376" s="279"/>
      <c r="U376"/>
      <c r="V376">
        <v>5004</v>
      </c>
    </row>
    <row r="377" spans="1:22" ht="42.75" customHeight="1" x14ac:dyDescent="0.25">
      <c r="A377" s="303">
        <v>6</v>
      </c>
      <c r="B377" s="304" t="s">
        <v>235</v>
      </c>
      <c r="C377" s="305" t="s">
        <v>40</v>
      </c>
      <c r="D377" s="55" t="s">
        <v>52</v>
      </c>
      <c r="E377" s="178">
        <v>20</v>
      </c>
      <c r="F377" s="178">
        <v>20</v>
      </c>
      <c r="G377" s="178">
        <v>20</v>
      </c>
      <c r="H377" s="178">
        <v>20</v>
      </c>
      <c r="I377" s="178">
        <v>20</v>
      </c>
      <c r="J377" s="178">
        <v>20</v>
      </c>
      <c r="K377" s="178">
        <v>20</v>
      </c>
      <c r="L377" s="178">
        <v>20</v>
      </c>
      <c r="M377" s="178">
        <v>20</v>
      </c>
      <c r="N377" s="178">
        <v>20</v>
      </c>
      <c r="O377" s="178">
        <v>20</v>
      </c>
      <c r="P377" s="178">
        <v>20</v>
      </c>
      <c r="Q377" s="306" t="s">
        <v>177</v>
      </c>
      <c r="R377" s="99">
        <f t="shared" si="75"/>
        <v>240</v>
      </c>
      <c r="S377" s="289" t="s">
        <v>38</v>
      </c>
      <c r="T377" s="289" t="s">
        <v>39</v>
      </c>
      <c r="U377"/>
    </row>
    <row r="378" spans="1:22" ht="42.75" customHeight="1" x14ac:dyDescent="0.25">
      <c r="A378" s="303"/>
      <c r="B378" s="304"/>
      <c r="C378" s="305"/>
      <c r="D378" s="55" t="s">
        <v>69</v>
      </c>
      <c r="E378" s="139">
        <v>118124.45</v>
      </c>
      <c r="F378" s="139">
        <v>67424.45</v>
      </c>
      <c r="G378" s="139">
        <v>67424.45</v>
      </c>
      <c r="H378" s="139">
        <v>67424.45</v>
      </c>
      <c r="I378" s="139">
        <v>161259.71</v>
      </c>
      <c r="J378" s="139">
        <v>69859.45</v>
      </c>
      <c r="K378" s="139">
        <v>67424.45</v>
      </c>
      <c r="L378" s="139">
        <v>73859.45</v>
      </c>
      <c r="M378" s="139">
        <v>84624.45</v>
      </c>
      <c r="N378" s="139">
        <v>67424.45</v>
      </c>
      <c r="O378" s="139">
        <v>84624.45</v>
      </c>
      <c r="P378" s="139">
        <v>119024.45</v>
      </c>
      <c r="Q378" s="307"/>
      <c r="R378" s="139">
        <f>SUM(E378:P378)</f>
        <v>1048498.6599999997</v>
      </c>
      <c r="S378" s="289"/>
      <c r="T378" s="289"/>
      <c r="U378"/>
    </row>
    <row r="379" spans="1:22" ht="42.75" customHeight="1" x14ac:dyDescent="0.25">
      <c r="A379" s="303"/>
      <c r="B379" s="304"/>
      <c r="C379" s="308" t="s">
        <v>32</v>
      </c>
      <c r="D379" s="56" t="s">
        <v>52</v>
      </c>
      <c r="E379" s="66"/>
      <c r="F379" s="66"/>
      <c r="G379" s="66"/>
      <c r="H379" s="66"/>
      <c r="I379" s="66"/>
      <c r="J379" s="66"/>
      <c r="K379" s="132"/>
      <c r="L379" s="132"/>
      <c r="M379" s="132"/>
      <c r="N379" s="66"/>
      <c r="O379" s="66"/>
      <c r="P379" s="66"/>
      <c r="Q379" s="309" t="s">
        <v>178</v>
      </c>
      <c r="R379" s="66">
        <f t="shared" si="75"/>
        <v>0</v>
      </c>
      <c r="S379" s="279">
        <f t="shared" ref="S379" si="80">R379/R377</f>
        <v>0</v>
      </c>
      <c r="T379" s="279">
        <f t="shared" ref="T379" si="81">R380/R378</f>
        <v>0</v>
      </c>
      <c r="U379"/>
    </row>
    <row r="380" spans="1:22" ht="42.75" customHeight="1" x14ac:dyDescent="0.25">
      <c r="A380" s="303"/>
      <c r="B380" s="304"/>
      <c r="C380" s="308"/>
      <c r="D380" s="56" t="s">
        <v>69</v>
      </c>
      <c r="E380" s="138"/>
      <c r="F380" s="138"/>
      <c r="G380" s="138"/>
      <c r="H380" s="138"/>
      <c r="I380" s="138"/>
      <c r="J380" s="138"/>
      <c r="K380" s="111"/>
      <c r="L380" s="111"/>
      <c r="M380" s="138"/>
      <c r="N380" s="138"/>
      <c r="O380" s="138"/>
      <c r="P380" s="138"/>
      <c r="Q380" s="310"/>
      <c r="R380" s="138">
        <f t="shared" si="75"/>
        <v>0</v>
      </c>
      <c r="S380" s="279"/>
      <c r="T380" s="279"/>
      <c r="U380"/>
      <c r="V380">
        <v>5009</v>
      </c>
    </row>
    <row r="381" spans="1:22" ht="52.5" customHeight="1" x14ac:dyDescent="0.25">
      <c r="A381" s="303">
        <v>7</v>
      </c>
      <c r="B381" s="304" t="s">
        <v>236</v>
      </c>
      <c r="C381" s="305" t="s">
        <v>40</v>
      </c>
      <c r="D381" s="55" t="s">
        <v>52</v>
      </c>
      <c r="E381" s="178">
        <v>20</v>
      </c>
      <c r="F381" s="178">
        <v>20</v>
      </c>
      <c r="G381" s="178">
        <v>20</v>
      </c>
      <c r="H381" s="178">
        <v>20</v>
      </c>
      <c r="I381" s="178">
        <v>20</v>
      </c>
      <c r="J381" s="178">
        <v>20</v>
      </c>
      <c r="K381" s="178">
        <v>20</v>
      </c>
      <c r="L381" s="178">
        <v>20</v>
      </c>
      <c r="M381" s="178">
        <v>20</v>
      </c>
      <c r="N381" s="178">
        <v>20</v>
      </c>
      <c r="O381" s="178">
        <v>20</v>
      </c>
      <c r="P381" s="178">
        <v>20</v>
      </c>
      <c r="Q381" s="306" t="s">
        <v>177</v>
      </c>
      <c r="R381" s="62">
        <f t="shared" si="75"/>
        <v>240</v>
      </c>
      <c r="S381" s="289" t="s">
        <v>38</v>
      </c>
      <c r="T381" s="289" t="s">
        <v>39</v>
      </c>
      <c r="U381"/>
    </row>
    <row r="382" spans="1:22" ht="52.5" customHeight="1" x14ac:dyDescent="0.25">
      <c r="A382" s="303"/>
      <c r="B382" s="304"/>
      <c r="C382" s="305"/>
      <c r="D382" s="55" t="s">
        <v>69</v>
      </c>
      <c r="E382" s="139">
        <v>268518.18</v>
      </c>
      <c r="F382" s="139">
        <v>219018.18</v>
      </c>
      <c r="G382" s="139">
        <v>219018.18</v>
      </c>
      <c r="H382" s="139">
        <v>219018.18</v>
      </c>
      <c r="I382" s="139">
        <v>316118.65000000002</v>
      </c>
      <c r="J382" s="139">
        <v>229308.18</v>
      </c>
      <c r="K382" s="139">
        <v>219018.18</v>
      </c>
      <c r="L382" s="139">
        <v>241033.18</v>
      </c>
      <c r="M382" s="139">
        <v>236818.18</v>
      </c>
      <c r="N382" s="139">
        <v>219018.18</v>
      </c>
      <c r="O382" s="139">
        <v>236818.18</v>
      </c>
      <c r="P382" s="139">
        <v>310618.18</v>
      </c>
      <c r="Q382" s="307"/>
      <c r="R382" s="139">
        <f>SUM(E382:P382)</f>
        <v>2934323.6300000004</v>
      </c>
      <c r="S382" s="289"/>
      <c r="T382" s="289"/>
      <c r="U382"/>
    </row>
    <row r="383" spans="1:22" ht="52.5" customHeight="1" x14ac:dyDescent="0.25">
      <c r="A383" s="303"/>
      <c r="B383" s="304"/>
      <c r="C383" s="308" t="s">
        <v>32</v>
      </c>
      <c r="D383" s="56" t="s">
        <v>52</v>
      </c>
      <c r="E383" s="66"/>
      <c r="F383" s="66"/>
      <c r="G383" s="66"/>
      <c r="H383" s="66"/>
      <c r="I383" s="66"/>
      <c r="J383" s="66"/>
      <c r="K383" s="132"/>
      <c r="L383" s="132"/>
      <c r="M383" s="132"/>
      <c r="N383" s="66"/>
      <c r="O383" s="66"/>
      <c r="P383" s="66"/>
      <c r="Q383" s="309" t="s">
        <v>178</v>
      </c>
      <c r="R383" s="66">
        <f t="shared" si="75"/>
        <v>0</v>
      </c>
      <c r="S383" s="279">
        <f t="shared" ref="S383" si="82">R383/R381</f>
        <v>0</v>
      </c>
      <c r="T383" s="279">
        <f t="shared" ref="T383" si="83">R384/R382</f>
        <v>0</v>
      </c>
      <c r="U383"/>
    </row>
    <row r="384" spans="1:22" ht="52.5" customHeight="1" x14ac:dyDescent="0.25">
      <c r="A384" s="303"/>
      <c r="B384" s="304"/>
      <c r="C384" s="308"/>
      <c r="D384" s="56" t="s">
        <v>69</v>
      </c>
      <c r="E384" s="138"/>
      <c r="F384" s="138"/>
      <c r="G384" s="138"/>
      <c r="H384" s="138"/>
      <c r="I384" s="138"/>
      <c r="J384" s="138"/>
      <c r="K384" s="111"/>
      <c r="L384" s="111"/>
      <c r="M384" s="138"/>
      <c r="N384" s="138"/>
      <c r="O384" s="138"/>
      <c r="P384" s="138"/>
      <c r="Q384" s="310"/>
      <c r="R384" s="138">
        <f t="shared" si="75"/>
        <v>0</v>
      </c>
      <c r="S384" s="279"/>
      <c r="T384" s="279"/>
      <c r="U384"/>
      <c r="V384">
        <v>5010</v>
      </c>
    </row>
    <row r="385" spans="1:23" ht="42.75" customHeight="1" x14ac:dyDescent="0.25">
      <c r="A385" s="303">
        <v>8</v>
      </c>
      <c r="B385" s="311" t="s">
        <v>237</v>
      </c>
      <c r="C385" s="305" t="s">
        <v>40</v>
      </c>
      <c r="D385" s="55" t="s">
        <v>52</v>
      </c>
      <c r="E385" s="178">
        <v>10</v>
      </c>
      <c r="F385" s="178">
        <v>10</v>
      </c>
      <c r="G385" s="178">
        <v>10</v>
      </c>
      <c r="H385" s="178">
        <v>10</v>
      </c>
      <c r="I385" s="178">
        <v>10</v>
      </c>
      <c r="J385" s="178">
        <v>10</v>
      </c>
      <c r="K385" s="178">
        <v>10</v>
      </c>
      <c r="L385" s="178">
        <v>10</v>
      </c>
      <c r="M385" s="178">
        <v>10</v>
      </c>
      <c r="N385" s="178">
        <v>10</v>
      </c>
      <c r="O385" s="178">
        <v>10</v>
      </c>
      <c r="P385" s="178">
        <v>10</v>
      </c>
      <c r="Q385" s="306" t="s">
        <v>177</v>
      </c>
      <c r="R385" s="62">
        <f>SUM(E385:P385)</f>
        <v>120</v>
      </c>
      <c r="S385" s="289" t="s">
        <v>38</v>
      </c>
      <c r="T385" s="289" t="s">
        <v>39</v>
      </c>
      <c r="U385"/>
    </row>
    <row r="386" spans="1:23" ht="42.75" customHeight="1" x14ac:dyDescent="0.25">
      <c r="A386" s="303"/>
      <c r="B386" s="311"/>
      <c r="C386" s="305"/>
      <c r="D386" s="55" t="s">
        <v>69</v>
      </c>
      <c r="E386" s="139">
        <v>154706.74</v>
      </c>
      <c r="F386" s="139">
        <v>118798.34</v>
      </c>
      <c r="G386" s="139">
        <v>118798.34</v>
      </c>
      <c r="H386" s="139">
        <v>118798.34</v>
      </c>
      <c r="I386" s="139">
        <v>231157.76000000001</v>
      </c>
      <c r="J386" s="139">
        <v>127088.34</v>
      </c>
      <c r="K386" s="139">
        <v>118798.34</v>
      </c>
      <c r="L386" s="139">
        <v>137523.34</v>
      </c>
      <c r="M386" s="139">
        <v>136706.74</v>
      </c>
      <c r="N386" s="139">
        <v>118798.34</v>
      </c>
      <c r="O386" s="139">
        <v>136706.74</v>
      </c>
      <c r="P386" s="139">
        <v>179615.13999999998</v>
      </c>
      <c r="Q386" s="307"/>
      <c r="R386" s="139">
        <f t="shared" si="75"/>
        <v>1697496.4999999998</v>
      </c>
      <c r="S386" s="289"/>
      <c r="T386" s="289"/>
      <c r="U386"/>
    </row>
    <row r="387" spans="1:23" ht="42.75" customHeight="1" x14ac:dyDescent="0.25">
      <c r="A387" s="303"/>
      <c r="B387" s="311"/>
      <c r="C387" s="308" t="s">
        <v>32</v>
      </c>
      <c r="D387" s="56" t="s">
        <v>52</v>
      </c>
      <c r="E387" s="66"/>
      <c r="F387" s="66"/>
      <c r="G387" s="66"/>
      <c r="H387" s="66"/>
      <c r="I387" s="66"/>
      <c r="J387" s="66"/>
      <c r="K387" s="132"/>
      <c r="L387" s="132"/>
      <c r="M387" s="132"/>
      <c r="N387" s="66"/>
      <c r="O387" s="66"/>
      <c r="P387" s="66"/>
      <c r="Q387" s="309" t="s">
        <v>178</v>
      </c>
      <c r="R387" s="100">
        <f t="shared" si="75"/>
        <v>0</v>
      </c>
      <c r="S387" s="279">
        <f t="shared" ref="S387" si="84">R387/R385</f>
        <v>0</v>
      </c>
      <c r="T387" s="279">
        <f t="shared" ref="T387" si="85">R388/R386</f>
        <v>0</v>
      </c>
      <c r="U387"/>
    </row>
    <row r="388" spans="1:23" ht="42.75" customHeight="1" x14ac:dyDescent="0.25">
      <c r="A388" s="303"/>
      <c r="B388" s="311"/>
      <c r="C388" s="308"/>
      <c r="D388" s="56" t="s">
        <v>69</v>
      </c>
      <c r="E388" s="138"/>
      <c r="F388" s="138"/>
      <c r="G388" s="138"/>
      <c r="H388" s="138"/>
      <c r="I388" s="138"/>
      <c r="J388" s="138"/>
      <c r="K388" s="111"/>
      <c r="L388" s="111"/>
      <c r="M388" s="142"/>
      <c r="N388" s="142"/>
      <c r="O388" s="142"/>
      <c r="P388" s="142"/>
      <c r="Q388" s="310"/>
      <c r="R388" s="142">
        <f t="shared" si="75"/>
        <v>0</v>
      </c>
      <c r="S388" s="279"/>
      <c r="T388" s="279"/>
      <c r="U388"/>
      <c r="V388">
        <v>5008</v>
      </c>
    </row>
    <row r="389" spans="1:23" s="135" customFormat="1" ht="51.75" customHeight="1" x14ac:dyDescent="0.25">
      <c r="A389" s="303">
        <v>9</v>
      </c>
      <c r="B389" s="304" t="s">
        <v>238</v>
      </c>
      <c r="C389" s="305" t="s">
        <v>40</v>
      </c>
      <c r="D389" s="55" t="s">
        <v>52</v>
      </c>
      <c r="E389" s="178">
        <v>2</v>
      </c>
      <c r="F389" s="178">
        <v>2</v>
      </c>
      <c r="G389" s="178">
        <v>8</v>
      </c>
      <c r="H389" s="178">
        <v>1</v>
      </c>
      <c r="I389" s="178">
        <v>2</v>
      </c>
      <c r="J389" s="178">
        <v>0</v>
      </c>
      <c r="K389" s="178">
        <v>2</v>
      </c>
      <c r="L389" s="178">
        <v>1</v>
      </c>
      <c r="M389" s="178">
        <v>8</v>
      </c>
      <c r="N389" s="178">
        <v>0</v>
      </c>
      <c r="O389" s="178">
        <v>1</v>
      </c>
      <c r="P389" s="178">
        <v>0</v>
      </c>
      <c r="Q389" s="306" t="s">
        <v>177</v>
      </c>
      <c r="R389" s="62">
        <f t="shared" si="75"/>
        <v>27</v>
      </c>
      <c r="S389" s="289" t="s">
        <v>38</v>
      </c>
      <c r="T389" s="289" t="s">
        <v>39</v>
      </c>
    </row>
    <row r="390" spans="1:23" s="135" customFormat="1" ht="51.75" customHeight="1" x14ac:dyDescent="0.25">
      <c r="A390" s="303"/>
      <c r="B390" s="304"/>
      <c r="C390" s="305"/>
      <c r="D390" s="55" t="s">
        <v>69</v>
      </c>
      <c r="E390" s="139">
        <v>10000</v>
      </c>
      <c r="F390" s="139">
        <v>0</v>
      </c>
      <c r="G390" s="139">
        <v>0</v>
      </c>
      <c r="H390" s="139">
        <v>0</v>
      </c>
      <c r="I390" s="139">
        <v>0</v>
      </c>
      <c r="J390" s="139">
        <v>0</v>
      </c>
      <c r="K390" s="139">
        <v>0</v>
      </c>
      <c r="L390" s="139">
        <v>0</v>
      </c>
      <c r="M390" s="139">
        <v>0</v>
      </c>
      <c r="N390" s="139">
        <v>0</v>
      </c>
      <c r="O390" s="139">
        <v>0</v>
      </c>
      <c r="P390" s="139">
        <v>0</v>
      </c>
      <c r="Q390" s="307"/>
      <c r="R390" s="139">
        <f t="shared" si="75"/>
        <v>10000</v>
      </c>
      <c r="S390" s="289"/>
      <c r="T390" s="289"/>
    </row>
    <row r="391" spans="1:23" ht="51.75" customHeight="1" x14ac:dyDescent="0.25">
      <c r="A391" s="303"/>
      <c r="B391" s="304"/>
      <c r="C391" s="308" t="s">
        <v>32</v>
      </c>
      <c r="D391" s="56" t="s">
        <v>52</v>
      </c>
      <c r="E391" s="66"/>
      <c r="F391" s="66"/>
      <c r="G391" s="66"/>
      <c r="H391" s="66"/>
      <c r="I391" s="66"/>
      <c r="J391" s="66"/>
      <c r="K391" s="132"/>
      <c r="L391" s="132"/>
      <c r="M391" s="132"/>
      <c r="N391" s="66"/>
      <c r="O391" s="66"/>
      <c r="P391" s="66"/>
      <c r="Q391" s="309" t="s">
        <v>178</v>
      </c>
      <c r="R391" s="66">
        <f t="shared" si="75"/>
        <v>0</v>
      </c>
      <c r="S391" s="279">
        <f t="shared" ref="S391" si="86">R391/R389</f>
        <v>0</v>
      </c>
      <c r="T391" s="279">
        <f t="shared" ref="T391" si="87">R392/R390</f>
        <v>0</v>
      </c>
      <c r="U391"/>
    </row>
    <row r="392" spans="1:23" ht="51.75" customHeight="1" x14ac:dyDescent="0.25">
      <c r="A392" s="303"/>
      <c r="B392" s="304"/>
      <c r="C392" s="308"/>
      <c r="D392" s="56" t="s">
        <v>69</v>
      </c>
      <c r="E392" s="138"/>
      <c r="F392" s="138"/>
      <c r="G392" s="138"/>
      <c r="H392" s="138"/>
      <c r="I392" s="138"/>
      <c r="J392" s="138"/>
      <c r="K392" s="111"/>
      <c r="L392" s="111"/>
      <c r="M392" s="138"/>
      <c r="N392" s="142"/>
      <c r="O392" s="142"/>
      <c r="P392" s="142"/>
      <c r="Q392" s="310"/>
      <c r="R392" s="142">
        <f>SUM(E392:P392)</f>
        <v>0</v>
      </c>
      <c r="S392" s="279"/>
      <c r="T392" s="279"/>
      <c r="U392"/>
      <c r="V392">
        <v>5002</v>
      </c>
    </row>
    <row r="393" spans="1:23" ht="51.75" customHeight="1" x14ac:dyDescent="0.25">
      <c r="A393" s="303">
        <v>10</v>
      </c>
      <c r="B393" s="304" t="s">
        <v>239</v>
      </c>
      <c r="C393" s="305" t="s">
        <v>40</v>
      </c>
      <c r="D393" s="55" t="s">
        <v>72</v>
      </c>
      <c r="E393" s="178">
        <v>35</v>
      </c>
      <c r="F393" s="178">
        <v>31</v>
      </c>
      <c r="G393" s="178">
        <v>35</v>
      </c>
      <c r="H393" s="178">
        <v>33</v>
      </c>
      <c r="I393" s="178">
        <v>35</v>
      </c>
      <c r="J393" s="178">
        <v>33</v>
      </c>
      <c r="K393" s="178">
        <v>35</v>
      </c>
      <c r="L393" s="178">
        <v>34</v>
      </c>
      <c r="M393" s="178">
        <v>34</v>
      </c>
      <c r="N393" s="178">
        <v>34</v>
      </c>
      <c r="O393" s="178">
        <v>34</v>
      </c>
      <c r="P393" s="178">
        <v>34</v>
      </c>
      <c r="Q393" s="306" t="s">
        <v>177</v>
      </c>
      <c r="R393" s="99">
        <f t="shared" si="75"/>
        <v>407</v>
      </c>
      <c r="S393" s="289" t="s">
        <v>38</v>
      </c>
      <c r="T393" s="289" t="s">
        <v>39</v>
      </c>
      <c r="U393"/>
    </row>
    <row r="394" spans="1:23" s="17" customFormat="1" ht="51.75" customHeight="1" x14ac:dyDescent="0.25">
      <c r="A394" s="303"/>
      <c r="B394" s="304"/>
      <c r="C394" s="305"/>
      <c r="D394" s="55" t="s">
        <v>69</v>
      </c>
      <c r="E394" s="139">
        <v>811693.1</v>
      </c>
      <c r="F394" s="139">
        <v>115124.60999999999</v>
      </c>
      <c r="G394" s="139">
        <v>115124.60999999999</v>
      </c>
      <c r="H394" s="139">
        <v>115124.60999999999</v>
      </c>
      <c r="I394" s="139">
        <v>4790329.3099999996</v>
      </c>
      <c r="J394" s="139">
        <v>121849.60999999999</v>
      </c>
      <c r="K394" s="139">
        <v>115124.60999999999</v>
      </c>
      <c r="L394" s="139">
        <v>131574.60999999999</v>
      </c>
      <c r="M394" s="139">
        <v>786693.1</v>
      </c>
      <c r="N394" s="139">
        <v>115124.60999999999</v>
      </c>
      <c r="O394" s="139">
        <v>786693.1</v>
      </c>
      <c r="P394" s="139">
        <v>1337761.5899999999</v>
      </c>
      <c r="Q394" s="307"/>
      <c r="R394" s="139">
        <f>SUM(E394:P394)</f>
        <v>9342217.4699999988</v>
      </c>
      <c r="S394" s="289"/>
      <c r="T394" s="289"/>
    </row>
    <row r="395" spans="1:23" s="17" customFormat="1" ht="51.75" customHeight="1" x14ac:dyDescent="0.25">
      <c r="A395" s="303"/>
      <c r="B395" s="304"/>
      <c r="C395" s="308" t="s">
        <v>32</v>
      </c>
      <c r="D395" s="56" t="s">
        <v>72</v>
      </c>
      <c r="E395" s="66"/>
      <c r="F395" s="66"/>
      <c r="G395" s="66"/>
      <c r="H395" s="66"/>
      <c r="I395" s="66"/>
      <c r="J395" s="66"/>
      <c r="K395" s="132"/>
      <c r="L395" s="134"/>
      <c r="M395" s="134"/>
      <c r="N395" s="66"/>
      <c r="O395" s="66"/>
      <c r="P395" s="66"/>
      <c r="Q395" s="309" t="s">
        <v>178</v>
      </c>
      <c r="R395" s="66">
        <f t="shared" si="75"/>
        <v>0</v>
      </c>
      <c r="S395" s="279">
        <f t="shared" ref="S395" si="88">R395/R393</f>
        <v>0</v>
      </c>
      <c r="T395" s="279">
        <f t="shared" ref="T395" si="89">R396/R394</f>
        <v>0</v>
      </c>
      <c r="W395" s="37"/>
    </row>
    <row r="396" spans="1:23" ht="51.75" customHeight="1" x14ac:dyDescent="0.25">
      <c r="A396" s="303"/>
      <c r="B396" s="304"/>
      <c r="C396" s="308"/>
      <c r="D396" s="56" t="s">
        <v>69</v>
      </c>
      <c r="E396" s="138"/>
      <c r="F396" s="138"/>
      <c r="G396" s="138"/>
      <c r="H396" s="138"/>
      <c r="I396" s="138"/>
      <c r="J396" s="138"/>
      <c r="K396" s="111"/>
      <c r="L396" s="111"/>
      <c r="M396" s="142"/>
      <c r="N396" s="142"/>
      <c r="O396" s="142"/>
      <c r="P396" s="142"/>
      <c r="Q396" s="310"/>
      <c r="R396" s="142">
        <f t="shared" si="75"/>
        <v>0</v>
      </c>
      <c r="S396" s="279"/>
      <c r="T396" s="279"/>
      <c r="U396"/>
      <c r="W396" s="37"/>
    </row>
    <row r="397" spans="1:23" ht="36" x14ac:dyDescent="0.25">
      <c r="A397" s="295" t="s">
        <v>36</v>
      </c>
      <c r="B397" s="295"/>
      <c r="C397" s="296" t="s">
        <v>40</v>
      </c>
      <c r="D397" s="118" t="s">
        <v>42</v>
      </c>
      <c r="E397" s="72">
        <f>E393+E389+E385+E381+E377+E373+E369+E365+E361+E357</f>
        <v>148</v>
      </c>
      <c r="F397" s="72">
        <f t="shared" ref="F397:P397" si="90">F393+F389+F385+F381+F377+F373+F369+F365+F361+F357</f>
        <v>144</v>
      </c>
      <c r="G397" s="72">
        <f t="shared" si="90"/>
        <v>154</v>
      </c>
      <c r="H397" s="122">
        <f t="shared" si="90"/>
        <v>145</v>
      </c>
      <c r="I397" s="72">
        <f t="shared" si="90"/>
        <v>148</v>
      </c>
      <c r="J397" s="72">
        <f t="shared" si="90"/>
        <v>144</v>
      </c>
      <c r="K397" s="72">
        <f t="shared" si="90"/>
        <v>148</v>
      </c>
      <c r="L397" s="72">
        <f t="shared" si="90"/>
        <v>146</v>
      </c>
      <c r="M397" s="72">
        <f t="shared" si="90"/>
        <v>153</v>
      </c>
      <c r="N397" s="72">
        <f t="shared" si="90"/>
        <v>145</v>
      </c>
      <c r="O397" s="72">
        <f t="shared" si="90"/>
        <v>146</v>
      </c>
      <c r="P397" s="72">
        <f t="shared" si="90"/>
        <v>145</v>
      </c>
      <c r="Q397" s="297">
        <f t="shared" ref="Q397:Q403" si="91">SUM(E397:P397)</f>
        <v>1766</v>
      </c>
      <c r="R397" s="298"/>
      <c r="S397" s="289" t="s">
        <v>38</v>
      </c>
      <c r="T397" s="289" t="s">
        <v>39</v>
      </c>
      <c r="U397"/>
    </row>
    <row r="398" spans="1:23" ht="33.75" x14ac:dyDescent="0.25">
      <c r="A398" s="295"/>
      <c r="B398" s="295"/>
      <c r="C398" s="296"/>
      <c r="D398" s="118" t="s">
        <v>31</v>
      </c>
      <c r="E398" s="105">
        <f>SUM(E358,E362,E366,E370,E374,E378,E382,E386,E390,E394)</f>
        <v>6903288.3700000001</v>
      </c>
      <c r="F398" s="105">
        <f t="shared" ref="F398:P399" si="92">SUM(F358,F362,F366,F370,F374,F378,F382,F386,F390,F394)</f>
        <v>1551999.6</v>
      </c>
      <c r="G398" s="105">
        <f t="shared" si="92"/>
        <v>1540999.6</v>
      </c>
      <c r="H398" s="105">
        <f t="shared" si="92"/>
        <v>1540999.6</v>
      </c>
      <c r="I398" s="105">
        <f t="shared" si="92"/>
        <v>31081477.889999997</v>
      </c>
      <c r="J398" s="105">
        <f t="shared" si="92"/>
        <v>1613204.6</v>
      </c>
      <c r="K398" s="105">
        <f t="shared" si="92"/>
        <v>1540999.6</v>
      </c>
      <c r="L398" s="105">
        <f t="shared" si="92"/>
        <v>1709557.1</v>
      </c>
      <c r="M398" s="105">
        <f t="shared" si="92"/>
        <v>2382181.2599999998</v>
      </c>
      <c r="N398" s="105">
        <f t="shared" si="92"/>
        <v>1540999.6</v>
      </c>
      <c r="O398" s="105">
        <f t="shared" si="92"/>
        <v>2383781.2599999998</v>
      </c>
      <c r="P398" s="105">
        <f t="shared" si="92"/>
        <v>3403277.8899999997</v>
      </c>
      <c r="Q398" s="299">
        <f t="shared" si="91"/>
        <v>57192766.369999997</v>
      </c>
      <c r="R398" s="300"/>
      <c r="S398" s="289"/>
      <c r="T398" s="289"/>
      <c r="U398"/>
    </row>
    <row r="399" spans="1:23" ht="68.25" customHeight="1" x14ac:dyDescent="0.25">
      <c r="A399" s="295"/>
      <c r="B399" s="295"/>
      <c r="C399" s="292" t="s">
        <v>32</v>
      </c>
      <c r="D399" s="119" t="s">
        <v>42</v>
      </c>
      <c r="E399" s="73">
        <f>SUM(E359,E363,E367,E371,E375,E379,E383,E387,E391,E395)</f>
        <v>0</v>
      </c>
      <c r="F399" s="73">
        <f t="shared" si="92"/>
        <v>0</v>
      </c>
      <c r="G399" s="73">
        <f t="shared" si="92"/>
        <v>0</v>
      </c>
      <c r="H399" s="73">
        <f t="shared" si="92"/>
        <v>0</v>
      </c>
      <c r="I399" s="73">
        <f t="shared" si="92"/>
        <v>0</v>
      </c>
      <c r="J399" s="73">
        <f t="shared" si="92"/>
        <v>0</v>
      </c>
      <c r="K399" s="73">
        <f t="shared" si="92"/>
        <v>0</v>
      </c>
      <c r="L399" s="73">
        <f t="shared" si="92"/>
        <v>0</v>
      </c>
      <c r="M399" s="73">
        <f t="shared" si="92"/>
        <v>0</v>
      </c>
      <c r="N399" s="73">
        <f t="shared" si="92"/>
        <v>0</v>
      </c>
      <c r="O399" s="73">
        <f t="shared" si="92"/>
        <v>0</v>
      </c>
      <c r="P399" s="73">
        <f t="shared" si="92"/>
        <v>0</v>
      </c>
      <c r="Q399" s="301">
        <f>SUM(E399:P399)</f>
        <v>0</v>
      </c>
      <c r="R399" s="302"/>
      <c r="S399" s="279">
        <f>Q399/Q397</f>
        <v>0</v>
      </c>
      <c r="T399" s="279">
        <f>Q400/Q398</f>
        <v>0</v>
      </c>
      <c r="U399"/>
    </row>
    <row r="400" spans="1:23" ht="74.25" customHeight="1" x14ac:dyDescent="0.25">
      <c r="A400" s="295"/>
      <c r="B400" s="295"/>
      <c r="C400" s="292"/>
      <c r="D400" s="119" t="s">
        <v>31</v>
      </c>
      <c r="E400" s="74">
        <f t="shared" ref="E400:P400" si="93">E396+E392+E388+E384+E380+E376+E372+E368+E364+E360</f>
        <v>0</v>
      </c>
      <c r="F400" s="74">
        <f t="shared" si="93"/>
        <v>0</v>
      </c>
      <c r="G400" s="74">
        <f t="shared" si="93"/>
        <v>0</v>
      </c>
      <c r="H400" s="74">
        <f t="shared" si="93"/>
        <v>0</v>
      </c>
      <c r="I400" s="74">
        <f t="shared" si="93"/>
        <v>0</v>
      </c>
      <c r="J400" s="74">
        <f t="shared" si="93"/>
        <v>0</v>
      </c>
      <c r="K400" s="74">
        <f t="shared" si="93"/>
        <v>0</v>
      </c>
      <c r="L400" s="74">
        <f t="shared" si="93"/>
        <v>0</v>
      </c>
      <c r="M400" s="74">
        <f t="shared" si="93"/>
        <v>0</v>
      </c>
      <c r="N400" s="74">
        <f t="shared" si="93"/>
        <v>0</v>
      </c>
      <c r="O400" s="74">
        <f t="shared" si="93"/>
        <v>0</v>
      </c>
      <c r="P400" s="74">
        <f t="shared" si="93"/>
        <v>0</v>
      </c>
      <c r="Q400" s="283">
        <f t="shared" si="91"/>
        <v>0</v>
      </c>
      <c r="R400" s="284"/>
      <c r="S400" s="279"/>
      <c r="T400" s="279"/>
      <c r="U400"/>
    </row>
    <row r="401" spans="1:25" ht="83.25" customHeight="1" x14ac:dyDescent="0.25">
      <c r="A401" s="285" t="s">
        <v>75</v>
      </c>
      <c r="B401" s="285"/>
      <c r="C401" s="286" t="s">
        <v>40</v>
      </c>
      <c r="D401" s="118" t="s">
        <v>42</v>
      </c>
      <c r="E401" s="69">
        <f t="shared" ref="E401:P404" si="94">E397+E343+E284+E206+E168+E110</f>
        <v>48551</v>
      </c>
      <c r="F401" s="69">
        <f t="shared" si="94"/>
        <v>48707</v>
      </c>
      <c r="G401" s="69">
        <f t="shared" si="94"/>
        <v>48689</v>
      </c>
      <c r="H401" s="69">
        <f t="shared" si="94"/>
        <v>48863</v>
      </c>
      <c r="I401" s="69">
        <f t="shared" si="94"/>
        <v>48804</v>
      </c>
      <c r="J401" s="69">
        <f t="shared" si="94"/>
        <v>48570</v>
      </c>
      <c r="K401" s="69">
        <f t="shared" si="94"/>
        <v>48828</v>
      </c>
      <c r="L401" s="69">
        <f t="shared" si="94"/>
        <v>48797</v>
      </c>
      <c r="M401" s="69">
        <f t="shared" si="94"/>
        <v>48489</v>
      </c>
      <c r="N401" s="69">
        <f t="shared" si="94"/>
        <v>48952</v>
      </c>
      <c r="O401" s="69">
        <f t="shared" si="94"/>
        <v>48613</v>
      </c>
      <c r="P401" s="69">
        <f t="shared" si="94"/>
        <v>48867</v>
      </c>
      <c r="Q401" s="287">
        <f t="shared" si="91"/>
        <v>584730</v>
      </c>
      <c r="R401" s="288"/>
      <c r="S401" s="289" t="s">
        <v>38</v>
      </c>
      <c r="T401" s="289" t="s">
        <v>39</v>
      </c>
      <c r="U401"/>
    </row>
    <row r="402" spans="1:25" ht="83.25" customHeight="1" x14ac:dyDescent="0.25">
      <c r="A402" s="285"/>
      <c r="B402" s="285"/>
      <c r="C402" s="286"/>
      <c r="D402" s="118" t="s">
        <v>31</v>
      </c>
      <c r="E402" s="69">
        <f t="shared" si="94"/>
        <v>50849311.010000013</v>
      </c>
      <c r="F402" s="69">
        <f t="shared" si="94"/>
        <v>43941201.930000007</v>
      </c>
      <c r="G402" s="69">
        <f t="shared" si="94"/>
        <v>43420709.160000004</v>
      </c>
      <c r="H402" s="69">
        <f t="shared" si="94"/>
        <v>45058264.920000009</v>
      </c>
      <c r="I402" s="69">
        <f t="shared" si="94"/>
        <v>244807610.94999999</v>
      </c>
      <c r="J402" s="69">
        <f t="shared" si="94"/>
        <v>44883936.520000011</v>
      </c>
      <c r="K402" s="69">
        <f t="shared" si="94"/>
        <v>68492560.410000011</v>
      </c>
      <c r="L402" s="69">
        <f t="shared" si="94"/>
        <v>68047887.49000001</v>
      </c>
      <c r="M402" s="69">
        <f t="shared" si="94"/>
        <v>64645485.780000009</v>
      </c>
      <c r="N402" s="69">
        <f t="shared" si="94"/>
        <v>60809368.050000004</v>
      </c>
      <c r="O402" s="69">
        <f t="shared" si="94"/>
        <v>63062537.680000007</v>
      </c>
      <c r="P402" s="69">
        <f t="shared" si="94"/>
        <v>78493970.080000013</v>
      </c>
      <c r="Q402" s="290">
        <f t="shared" si="91"/>
        <v>876512843.9799999</v>
      </c>
      <c r="R402" s="291"/>
      <c r="S402" s="289"/>
      <c r="T402" s="289"/>
      <c r="U402"/>
    </row>
    <row r="403" spans="1:25" ht="83.25" customHeight="1" x14ac:dyDescent="0.25">
      <c r="A403" s="285"/>
      <c r="B403" s="285"/>
      <c r="C403" s="292" t="s">
        <v>32</v>
      </c>
      <c r="D403" s="119" t="s">
        <v>42</v>
      </c>
      <c r="E403" s="70">
        <f t="shared" si="94"/>
        <v>0</v>
      </c>
      <c r="F403" s="70">
        <f t="shared" si="94"/>
        <v>0</v>
      </c>
      <c r="G403" s="70">
        <f t="shared" si="94"/>
        <v>0</v>
      </c>
      <c r="H403" s="70">
        <f t="shared" si="94"/>
        <v>0</v>
      </c>
      <c r="I403" s="70">
        <f t="shared" si="94"/>
        <v>0</v>
      </c>
      <c r="J403" s="70">
        <f t="shared" si="94"/>
        <v>0</v>
      </c>
      <c r="K403" s="70">
        <f t="shared" si="94"/>
        <v>0</v>
      </c>
      <c r="L403" s="70">
        <f t="shared" si="94"/>
        <v>0</v>
      </c>
      <c r="M403" s="70">
        <f t="shared" si="94"/>
        <v>0</v>
      </c>
      <c r="N403" s="70">
        <f t="shared" si="94"/>
        <v>0</v>
      </c>
      <c r="O403" s="70">
        <f t="shared" si="94"/>
        <v>0</v>
      </c>
      <c r="P403" s="70">
        <f t="shared" si="94"/>
        <v>0</v>
      </c>
      <c r="Q403" s="293">
        <f t="shared" si="91"/>
        <v>0</v>
      </c>
      <c r="R403" s="294"/>
      <c r="S403" s="279">
        <f>Q403/Q401</f>
        <v>0</v>
      </c>
      <c r="T403" s="279">
        <f>Q404/Q402</f>
        <v>0</v>
      </c>
      <c r="U403"/>
    </row>
    <row r="404" spans="1:25" ht="83.25" customHeight="1" x14ac:dyDescent="0.25">
      <c r="A404" s="285"/>
      <c r="B404" s="285"/>
      <c r="C404" s="292"/>
      <c r="D404" s="119" t="s">
        <v>31</v>
      </c>
      <c r="E404" s="71">
        <f t="shared" si="94"/>
        <v>0</v>
      </c>
      <c r="F404" s="71">
        <f t="shared" si="94"/>
        <v>0</v>
      </c>
      <c r="G404" s="71">
        <f t="shared" si="94"/>
        <v>0</v>
      </c>
      <c r="H404" s="71">
        <f t="shared" si="94"/>
        <v>0</v>
      </c>
      <c r="I404" s="71">
        <f t="shared" si="94"/>
        <v>0</v>
      </c>
      <c r="J404" s="71">
        <f t="shared" si="94"/>
        <v>0</v>
      </c>
      <c r="K404" s="71">
        <f t="shared" si="94"/>
        <v>0</v>
      </c>
      <c r="L404" s="71">
        <f t="shared" si="94"/>
        <v>0</v>
      </c>
      <c r="M404" s="71">
        <f t="shared" si="94"/>
        <v>0</v>
      </c>
      <c r="N404" s="71">
        <f t="shared" si="94"/>
        <v>0</v>
      </c>
      <c r="O404" s="71">
        <f t="shared" si="94"/>
        <v>0</v>
      </c>
      <c r="P404" s="71">
        <f t="shared" si="94"/>
        <v>0</v>
      </c>
      <c r="Q404" s="280">
        <f>SUM(E404:P404)</f>
        <v>0</v>
      </c>
      <c r="R404" s="281"/>
      <c r="S404" s="279"/>
      <c r="T404" s="279"/>
      <c r="U404"/>
    </row>
    <row r="405" spans="1:25" ht="255.75" customHeight="1" x14ac:dyDescent="0.25">
      <c r="A405" s="212"/>
      <c r="B405" s="212"/>
      <c r="C405" s="213"/>
      <c r="D405" s="214"/>
      <c r="E405" s="198"/>
      <c r="F405" s="198"/>
      <c r="G405" s="198"/>
      <c r="H405" s="198"/>
      <c r="I405" s="198"/>
      <c r="J405" s="198"/>
      <c r="K405" s="198"/>
      <c r="L405" s="198"/>
      <c r="M405" s="198"/>
      <c r="N405" s="198"/>
      <c r="O405" s="198"/>
      <c r="P405" s="198"/>
      <c r="Q405" s="199"/>
      <c r="R405" s="199"/>
      <c r="S405" s="200"/>
      <c r="T405" s="200"/>
      <c r="U405"/>
    </row>
    <row r="406" spans="1:25" ht="83.25" customHeight="1" x14ac:dyDescent="0.25">
      <c r="A406" s="22"/>
      <c r="B406" s="23"/>
      <c r="C406" s="60"/>
      <c r="D406" s="24"/>
      <c r="E406" s="22"/>
      <c r="F406" s="22"/>
      <c r="G406" s="22"/>
      <c r="H406" s="22"/>
      <c r="I406" s="22"/>
      <c r="J406" s="22"/>
      <c r="K406" s="22"/>
      <c r="L406" s="22"/>
      <c r="M406" s="22"/>
      <c r="N406" s="22"/>
      <c r="O406" s="22"/>
      <c r="P406" s="22"/>
      <c r="R406" s="22"/>
      <c r="S406" s="25"/>
      <c r="T406" s="25"/>
      <c r="U406"/>
    </row>
    <row r="407" spans="1:25" ht="216" customHeight="1" x14ac:dyDescent="0.25">
      <c r="A407" s="282"/>
      <c r="B407" s="282"/>
      <c r="C407" s="282"/>
      <c r="D407" s="282"/>
      <c r="E407" s="282"/>
      <c r="F407" s="282"/>
      <c r="G407" s="282"/>
      <c r="H407" s="282"/>
      <c r="I407" s="282"/>
      <c r="J407" s="282"/>
      <c r="K407" s="282"/>
      <c r="L407" s="282"/>
      <c r="M407" s="282"/>
      <c r="N407" s="282"/>
      <c r="O407" s="282"/>
      <c r="P407" s="282"/>
      <c r="Q407" s="282"/>
      <c r="R407" s="282"/>
      <c r="S407" s="282"/>
      <c r="T407" s="282"/>
      <c r="U407"/>
    </row>
    <row r="408" spans="1:25" ht="83.25" customHeight="1" x14ac:dyDescent="0.25">
      <c r="A408" s="22"/>
      <c r="B408" s="23"/>
      <c r="C408" s="60"/>
      <c r="D408" s="24"/>
      <c r="E408" s="22"/>
      <c r="F408" s="22"/>
      <c r="G408" s="22"/>
      <c r="H408" s="22"/>
      <c r="I408" s="22"/>
      <c r="J408" s="22"/>
      <c r="K408" s="22"/>
      <c r="L408" s="22"/>
      <c r="M408" s="22"/>
      <c r="N408" s="22"/>
      <c r="O408" s="22"/>
      <c r="P408" s="22"/>
      <c r="R408" s="22"/>
      <c r="S408" s="25"/>
      <c r="T408" s="25"/>
      <c r="U408"/>
    </row>
    <row r="409" spans="1:25" ht="83.25" customHeight="1" x14ac:dyDescent="0.25">
      <c r="A409" s="22"/>
      <c r="B409" s="23"/>
      <c r="C409" s="60"/>
      <c r="D409" s="24"/>
      <c r="E409" s="22"/>
      <c r="F409" s="22"/>
      <c r="G409" s="22"/>
      <c r="H409" s="22"/>
      <c r="I409" s="22"/>
      <c r="J409" s="22"/>
      <c r="K409" s="22"/>
      <c r="L409" s="22"/>
      <c r="M409" s="22"/>
      <c r="N409" s="22"/>
      <c r="O409" s="22"/>
      <c r="P409" s="22"/>
      <c r="R409" s="22"/>
      <c r="S409" s="25"/>
      <c r="T409" s="25"/>
      <c r="U409"/>
    </row>
    <row r="410" spans="1:25" ht="38.25" customHeight="1" x14ac:dyDescent="0.25">
      <c r="A410" s="22"/>
      <c r="B410" s="23"/>
      <c r="C410" s="60"/>
      <c r="D410" s="24"/>
      <c r="E410" s="22"/>
      <c r="F410" s="22"/>
      <c r="G410" s="22"/>
      <c r="H410" s="22"/>
      <c r="I410" s="22"/>
      <c r="J410" s="22"/>
      <c r="K410" s="22"/>
      <c r="L410" s="22"/>
      <c r="M410" s="22"/>
      <c r="N410" s="22"/>
      <c r="O410" s="22"/>
      <c r="P410" s="22"/>
      <c r="R410" s="22"/>
      <c r="S410" s="25"/>
      <c r="T410" s="25"/>
      <c r="U410"/>
    </row>
    <row r="411" spans="1:25" ht="47.25" customHeight="1" x14ac:dyDescent="0.25">
      <c r="A411" s="22"/>
      <c r="B411" s="23"/>
      <c r="C411" s="60"/>
      <c r="D411" s="24"/>
      <c r="E411" s="22"/>
      <c r="F411" s="22"/>
      <c r="G411" s="22"/>
      <c r="H411" s="22"/>
      <c r="I411" s="22"/>
      <c r="J411" s="22"/>
      <c r="K411" s="22"/>
      <c r="L411" s="22"/>
      <c r="M411" s="22"/>
      <c r="N411" s="22"/>
      <c r="O411" s="22"/>
      <c r="P411" s="22"/>
      <c r="R411" s="22"/>
      <c r="S411" s="25"/>
      <c r="T411" s="25"/>
      <c r="U411"/>
    </row>
    <row r="412" spans="1:25" ht="47.25" customHeight="1" x14ac:dyDescent="0.25">
      <c r="A412" s="22"/>
      <c r="B412" s="23"/>
      <c r="C412" s="60"/>
      <c r="D412" s="24"/>
      <c r="E412" s="22"/>
      <c r="F412" s="22"/>
      <c r="G412" s="22"/>
      <c r="H412" s="22"/>
      <c r="I412" s="22"/>
      <c r="J412" s="22"/>
      <c r="K412" s="22"/>
      <c r="L412" s="22"/>
      <c r="M412" s="22"/>
      <c r="N412" s="22"/>
      <c r="O412" s="22"/>
      <c r="P412" s="22"/>
      <c r="R412" s="22"/>
      <c r="S412" s="25"/>
      <c r="T412" s="25"/>
      <c r="U412"/>
    </row>
    <row r="413" spans="1:25" ht="36" customHeight="1" x14ac:dyDescent="0.25">
      <c r="A413" s="22"/>
      <c r="B413" s="23"/>
      <c r="C413" s="60"/>
      <c r="D413" s="24"/>
      <c r="E413" s="22"/>
      <c r="F413" s="22"/>
      <c r="G413" s="22"/>
      <c r="H413" s="22"/>
      <c r="I413" s="22"/>
      <c r="J413" s="22"/>
      <c r="K413" s="22"/>
      <c r="L413" s="22"/>
      <c r="M413" s="22"/>
      <c r="N413" s="22"/>
      <c r="O413" s="22"/>
      <c r="P413" s="22"/>
      <c r="R413" s="22"/>
      <c r="S413" s="25"/>
      <c r="T413" s="25"/>
      <c r="U413"/>
      <c r="Y413" s="26"/>
    </row>
    <row r="414" spans="1:25" ht="36" customHeight="1" x14ac:dyDescent="0.25">
      <c r="A414" s="22"/>
      <c r="B414" s="23"/>
      <c r="C414" s="60"/>
      <c r="D414" s="24"/>
      <c r="E414" s="22"/>
      <c r="F414" s="22"/>
      <c r="G414" s="22"/>
      <c r="H414" s="22"/>
      <c r="I414" s="22"/>
      <c r="J414" s="22"/>
      <c r="K414" s="22"/>
      <c r="L414" s="22"/>
      <c r="M414" s="22"/>
      <c r="N414" s="22"/>
      <c r="O414" s="22"/>
      <c r="P414" s="22"/>
      <c r="R414" s="22"/>
      <c r="S414" s="25"/>
      <c r="T414" s="25"/>
      <c r="U414"/>
      <c r="Y414" s="26"/>
    </row>
    <row r="415" spans="1:25" ht="18" x14ac:dyDescent="0.25">
      <c r="A415" s="22"/>
      <c r="B415" s="23"/>
      <c r="C415" s="60"/>
      <c r="D415" s="24"/>
      <c r="E415" s="22"/>
      <c r="F415" s="22"/>
      <c r="G415" s="22"/>
      <c r="H415" s="22"/>
      <c r="I415" s="22"/>
      <c r="J415" s="22"/>
      <c r="K415" s="22"/>
      <c r="L415" s="22"/>
      <c r="M415" s="22"/>
      <c r="N415" s="22"/>
      <c r="O415" s="22"/>
      <c r="P415" s="22"/>
      <c r="R415" s="22"/>
      <c r="S415" s="25"/>
      <c r="T415" s="25"/>
    </row>
    <row r="416" spans="1:25" ht="18" x14ac:dyDescent="0.25">
      <c r="A416" s="22"/>
      <c r="B416" s="23"/>
      <c r="C416" s="60"/>
      <c r="D416" s="24"/>
      <c r="E416" s="22"/>
      <c r="F416" s="22"/>
      <c r="G416" s="22"/>
      <c r="H416" s="22"/>
      <c r="I416" s="22"/>
      <c r="J416" s="22"/>
      <c r="K416" s="22"/>
      <c r="L416" s="22"/>
      <c r="M416" s="22"/>
      <c r="N416" s="22"/>
      <c r="O416" s="22"/>
      <c r="P416" s="22"/>
      <c r="R416" s="22"/>
      <c r="S416" s="25"/>
      <c r="T416" s="25"/>
    </row>
    <row r="417" spans="1:20" ht="18" x14ac:dyDescent="0.25">
      <c r="A417" s="22"/>
      <c r="B417" s="23"/>
      <c r="C417" s="60"/>
      <c r="D417" s="24"/>
      <c r="E417" s="22"/>
      <c r="F417" s="22"/>
      <c r="G417" s="22"/>
      <c r="H417" s="22"/>
      <c r="I417" s="22"/>
      <c r="J417" s="22"/>
      <c r="K417" s="22"/>
      <c r="L417" s="22"/>
      <c r="M417" s="22"/>
      <c r="N417" s="22"/>
      <c r="O417" s="22"/>
      <c r="P417" s="22"/>
      <c r="R417" s="22"/>
      <c r="S417" s="25"/>
      <c r="T417" s="25"/>
    </row>
  </sheetData>
  <mergeCells count="1056">
    <mergeCell ref="A2:T2"/>
    <mergeCell ref="A3:T3"/>
    <mergeCell ref="A4:T4"/>
    <mergeCell ref="A5:T5"/>
    <mergeCell ref="A6:C6"/>
    <mergeCell ref="D6:T6"/>
    <mergeCell ref="A13:T13"/>
    <mergeCell ref="A14:C14"/>
    <mergeCell ref="D14:T14"/>
    <mergeCell ref="A15:C15"/>
    <mergeCell ref="D15:T15"/>
    <mergeCell ref="A16:C16"/>
    <mergeCell ref="D16:T16"/>
    <mergeCell ref="A10:C10"/>
    <mergeCell ref="D10:T10"/>
    <mergeCell ref="A11:C11"/>
    <mergeCell ref="D11:T11"/>
    <mergeCell ref="A12:C12"/>
    <mergeCell ref="D12:T12"/>
    <mergeCell ref="A7:C7"/>
    <mergeCell ref="D7:T7"/>
    <mergeCell ref="A8:C8"/>
    <mergeCell ref="D8:T8"/>
    <mergeCell ref="A9:C9"/>
    <mergeCell ref="D9:T9"/>
    <mergeCell ref="B26:D26"/>
    <mergeCell ref="G26:M26"/>
    <mergeCell ref="N26:R26"/>
    <mergeCell ref="S26:T26"/>
    <mergeCell ref="A27:T27"/>
    <mergeCell ref="B28:D28"/>
    <mergeCell ref="A22:C22"/>
    <mergeCell ref="D22:T22"/>
    <mergeCell ref="A23:T23"/>
    <mergeCell ref="A24:T24"/>
    <mergeCell ref="B25:D25"/>
    <mergeCell ref="G25:M25"/>
    <mergeCell ref="N25:R25"/>
    <mergeCell ref="S25:T25"/>
    <mergeCell ref="A17:C17"/>
    <mergeCell ref="D17:T17"/>
    <mergeCell ref="A18:T18"/>
    <mergeCell ref="A19:T19"/>
    <mergeCell ref="A20:T20"/>
    <mergeCell ref="A21:T21"/>
    <mergeCell ref="B38:D38"/>
    <mergeCell ref="G38:M38"/>
    <mergeCell ref="N38:R38"/>
    <mergeCell ref="S38:T38"/>
    <mergeCell ref="A39:T39"/>
    <mergeCell ref="B40:D40"/>
    <mergeCell ref="A35:T35"/>
    <mergeCell ref="A36:T36"/>
    <mergeCell ref="B37:D37"/>
    <mergeCell ref="G37:M37"/>
    <mergeCell ref="N37:R37"/>
    <mergeCell ref="S37:T37"/>
    <mergeCell ref="B29:D29"/>
    <mergeCell ref="T29:T30"/>
    <mergeCell ref="B30:D30"/>
    <mergeCell ref="A31:T31"/>
    <mergeCell ref="B32:D32"/>
    <mergeCell ref="B33:D33"/>
    <mergeCell ref="T33:T34"/>
    <mergeCell ref="B34:D34"/>
    <mergeCell ref="A50:D50"/>
    <mergeCell ref="E50:H50"/>
    <mergeCell ref="I50:P50"/>
    <mergeCell ref="Q50:T50"/>
    <mergeCell ref="A51:A52"/>
    <mergeCell ref="B51:B52"/>
    <mergeCell ref="C51:C52"/>
    <mergeCell ref="D51:D52"/>
    <mergeCell ref="E51:E52"/>
    <mergeCell ref="F51:F52"/>
    <mergeCell ref="A47:T47"/>
    <mergeCell ref="A48:T48"/>
    <mergeCell ref="A49:D49"/>
    <mergeCell ref="E49:H49"/>
    <mergeCell ref="I49:P49"/>
    <mergeCell ref="Q49:T49"/>
    <mergeCell ref="B41:D41"/>
    <mergeCell ref="T41:T42"/>
    <mergeCell ref="B42:D42"/>
    <mergeCell ref="A43:T43"/>
    <mergeCell ref="B44:D44"/>
    <mergeCell ref="B45:D45"/>
    <mergeCell ref="T45:T46"/>
    <mergeCell ref="B46:D46"/>
    <mergeCell ref="A56:A57"/>
    <mergeCell ref="B56:B57"/>
    <mergeCell ref="Q56:R56"/>
    <mergeCell ref="S56:T57"/>
    <mergeCell ref="Q57:R57"/>
    <mergeCell ref="A58:A59"/>
    <mergeCell ref="B58:B59"/>
    <mergeCell ref="Q58:R58"/>
    <mergeCell ref="S58:T59"/>
    <mergeCell ref="Q59:R59"/>
    <mergeCell ref="A53:T53"/>
    <mergeCell ref="A54:A55"/>
    <mergeCell ref="B54:B55"/>
    <mergeCell ref="Q54:R54"/>
    <mergeCell ref="S54:T55"/>
    <mergeCell ref="Q55:R55"/>
    <mergeCell ref="M51:M52"/>
    <mergeCell ref="N51:N52"/>
    <mergeCell ref="O51:O52"/>
    <mergeCell ref="P51:P52"/>
    <mergeCell ref="Q51:R52"/>
    <mergeCell ref="S51:T52"/>
    <mergeCell ref="G51:G52"/>
    <mergeCell ref="H51:H52"/>
    <mergeCell ref="I51:I52"/>
    <mergeCell ref="J51:J52"/>
    <mergeCell ref="K51:K52"/>
    <mergeCell ref="L51:L52"/>
    <mergeCell ref="A66:A67"/>
    <mergeCell ref="B66:B67"/>
    <mergeCell ref="Q66:R66"/>
    <mergeCell ref="S66:T67"/>
    <mergeCell ref="Q67:R67"/>
    <mergeCell ref="A68:B69"/>
    <mergeCell ref="Q68:R68"/>
    <mergeCell ref="S68:T69"/>
    <mergeCell ref="Q69:R69"/>
    <mergeCell ref="A63:T63"/>
    <mergeCell ref="A64:A65"/>
    <mergeCell ref="B64:B65"/>
    <mergeCell ref="Q64:R64"/>
    <mergeCell ref="S64:T65"/>
    <mergeCell ref="Q65:R65"/>
    <mergeCell ref="A60:T60"/>
    <mergeCell ref="A61:A62"/>
    <mergeCell ref="B61:B62"/>
    <mergeCell ref="Q61:R61"/>
    <mergeCell ref="S61:T62"/>
    <mergeCell ref="Q62:R62"/>
    <mergeCell ref="A79:C79"/>
    <mergeCell ref="D79:T79"/>
    <mergeCell ref="A80:C80"/>
    <mergeCell ref="D80:T80"/>
    <mergeCell ref="A81:T81"/>
    <mergeCell ref="A82:D82"/>
    <mergeCell ref="E82:H82"/>
    <mergeCell ref="I82:P82"/>
    <mergeCell ref="Q82:T82"/>
    <mergeCell ref="S84:T84"/>
    <mergeCell ref="A75:T75"/>
    <mergeCell ref="A76:T76"/>
    <mergeCell ref="A77:J77"/>
    <mergeCell ref="K77:T77"/>
    <mergeCell ref="A78:J78"/>
    <mergeCell ref="K78:T78"/>
    <mergeCell ref="A70:T70"/>
    <mergeCell ref="A71:A74"/>
    <mergeCell ref="B71:B72"/>
    <mergeCell ref="Q71:R71"/>
    <mergeCell ref="S71:T72"/>
    <mergeCell ref="Q72:R72"/>
    <mergeCell ref="B73:B74"/>
    <mergeCell ref="Q73:R73"/>
    <mergeCell ref="S73:T74"/>
    <mergeCell ref="Q74:R74"/>
    <mergeCell ref="M84:M85"/>
    <mergeCell ref="N84:N85"/>
    <mergeCell ref="O84:O85"/>
    <mergeCell ref="P84:P85"/>
    <mergeCell ref="Q84:Q85"/>
    <mergeCell ref="R84:R85"/>
    <mergeCell ref="G84:G85"/>
    <mergeCell ref="H84:H85"/>
    <mergeCell ref="I84:I85"/>
    <mergeCell ref="J84:J85"/>
    <mergeCell ref="K84:K85"/>
    <mergeCell ref="L84:L85"/>
    <mergeCell ref="A83:D83"/>
    <mergeCell ref="E83:H83"/>
    <mergeCell ref="I83:P83"/>
    <mergeCell ref="Q83:T83"/>
    <mergeCell ref="A84:A85"/>
    <mergeCell ref="B84:B85"/>
    <mergeCell ref="C84:C85"/>
    <mergeCell ref="D84:D85"/>
    <mergeCell ref="E84:E85"/>
    <mergeCell ref="F84:F85"/>
    <mergeCell ref="T92:T93"/>
    <mergeCell ref="T88:T89"/>
    <mergeCell ref="A90:A93"/>
    <mergeCell ref="B90:B93"/>
    <mergeCell ref="C90:C91"/>
    <mergeCell ref="Q90:Q91"/>
    <mergeCell ref="S90:S91"/>
    <mergeCell ref="T90:T91"/>
    <mergeCell ref="C92:C93"/>
    <mergeCell ref="Q92:Q93"/>
    <mergeCell ref="S92:S93"/>
    <mergeCell ref="A86:A89"/>
    <mergeCell ref="B86:B89"/>
    <mergeCell ref="C86:C87"/>
    <mergeCell ref="Q86:Q87"/>
    <mergeCell ref="S86:S87"/>
    <mergeCell ref="T86:T87"/>
    <mergeCell ref="C88:C89"/>
    <mergeCell ref="Q88:Q89"/>
    <mergeCell ref="S88:S89"/>
    <mergeCell ref="T100:T101"/>
    <mergeCell ref="A102:A105"/>
    <mergeCell ref="B102:B105"/>
    <mergeCell ref="C102:C103"/>
    <mergeCell ref="Q102:Q103"/>
    <mergeCell ref="S102:S103"/>
    <mergeCell ref="T102:T103"/>
    <mergeCell ref="C104:C105"/>
    <mergeCell ref="Q104:Q105"/>
    <mergeCell ref="S104:S105"/>
    <mergeCell ref="T96:T97"/>
    <mergeCell ref="A98:A101"/>
    <mergeCell ref="B98:B101"/>
    <mergeCell ref="C98:C99"/>
    <mergeCell ref="Q98:Q99"/>
    <mergeCell ref="S98:S99"/>
    <mergeCell ref="T98:T99"/>
    <mergeCell ref="C100:C101"/>
    <mergeCell ref="Q100:Q101"/>
    <mergeCell ref="S100:S101"/>
    <mergeCell ref="A94:A97"/>
    <mergeCell ref="B94:B97"/>
    <mergeCell ref="C94:C95"/>
    <mergeCell ref="Q94:Q95"/>
    <mergeCell ref="S94:S95"/>
    <mergeCell ref="T94:T95"/>
    <mergeCell ref="C96:C97"/>
    <mergeCell ref="Q96:Q97"/>
    <mergeCell ref="S96:S97"/>
    <mergeCell ref="T108:T109"/>
    <mergeCell ref="A110:B113"/>
    <mergeCell ref="C110:C111"/>
    <mergeCell ref="Q110:R110"/>
    <mergeCell ref="S110:S111"/>
    <mergeCell ref="T110:T111"/>
    <mergeCell ref="Q111:R111"/>
    <mergeCell ref="C112:C113"/>
    <mergeCell ref="Q112:R112"/>
    <mergeCell ref="S112:S113"/>
    <mergeCell ref="T104:T105"/>
    <mergeCell ref="A106:A109"/>
    <mergeCell ref="B106:B109"/>
    <mergeCell ref="C106:C107"/>
    <mergeCell ref="Q106:Q107"/>
    <mergeCell ref="S106:S107"/>
    <mergeCell ref="T106:T107"/>
    <mergeCell ref="C108:C109"/>
    <mergeCell ref="Q108:Q109"/>
    <mergeCell ref="S108:S109"/>
    <mergeCell ref="A117:C117"/>
    <mergeCell ref="D117:T117"/>
    <mergeCell ref="A118:C118"/>
    <mergeCell ref="D118:T118"/>
    <mergeCell ref="A119:T119"/>
    <mergeCell ref="A120:D120"/>
    <mergeCell ref="E120:H120"/>
    <mergeCell ref="I120:P120"/>
    <mergeCell ref="Q120:T120"/>
    <mergeCell ref="S122:T122"/>
    <mergeCell ref="T112:T113"/>
    <mergeCell ref="Q113:R113"/>
    <mergeCell ref="A114:T114"/>
    <mergeCell ref="A115:J115"/>
    <mergeCell ref="K115:T115"/>
    <mergeCell ref="A116:J116"/>
    <mergeCell ref="K116:T116"/>
    <mergeCell ref="M122:M123"/>
    <mergeCell ref="N122:N123"/>
    <mergeCell ref="O122:O123"/>
    <mergeCell ref="P122:P123"/>
    <mergeCell ref="Q122:Q123"/>
    <mergeCell ref="R122:R123"/>
    <mergeCell ref="G122:G123"/>
    <mergeCell ref="H122:H123"/>
    <mergeCell ref="I122:I123"/>
    <mergeCell ref="J122:J123"/>
    <mergeCell ref="K122:K123"/>
    <mergeCell ref="L122:L123"/>
    <mergeCell ref="A121:D121"/>
    <mergeCell ref="E121:H121"/>
    <mergeCell ref="I121:P121"/>
    <mergeCell ref="Q121:T121"/>
    <mergeCell ref="A122:A123"/>
    <mergeCell ref="B122:B123"/>
    <mergeCell ref="C122:C123"/>
    <mergeCell ref="D122:D123"/>
    <mergeCell ref="E122:E123"/>
    <mergeCell ref="F122:F123"/>
    <mergeCell ref="T126:T127"/>
    <mergeCell ref="A128:A131"/>
    <mergeCell ref="B128:B131"/>
    <mergeCell ref="C128:C129"/>
    <mergeCell ref="Q128:Q129"/>
    <mergeCell ref="S128:S129"/>
    <mergeCell ref="T128:T129"/>
    <mergeCell ref="C130:C131"/>
    <mergeCell ref="Q130:Q131"/>
    <mergeCell ref="S130:S131"/>
    <mergeCell ref="A124:A127"/>
    <mergeCell ref="B124:B127"/>
    <mergeCell ref="C124:C125"/>
    <mergeCell ref="Q124:Q125"/>
    <mergeCell ref="S124:S125"/>
    <mergeCell ref="T124:T125"/>
    <mergeCell ref="C126:C127"/>
    <mergeCell ref="Q126:Q127"/>
    <mergeCell ref="S126:S127"/>
    <mergeCell ref="T134:T135"/>
    <mergeCell ref="A136:A139"/>
    <mergeCell ref="B136:B139"/>
    <mergeCell ref="C136:C137"/>
    <mergeCell ref="Q136:Q137"/>
    <mergeCell ref="S136:S137"/>
    <mergeCell ref="T136:T137"/>
    <mergeCell ref="C138:C139"/>
    <mergeCell ref="Q138:Q139"/>
    <mergeCell ref="S138:S139"/>
    <mergeCell ref="T130:T131"/>
    <mergeCell ref="A132:A135"/>
    <mergeCell ref="B132:B135"/>
    <mergeCell ref="C132:C133"/>
    <mergeCell ref="Q132:Q133"/>
    <mergeCell ref="S132:S133"/>
    <mergeCell ref="T132:T133"/>
    <mergeCell ref="C134:C135"/>
    <mergeCell ref="Q134:Q135"/>
    <mergeCell ref="S134:S135"/>
    <mergeCell ref="T142:T143"/>
    <mergeCell ref="A144:A147"/>
    <mergeCell ref="B144:B147"/>
    <mergeCell ref="C144:C145"/>
    <mergeCell ref="Q144:Q145"/>
    <mergeCell ref="S144:S145"/>
    <mergeCell ref="T144:T145"/>
    <mergeCell ref="C146:C147"/>
    <mergeCell ref="Q146:Q147"/>
    <mergeCell ref="S146:S147"/>
    <mergeCell ref="T138:T139"/>
    <mergeCell ref="A140:A143"/>
    <mergeCell ref="B140:B143"/>
    <mergeCell ref="C140:C141"/>
    <mergeCell ref="Q140:Q141"/>
    <mergeCell ref="S140:S141"/>
    <mergeCell ref="T140:T141"/>
    <mergeCell ref="C142:C143"/>
    <mergeCell ref="Q142:Q143"/>
    <mergeCell ref="S142:S143"/>
    <mergeCell ref="T150:T151"/>
    <mergeCell ref="A152:A155"/>
    <mergeCell ref="B152:B155"/>
    <mergeCell ref="C152:C153"/>
    <mergeCell ref="Q152:Q153"/>
    <mergeCell ref="S152:S153"/>
    <mergeCell ref="T152:T153"/>
    <mergeCell ref="C154:C155"/>
    <mergeCell ref="Q154:Q155"/>
    <mergeCell ref="S154:S155"/>
    <mergeCell ref="T146:T147"/>
    <mergeCell ref="A148:A151"/>
    <mergeCell ref="B148:B151"/>
    <mergeCell ref="C148:C149"/>
    <mergeCell ref="Q148:Q149"/>
    <mergeCell ref="S148:S149"/>
    <mergeCell ref="T148:T149"/>
    <mergeCell ref="C150:C151"/>
    <mergeCell ref="Q150:Q151"/>
    <mergeCell ref="S150:S151"/>
    <mergeCell ref="T158:T159"/>
    <mergeCell ref="A160:A163"/>
    <mergeCell ref="B160:B163"/>
    <mergeCell ref="C160:C161"/>
    <mergeCell ref="Q160:Q161"/>
    <mergeCell ref="S160:S161"/>
    <mergeCell ref="T160:T161"/>
    <mergeCell ref="C162:C163"/>
    <mergeCell ref="Q162:Q163"/>
    <mergeCell ref="S162:S163"/>
    <mergeCell ref="T154:T155"/>
    <mergeCell ref="A156:A159"/>
    <mergeCell ref="B156:B159"/>
    <mergeCell ref="C156:C157"/>
    <mergeCell ref="Q156:Q157"/>
    <mergeCell ref="S156:S157"/>
    <mergeCell ref="T156:T157"/>
    <mergeCell ref="C158:C159"/>
    <mergeCell ref="Q158:Q159"/>
    <mergeCell ref="S158:S159"/>
    <mergeCell ref="T166:T167"/>
    <mergeCell ref="A168:B171"/>
    <mergeCell ref="C168:C169"/>
    <mergeCell ref="Q168:R168"/>
    <mergeCell ref="S168:S169"/>
    <mergeCell ref="T168:T169"/>
    <mergeCell ref="Q169:R169"/>
    <mergeCell ref="C170:C171"/>
    <mergeCell ref="Q170:R170"/>
    <mergeCell ref="S170:S171"/>
    <mergeCell ref="T162:T163"/>
    <mergeCell ref="A164:A167"/>
    <mergeCell ref="B164:B167"/>
    <mergeCell ref="C164:C165"/>
    <mergeCell ref="Q164:Q165"/>
    <mergeCell ref="S164:S165"/>
    <mergeCell ref="T164:T165"/>
    <mergeCell ref="C166:C167"/>
    <mergeCell ref="Q166:Q167"/>
    <mergeCell ref="S166:S167"/>
    <mergeCell ref="A175:J175"/>
    <mergeCell ref="K175:T175"/>
    <mergeCell ref="A176:C176"/>
    <mergeCell ref="D176:T176"/>
    <mergeCell ref="A177:T177"/>
    <mergeCell ref="A178:D178"/>
    <mergeCell ref="E178:H178"/>
    <mergeCell ref="I178:P178"/>
    <mergeCell ref="Q178:T178"/>
    <mergeCell ref="S180:T180"/>
    <mergeCell ref="T170:T171"/>
    <mergeCell ref="Q171:R171"/>
    <mergeCell ref="A172:T172"/>
    <mergeCell ref="A173:J173"/>
    <mergeCell ref="K173:T173"/>
    <mergeCell ref="A174:J174"/>
    <mergeCell ref="K174:T174"/>
    <mergeCell ref="M180:M181"/>
    <mergeCell ref="N180:N181"/>
    <mergeCell ref="O180:O181"/>
    <mergeCell ref="P180:P181"/>
    <mergeCell ref="Q180:Q181"/>
    <mergeCell ref="R180:R181"/>
    <mergeCell ref="G180:G181"/>
    <mergeCell ref="H180:H181"/>
    <mergeCell ref="I180:I181"/>
    <mergeCell ref="J180:J181"/>
    <mergeCell ref="K180:K181"/>
    <mergeCell ref="L180:L181"/>
    <mergeCell ref="A179:D179"/>
    <mergeCell ref="E179:H179"/>
    <mergeCell ref="I179:P179"/>
    <mergeCell ref="Q179:T179"/>
    <mergeCell ref="A180:A181"/>
    <mergeCell ref="B180:B181"/>
    <mergeCell ref="C180:C181"/>
    <mergeCell ref="D180:D181"/>
    <mergeCell ref="E180:E181"/>
    <mergeCell ref="F180:F181"/>
    <mergeCell ref="T184:T185"/>
    <mergeCell ref="A186:A189"/>
    <mergeCell ref="B186:B189"/>
    <mergeCell ref="C186:C187"/>
    <mergeCell ref="Q186:Q187"/>
    <mergeCell ref="S186:S187"/>
    <mergeCell ref="T186:T187"/>
    <mergeCell ref="C188:C189"/>
    <mergeCell ref="Q188:Q189"/>
    <mergeCell ref="S188:S189"/>
    <mergeCell ref="A182:A185"/>
    <mergeCell ref="B182:B185"/>
    <mergeCell ref="C182:C183"/>
    <mergeCell ref="Q182:Q183"/>
    <mergeCell ref="S182:S183"/>
    <mergeCell ref="T182:T183"/>
    <mergeCell ref="C184:C185"/>
    <mergeCell ref="Q184:Q185"/>
    <mergeCell ref="S184:S185"/>
    <mergeCell ref="T192:T193"/>
    <mergeCell ref="A194:A197"/>
    <mergeCell ref="B194:B197"/>
    <mergeCell ref="C194:C195"/>
    <mergeCell ref="Q194:Q195"/>
    <mergeCell ref="S194:S195"/>
    <mergeCell ref="T194:T195"/>
    <mergeCell ref="C196:C197"/>
    <mergeCell ref="Q196:Q197"/>
    <mergeCell ref="S196:S197"/>
    <mergeCell ref="T188:T189"/>
    <mergeCell ref="A190:A193"/>
    <mergeCell ref="B190:B193"/>
    <mergeCell ref="C190:C191"/>
    <mergeCell ref="Q190:Q191"/>
    <mergeCell ref="S190:S191"/>
    <mergeCell ref="T190:T191"/>
    <mergeCell ref="C192:C193"/>
    <mergeCell ref="Q192:Q193"/>
    <mergeCell ref="S192:S193"/>
    <mergeCell ref="S204:S205"/>
    <mergeCell ref="T204:T205"/>
    <mergeCell ref="A206:B209"/>
    <mergeCell ref="C206:C207"/>
    <mergeCell ref="Q206:R206"/>
    <mergeCell ref="S206:S207"/>
    <mergeCell ref="T206:T207"/>
    <mergeCell ref="Q207:R207"/>
    <mergeCell ref="C208:C209"/>
    <mergeCell ref="Q208:R208"/>
    <mergeCell ref="A202:A205"/>
    <mergeCell ref="B202:B205"/>
    <mergeCell ref="C202:C203"/>
    <mergeCell ref="Q202:Q203"/>
    <mergeCell ref="C204:C205"/>
    <mergeCell ref="Q204:Q205"/>
    <mergeCell ref="T196:T197"/>
    <mergeCell ref="A198:A201"/>
    <mergeCell ref="B198:B201"/>
    <mergeCell ref="C198:C199"/>
    <mergeCell ref="Q198:Q199"/>
    <mergeCell ref="C200:C201"/>
    <mergeCell ref="Q200:Q201"/>
    <mergeCell ref="S200:S201"/>
    <mergeCell ref="T200:T201"/>
    <mergeCell ref="A215:T215"/>
    <mergeCell ref="A216:D216"/>
    <mergeCell ref="E216:H216"/>
    <mergeCell ref="I216:P216"/>
    <mergeCell ref="Q216:T216"/>
    <mergeCell ref="A217:D217"/>
    <mergeCell ref="E217:H217"/>
    <mergeCell ref="I217:P217"/>
    <mergeCell ref="Q217:T217"/>
    <mergeCell ref="A212:J212"/>
    <mergeCell ref="K212:T212"/>
    <mergeCell ref="A213:C213"/>
    <mergeCell ref="D213:T213"/>
    <mergeCell ref="A214:C214"/>
    <mergeCell ref="D214:T214"/>
    <mergeCell ref="S208:S209"/>
    <mergeCell ref="T208:T209"/>
    <mergeCell ref="Q209:R209"/>
    <mergeCell ref="A210:T210"/>
    <mergeCell ref="A211:J211"/>
    <mergeCell ref="K211:T211"/>
    <mergeCell ref="S218:T218"/>
    <mergeCell ref="A220:A223"/>
    <mergeCell ref="B220:B223"/>
    <mergeCell ref="C220:C221"/>
    <mergeCell ref="Q220:Q221"/>
    <mergeCell ref="S220:S221"/>
    <mergeCell ref="T220:T221"/>
    <mergeCell ref="C222:C223"/>
    <mergeCell ref="Q222:Q223"/>
    <mergeCell ref="S222:S223"/>
    <mergeCell ref="M218:M219"/>
    <mergeCell ref="N218:N219"/>
    <mergeCell ref="O218:O219"/>
    <mergeCell ref="P218:P219"/>
    <mergeCell ref="Q218:Q219"/>
    <mergeCell ref="R218:R219"/>
    <mergeCell ref="G218:G219"/>
    <mergeCell ref="H218:H219"/>
    <mergeCell ref="I218:I219"/>
    <mergeCell ref="J218:J219"/>
    <mergeCell ref="K218:K219"/>
    <mergeCell ref="L218:L219"/>
    <mergeCell ref="A218:A219"/>
    <mergeCell ref="B218:B219"/>
    <mergeCell ref="C218:C219"/>
    <mergeCell ref="D218:D219"/>
    <mergeCell ref="E218:E219"/>
    <mergeCell ref="F218:F219"/>
    <mergeCell ref="T226:T227"/>
    <mergeCell ref="A228:A231"/>
    <mergeCell ref="B228:B231"/>
    <mergeCell ref="C228:C229"/>
    <mergeCell ref="Q228:Q229"/>
    <mergeCell ref="S228:S229"/>
    <mergeCell ref="T228:T229"/>
    <mergeCell ref="C230:C231"/>
    <mergeCell ref="Q230:Q231"/>
    <mergeCell ref="S230:S231"/>
    <mergeCell ref="T222:T223"/>
    <mergeCell ref="A224:A227"/>
    <mergeCell ref="B224:B227"/>
    <mergeCell ref="C224:C225"/>
    <mergeCell ref="Q224:Q225"/>
    <mergeCell ref="S224:S225"/>
    <mergeCell ref="T224:T225"/>
    <mergeCell ref="C226:C227"/>
    <mergeCell ref="Q226:Q227"/>
    <mergeCell ref="S226:S227"/>
    <mergeCell ref="T234:T235"/>
    <mergeCell ref="A236:A239"/>
    <mergeCell ref="B236:B239"/>
    <mergeCell ref="C236:C237"/>
    <mergeCell ref="Q236:Q237"/>
    <mergeCell ref="S236:S237"/>
    <mergeCell ref="T236:T237"/>
    <mergeCell ref="C238:C239"/>
    <mergeCell ref="Q238:Q239"/>
    <mergeCell ref="S238:S239"/>
    <mergeCell ref="T230:T231"/>
    <mergeCell ref="A232:A235"/>
    <mergeCell ref="B232:B235"/>
    <mergeCell ref="C232:C233"/>
    <mergeCell ref="Q232:Q233"/>
    <mergeCell ref="S232:S233"/>
    <mergeCell ref="T232:T233"/>
    <mergeCell ref="C234:C235"/>
    <mergeCell ref="Q234:Q235"/>
    <mergeCell ref="S234:S235"/>
    <mergeCell ref="T242:T243"/>
    <mergeCell ref="A244:A247"/>
    <mergeCell ref="B244:B247"/>
    <mergeCell ref="C244:C245"/>
    <mergeCell ref="Q244:Q245"/>
    <mergeCell ref="S244:S245"/>
    <mergeCell ref="T244:T245"/>
    <mergeCell ref="C246:C247"/>
    <mergeCell ref="Q246:Q247"/>
    <mergeCell ref="S246:S247"/>
    <mergeCell ref="T238:T239"/>
    <mergeCell ref="A240:A243"/>
    <mergeCell ref="B240:B243"/>
    <mergeCell ref="C240:C241"/>
    <mergeCell ref="Q240:Q241"/>
    <mergeCell ref="S240:S241"/>
    <mergeCell ref="T240:T241"/>
    <mergeCell ref="C242:C243"/>
    <mergeCell ref="Q242:Q243"/>
    <mergeCell ref="S242:S243"/>
    <mergeCell ref="T250:T251"/>
    <mergeCell ref="A252:A255"/>
    <mergeCell ref="B252:B255"/>
    <mergeCell ref="C252:C253"/>
    <mergeCell ref="Q252:Q253"/>
    <mergeCell ref="S252:S253"/>
    <mergeCell ref="T252:T253"/>
    <mergeCell ref="C254:C255"/>
    <mergeCell ref="Q254:Q255"/>
    <mergeCell ref="S254:S255"/>
    <mergeCell ref="T246:T247"/>
    <mergeCell ref="A248:A251"/>
    <mergeCell ref="B248:B251"/>
    <mergeCell ref="C248:C249"/>
    <mergeCell ref="Q248:Q249"/>
    <mergeCell ref="S248:S249"/>
    <mergeCell ref="T248:T249"/>
    <mergeCell ref="C250:C251"/>
    <mergeCell ref="Q250:Q251"/>
    <mergeCell ref="S250:S251"/>
    <mergeCell ref="T258:T259"/>
    <mergeCell ref="A260:A263"/>
    <mergeCell ref="B260:B263"/>
    <mergeCell ref="C260:C261"/>
    <mergeCell ref="Q260:Q261"/>
    <mergeCell ref="S260:S261"/>
    <mergeCell ref="T260:T261"/>
    <mergeCell ref="C262:C263"/>
    <mergeCell ref="Q262:Q263"/>
    <mergeCell ref="S262:S263"/>
    <mergeCell ref="T254:T255"/>
    <mergeCell ref="A256:A259"/>
    <mergeCell ref="B256:B259"/>
    <mergeCell ref="C256:C257"/>
    <mergeCell ref="Q256:Q257"/>
    <mergeCell ref="S256:S257"/>
    <mergeCell ref="T256:T257"/>
    <mergeCell ref="C258:C259"/>
    <mergeCell ref="Q258:Q259"/>
    <mergeCell ref="S258:S259"/>
    <mergeCell ref="T266:T267"/>
    <mergeCell ref="A268:A271"/>
    <mergeCell ref="B268:B271"/>
    <mergeCell ref="C268:C269"/>
    <mergeCell ref="Q268:Q269"/>
    <mergeCell ref="S268:S269"/>
    <mergeCell ref="T268:T269"/>
    <mergeCell ref="C270:C271"/>
    <mergeCell ref="Q270:Q271"/>
    <mergeCell ref="S270:S271"/>
    <mergeCell ref="T262:T263"/>
    <mergeCell ref="A264:A267"/>
    <mergeCell ref="B264:B267"/>
    <mergeCell ref="C264:C265"/>
    <mergeCell ref="Q264:Q265"/>
    <mergeCell ref="S264:S265"/>
    <mergeCell ref="T264:T265"/>
    <mergeCell ref="C266:C267"/>
    <mergeCell ref="Q266:Q267"/>
    <mergeCell ref="S266:S267"/>
    <mergeCell ref="T274:T275"/>
    <mergeCell ref="A276:A279"/>
    <mergeCell ref="B276:B279"/>
    <mergeCell ref="C276:C277"/>
    <mergeCell ref="Q276:Q277"/>
    <mergeCell ref="S276:S277"/>
    <mergeCell ref="T276:T277"/>
    <mergeCell ref="C278:C279"/>
    <mergeCell ref="Q278:Q279"/>
    <mergeCell ref="S278:S279"/>
    <mergeCell ref="T270:T271"/>
    <mergeCell ref="A272:A275"/>
    <mergeCell ref="B272:B275"/>
    <mergeCell ref="C272:C273"/>
    <mergeCell ref="Q272:Q273"/>
    <mergeCell ref="S272:S273"/>
    <mergeCell ref="T272:T273"/>
    <mergeCell ref="C274:C275"/>
    <mergeCell ref="Q274:Q275"/>
    <mergeCell ref="S274:S275"/>
    <mergeCell ref="T282:T283"/>
    <mergeCell ref="A284:B287"/>
    <mergeCell ref="C284:C285"/>
    <mergeCell ref="Q284:R284"/>
    <mergeCell ref="S284:S285"/>
    <mergeCell ref="T284:T285"/>
    <mergeCell ref="Q285:R285"/>
    <mergeCell ref="C286:C287"/>
    <mergeCell ref="Q286:R286"/>
    <mergeCell ref="S286:S287"/>
    <mergeCell ref="T278:T279"/>
    <mergeCell ref="A280:A283"/>
    <mergeCell ref="B280:B283"/>
    <mergeCell ref="C280:C281"/>
    <mergeCell ref="Q280:Q281"/>
    <mergeCell ref="S280:S281"/>
    <mergeCell ref="T280:T281"/>
    <mergeCell ref="C282:C283"/>
    <mergeCell ref="Q282:Q283"/>
    <mergeCell ref="S282:S283"/>
    <mergeCell ref="A291:J291"/>
    <mergeCell ref="K291:T291"/>
    <mergeCell ref="A292:C292"/>
    <mergeCell ref="D292:T292"/>
    <mergeCell ref="A293:T293"/>
    <mergeCell ref="A294:D294"/>
    <mergeCell ref="E294:H294"/>
    <mergeCell ref="I294:P294"/>
    <mergeCell ref="Q294:T294"/>
    <mergeCell ref="S297:T297"/>
    <mergeCell ref="T286:T287"/>
    <mergeCell ref="Q287:R287"/>
    <mergeCell ref="A288:T288"/>
    <mergeCell ref="A289:J289"/>
    <mergeCell ref="K289:T289"/>
    <mergeCell ref="A290:J290"/>
    <mergeCell ref="K290:T290"/>
    <mergeCell ref="M297:M298"/>
    <mergeCell ref="N297:N298"/>
    <mergeCell ref="O297:O298"/>
    <mergeCell ref="P297:P298"/>
    <mergeCell ref="Q297:Q298"/>
    <mergeCell ref="R297:R298"/>
    <mergeCell ref="G297:G298"/>
    <mergeCell ref="H297:H298"/>
    <mergeCell ref="I297:I298"/>
    <mergeCell ref="J297:J298"/>
    <mergeCell ref="K297:K298"/>
    <mergeCell ref="L297:L298"/>
    <mergeCell ref="A295:D295"/>
    <mergeCell ref="E295:H295"/>
    <mergeCell ref="I295:P295"/>
    <mergeCell ref="Q295:T295"/>
    <mergeCell ref="A297:A298"/>
    <mergeCell ref="B297:B298"/>
    <mergeCell ref="C297:C298"/>
    <mergeCell ref="D297:D298"/>
    <mergeCell ref="E297:E298"/>
    <mergeCell ref="F297:F298"/>
    <mergeCell ref="T305:T306"/>
    <mergeCell ref="A307:A310"/>
    <mergeCell ref="B307:B310"/>
    <mergeCell ref="C307:C308"/>
    <mergeCell ref="Q307:Q308"/>
    <mergeCell ref="S307:S308"/>
    <mergeCell ref="T307:T308"/>
    <mergeCell ref="C309:C310"/>
    <mergeCell ref="Q309:Q310"/>
    <mergeCell ref="S309:S310"/>
    <mergeCell ref="T301:T302"/>
    <mergeCell ref="A303:A306"/>
    <mergeCell ref="B303:B306"/>
    <mergeCell ref="C303:C304"/>
    <mergeCell ref="Q303:Q304"/>
    <mergeCell ref="S303:S304"/>
    <mergeCell ref="T303:T304"/>
    <mergeCell ref="C305:C306"/>
    <mergeCell ref="Q305:Q306"/>
    <mergeCell ref="S305:S306"/>
    <mergeCell ref="A299:A302"/>
    <mergeCell ref="B299:B302"/>
    <mergeCell ref="C299:C300"/>
    <mergeCell ref="Q299:Q300"/>
    <mergeCell ref="S299:S300"/>
    <mergeCell ref="T299:T300"/>
    <mergeCell ref="C301:C302"/>
    <mergeCell ref="Q301:Q302"/>
    <mergeCell ref="S301:S302"/>
    <mergeCell ref="S313:S314"/>
    <mergeCell ref="T313:T314"/>
    <mergeCell ref="V313:V314"/>
    <mergeCell ref="A315:A318"/>
    <mergeCell ref="B315:B318"/>
    <mergeCell ref="C315:C316"/>
    <mergeCell ref="Q315:Q316"/>
    <mergeCell ref="S315:S316"/>
    <mergeCell ref="T315:T316"/>
    <mergeCell ref="C317:C318"/>
    <mergeCell ref="T309:T310"/>
    <mergeCell ref="V309:V310"/>
    <mergeCell ref="A311:A314"/>
    <mergeCell ref="B311:B314"/>
    <mergeCell ref="C311:C312"/>
    <mergeCell ref="Q311:Q312"/>
    <mergeCell ref="S311:S312"/>
    <mergeCell ref="T311:T312"/>
    <mergeCell ref="C313:C314"/>
    <mergeCell ref="Q313:Q314"/>
    <mergeCell ref="T323:T324"/>
    <mergeCell ref="C325:C326"/>
    <mergeCell ref="Q325:Q326"/>
    <mergeCell ref="S325:S326"/>
    <mergeCell ref="T325:T326"/>
    <mergeCell ref="V325:V326"/>
    <mergeCell ref="C321:C322"/>
    <mergeCell ref="Q321:Q322"/>
    <mergeCell ref="S321:S322"/>
    <mergeCell ref="T321:T322"/>
    <mergeCell ref="V321:V322"/>
    <mergeCell ref="A323:A326"/>
    <mergeCell ref="B323:B326"/>
    <mergeCell ref="C323:C324"/>
    <mergeCell ref="Q323:Q324"/>
    <mergeCell ref="S323:S324"/>
    <mergeCell ref="Q317:Q318"/>
    <mergeCell ref="S317:S318"/>
    <mergeCell ref="T317:T318"/>
    <mergeCell ref="V317:V318"/>
    <mergeCell ref="A319:A322"/>
    <mergeCell ref="B319:B322"/>
    <mergeCell ref="C319:C320"/>
    <mergeCell ref="Q319:Q320"/>
    <mergeCell ref="S319:S320"/>
    <mergeCell ref="T319:T320"/>
    <mergeCell ref="V329:V330"/>
    <mergeCell ref="A331:A334"/>
    <mergeCell ref="B331:B334"/>
    <mergeCell ref="C331:C332"/>
    <mergeCell ref="Q331:Q332"/>
    <mergeCell ref="S331:S332"/>
    <mergeCell ref="T331:T332"/>
    <mergeCell ref="C333:C334"/>
    <mergeCell ref="Q333:Q334"/>
    <mergeCell ref="S333:S334"/>
    <mergeCell ref="A327:A330"/>
    <mergeCell ref="B327:B330"/>
    <mergeCell ref="C327:C328"/>
    <mergeCell ref="Q327:Q328"/>
    <mergeCell ref="S327:S328"/>
    <mergeCell ref="T327:T328"/>
    <mergeCell ref="C329:C330"/>
    <mergeCell ref="Q329:Q330"/>
    <mergeCell ref="S329:S330"/>
    <mergeCell ref="T329:T330"/>
    <mergeCell ref="S337:S338"/>
    <mergeCell ref="T337:T338"/>
    <mergeCell ref="V337:V338"/>
    <mergeCell ref="A339:A342"/>
    <mergeCell ref="B339:B342"/>
    <mergeCell ref="C339:C340"/>
    <mergeCell ref="Q339:Q340"/>
    <mergeCell ref="S339:S340"/>
    <mergeCell ref="T339:T340"/>
    <mergeCell ref="C341:C342"/>
    <mergeCell ref="T333:T334"/>
    <mergeCell ref="V333:V334"/>
    <mergeCell ref="A335:A338"/>
    <mergeCell ref="B335:B338"/>
    <mergeCell ref="C335:C336"/>
    <mergeCell ref="Q335:Q336"/>
    <mergeCell ref="S335:S336"/>
    <mergeCell ref="T335:T336"/>
    <mergeCell ref="C337:C338"/>
    <mergeCell ref="Q337:Q338"/>
    <mergeCell ref="A347:T347"/>
    <mergeCell ref="A348:J348"/>
    <mergeCell ref="K348:T348"/>
    <mergeCell ref="V348:V349"/>
    <mergeCell ref="A349:J349"/>
    <mergeCell ref="K349:T349"/>
    <mergeCell ref="C345:C346"/>
    <mergeCell ref="Q345:R345"/>
    <mergeCell ref="S345:S346"/>
    <mergeCell ref="T345:T346"/>
    <mergeCell ref="V345:V346"/>
    <mergeCell ref="Q346:R346"/>
    <mergeCell ref="Q341:Q342"/>
    <mergeCell ref="S341:S342"/>
    <mergeCell ref="T341:T342"/>
    <mergeCell ref="V341:V342"/>
    <mergeCell ref="A343:B346"/>
    <mergeCell ref="C343:C344"/>
    <mergeCell ref="Q343:R343"/>
    <mergeCell ref="S343:S344"/>
    <mergeCell ref="T343:T344"/>
    <mergeCell ref="Q344:R344"/>
    <mergeCell ref="A354:D354"/>
    <mergeCell ref="E354:H354"/>
    <mergeCell ref="I354:P354"/>
    <mergeCell ref="Q354:T354"/>
    <mergeCell ref="A355:A356"/>
    <mergeCell ref="B355:B356"/>
    <mergeCell ref="C355:C356"/>
    <mergeCell ref="D355:D356"/>
    <mergeCell ref="E355:E356"/>
    <mergeCell ref="F355:F356"/>
    <mergeCell ref="A350:J350"/>
    <mergeCell ref="K350:T350"/>
    <mergeCell ref="A351:C351"/>
    <mergeCell ref="D351:T351"/>
    <mergeCell ref="A352:T352"/>
    <mergeCell ref="A353:D353"/>
    <mergeCell ref="E353:H353"/>
    <mergeCell ref="I353:P353"/>
    <mergeCell ref="Q353:T353"/>
    <mergeCell ref="T359:T360"/>
    <mergeCell ref="A361:A364"/>
    <mergeCell ref="B361:B364"/>
    <mergeCell ref="C361:C362"/>
    <mergeCell ref="Q361:Q362"/>
    <mergeCell ref="S361:S362"/>
    <mergeCell ref="T361:T362"/>
    <mergeCell ref="C363:C364"/>
    <mergeCell ref="Q363:Q364"/>
    <mergeCell ref="S363:S364"/>
    <mergeCell ref="S355:T355"/>
    <mergeCell ref="A357:A360"/>
    <mergeCell ref="B357:B360"/>
    <mergeCell ref="C357:C358"/>
    <mergeCell ref="Q357:Q358"/>
    <mergeCell ref="S357:S358"/>
    <mergeCell ref="T357:T358"/>
    <mergeCell ref="C359:C360"/>
    <mergeCell ref="Q359:Q360"/>
    <mergeCell ref="S359:S360"/>
    <mergeCell ref="M355:M356"/>
    <mergeCell ref="N355:N356"/>
    <mergeCell ref="O355:O356"/>
    <mergeCell ref="P355:P356"/>
    <mergeCell ref="Q355:Q356"/>
    <mergeCell ref="R355:R356"/>
    <mergeCell ref="G355:G356"/>
    <mergeCell ref="H355:H356"/>
    <mergeCell ref="I355:I356"/>
    <mergeCell ref="J355:J356"/>
    <mergeCell ref="K355:K356"/>
    <mergeCell ref="L355:L356"/>
    <mergeCell ref="T367:T368"/>
    <mergeCell ref="A369:A372"/>
    <mergeCell ref="B369:B372"/>
    <mergeCell ref="C369:C370"/>
    <mergeCell ref="Q369:Q370"/>
    <mergeCell ref="S369:S370"/>
    <mergeCell ref="T369:T370"/>
    <mergeCell ref="C371:C372"/>
    <mergeCell ref="Q371:Q372"/>
    <mergeCell ref="S371:S372"/>
    <mergeCell ref="T363:T364"/>
    <mergeCell ref="A365:A368"/>
    <mergeCell ref="B365:B368"/>
    <mergeCell ref="C365:C366"/>
    <mergeCell ref="Q365:Q366"/>
    <mergeCell ref="S365:S366"/>
    <mergeCell ref="T365:T366"/>
    <mergeCell ref="C367:C368"/>
    <mergeCell ref="Q367:Q368"/>
    <mergeCell ref="S367:S368"/>
    <mergeCell ref="T375:T376"/>
    <mergeCell ref="A377:A380"/>
    <mergeCell ref="B377:B380"/>
    <mergeCell ref="C377:C378"/>
    <mergeCell ref="Q377:Q378"/>
    <mergeCell ref="S377:S378"/>
    <mergeCell ref="T377:T378"/>
    <mergeCell ref="C379:C380"/>
    <mergeCell ref="Q379:Q380"/>
    <mergeCell ref="S379:S380"/>
    <mergeCell ref="T371:T372"/>
    <mergeCell ref="A373:A376"/>
    <mergeCell ref="B373:B376"/>
    <mergeCell ref="C373:C374"/>
    <mergeCell ref="Q373:Q374"/>
    <mergeCell ref="S373:S374"/>
    <mergeCell ref="T373:T374"/>
    <mergeCell ref="C375:C376"/>
    <mergeCell ref="Q375:Q376"/>
    <mergeCell ref="S375:S376"/>
    <mergeCell ref="T383:T384"/>
    <mergeCell ref="A385:A388"/>
    <mergeCell ref="B385:B388"/>
    <mergeCell ref="C385:C386"/>
    <mergeCell ref="Q385:Q386"/>
    <mergeCell ref="S385:S386"/>
    <mergeCell ref="T385:T386"/>
    <mergeCell ref="C387:C388"/>
    <mergeCell ref="Q387:Q388"/>
    <mergeCell ref="S387:S388"/>
    <mergeCell ref="T379:T380"/>
    <mergeCell ref="A381:A384"/>
    <mergeCell ref="B381:B384"/>
    <mergeCell ref="C381:C382"/>
    <mergeCell ref="Q381:Q382"/>
    <mergeCell ref="S381:S382"/>
    <mergeCell ref="T381:T382"/>
    <mergeCell ref="C383:C384"/>
    <mergeCell ref="Q383:Q384"/>
    <mergeCell ref="S383:S384"/>
    <mergeCell ref="T391:T392"/>
    <mergeCell ref="A393:A396"/>
    <mergeCell ref="B393:B396"/>
    <mergeCell ref="C393:C394"/>
    <mergeCell ref="Q393:Q394"/>
    <mergeCell ref="S393:S394"/>
    <mergeCell ref="T393:T394"/>
    <mergeCell ref="C395:C396"/>
    <mergeCell ref="Q395:Q396"/>
    <mergeCell ref="S395:S396"/>
    <mergeCell ref="T387:T388"/>
    <mergeCell ref="A389:A392"/>
    <mergeCell ref="B389:B392"/>
    <mergeCell ref="C389:C390"/>
    <mergeCell ref="Q389:Q390"/>
    <mergeCell ref="S389:S390"/>
    <mergeCell ref="T389:T390"/>
    <mergeCell ref="C391:C392"/>
    <mergeCell ref="Q391:Q392"/>
    <mergeCell ref="S391:S392"/>
    <mergeCell ref="S403:S404"/>
    <mergeCell ref="T403:T404"/>
    <mergeCell ref="Q404:R404"/>
    <mergeCell ref="A407:T407"/>
    <mergeCell ref="T399:T400"/>
    <mergeCell ref="Q400:R400"/>
    <mergeCell ref="A401:B404"/>
    <mergeCell ref="C401:C402"/>
    <mergeCell ref="Q401:R401"/>
    <mergeCell ref="S401:S402"/>
    <mergeCell ref="T401:T402"/>
    <mergeCell ref="Q402:R402"/>
    <mergeCell ref="C403:C404"/>
    <mergeCell ref="Q403:R403"/>
    <mergeCell ref="T395:T396"/>
    <mergeCell ref="A397:B400"/>
    <mergeCell ref="C397:C398"/>
    <mergeCell ref="Q397:R397"/>
    <mergeCell ref="S397:S398"/>
    <mergeCell ref="T397:T398"/>
    <mergeCell ref="Q398:R398"/>
    <mergeCell ref="C399:C400"/>
    <mergeCell ref="Q399:R399"/>
    <mergeCell ref="S399:S400"/>
  </mergeCells>
  <printOptions horizontalCentered="1"/>
  <pageMargins left="0.31496062992125984" right="0.11811023622047245" top="0.35433070866141736" bottom="0.35433070866141736" header="0.31496062992125984" footer="0.31496062992125984"/>
  <pageSetup scale="27" fitToHeight="0" orientation="landscape" r:id="rId1"/>
  <headerFooter>
    <oddFooter>&amp;C&amp;14Programa Operativo Anual 2024. Página &amp;P de &amp;N</oddFooter>
  </headerFooter>
  <rowBreaks count="11" manualBreakCount="11">
    <brk id="59" max="19" man="1"/>
    <brk id="89" max="19" man="1"/>
    <brk id="118" max="19" man="1"/>
    <brk id="151" max="19" man="1"/>
    <brk id="193" max="19" man="1"/>
    <brk id="227" max="19" man="1"/>
    <brk id="259" max="19" man="1"/>
    <brk id="296" max="19" man="1"/>
    <brk id="342" max="19" man="1"/>
    <brk id="380" max="19" man="1"/>
    <brk id="41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7"/>
  <sheetViews>
    <sheetView view="pageBreakPreview" zoomScale="30" zoomScaleNormal="100" zoomScaleSheetLayoutView="30" zoomScalePageLayoutView="20" workbookViewId="0">
      <selection activeCell="D12" sqref="D12:T12"/>
    </sheetView>
  </sheetViews>
  <sheetFormatPr baseColWidth="10" defaultRowHeight="18.75" x14ac:dyDescent="0.3"/>
  <cols>
    <col min="1" max="1" width="13.7109375" customWidth="1"/>
    <col min="2" max="2" width="74.7109375" style="1" customWidth="1"/>
    <col min="3" max="3" width="17.5703125" style="13" customWidth="1"/>
    <col min="4" max="4" width="17.42578125" style="2" hidden="1" customWidth="1"/>
    <col min="5" max="5" width="29.42578125" customWidth="1"/>
    <col min="6" max="6" width="31.42578125" customWidth="1"/>
    <col min="7" max="7" width="32.42578125" customWidth="1"/>
    <col min="8" max="8" width="30.7109375" customWidth="1"/>
    <col min="9" max="9" width="33" customWidth="1"/>
    <col min="10" max="10" width="26.5703125" customWidth="1"/>
    <col min="11" max="11" width="27.85546875" customWidth="1"/>
    <col min="12" max="12" width="30.7109375" customWidth="1"/>
    <col min="13" max="13" width="31.5703125" customWidth="1"/>
    <col min="14" max="15" width="25" customWidth="1"/>
    <col min="16" max="16" width="25.42578125" customWidth="1"/>
    <col min="17" max="17" width="17.28515625" style="60" customWidth="1"/>
    <col min="18" max="18" width="29.5703125" customWidth="1"/>
    <col min="19" max="19" width="13" style="3" customWidth="1"/>
    <col min="20" max="20" width="16.5703125" style="3" customWidth="1"/>
    <col min="21" max="21" width="35" style="21" customWidth="1"/>
    <col min="22" max="22" width="9.7109375" customWidth="1"/>
    <col min="23" max="23" width="7.85546875" customWidth="1"/>
    <col min="26" max="26" width="39.42578125" customWidth="1"/>
  </cols>
  <sheetData>
    <row r="1" spans="1:21" x14ac:dyDescent="0.3">
      <c r="U1" s="4"/>
    </row>
    <row r="2" spans="1:21" ht="99" customHeight="1" x14ac:dyDescent="0.25">
      <c r="A2" s="501" t="s">
        <v>128</v>
      </c>
      <c r="B2" s="502"/>
      <c r="C2" s="502"/>
      <c r="D2" s="502"/>
      <c r="E2" s="502"/>
      <c r="F2" s="502"/>
      <c r="G2" s="502"/>
      <c r="H2" s="502"/>
      <c r="I2" s="502"/>
      <c r="J2" s="502"/>
      <c r="K2" s="502"/>
      <c r="L2" s="502"/>
      <c r="M2" s="502"/>
      <c r="N2" s="502"/>
      <c r="O2" s="502"/>
      <c r="P2" s="502"/>
      <c r="Q2" s="502"/>
      <c r="R2" s="502"/>
      <c r="S2" s="502"/>
      <c r="T2" s="502"/>
      <c r="U2" s="5"/>
    </row>
    <row r="3" spans="1:21" ht="27.75" x14ac:dyDescent="0.25">
      <c r="A3" s="503" t="s">
        <v>273</v>
      </c>
      <c r="B3" s="503"/>
      <c r="C3" s="503"/>
      <c r="D3" s="503"/>
      <c r="E3" s="503"/>
      <c r="F3" s="503"/>
      <c r="G3" s="503"/>
      <c r="H3" s="503"/>
      <c r="I3" s="503"/>
      <c r="J3" s="503"/>
      <c r="K3" s="503"/>
      <c r="L3" s="503"/>
      <c r="M3" s="503"/>
      <c r="N3" s="503"/>
      <c r="O3" s="503"/>
      <c r="P3" s="503"/>
      <c r="Q3" s="503"/>
      <c r="R3" s="503"/>
      <c r="S3" s="503"/>
      <c r="T3" s="503"/>
      <c r="U3" s="6"/>
    </row>
    <row r="4" spans="1:21" s="8" customFormat="1" ht="30" x14ac:dyDescent="0.25">
      <c r="A4" s="504" t="s">
        <v>0</v>
      </c>
      <c r="B4" s="504"/>
      <c r="C4" s="504"/>
      <c r="D4" s="504"/>
      <c r="E4" s="504"/>
      <c r="F4" s="504"/>
      <c r="G4" s="504"/>
      <c r="H4" s="504"/>
      <c r="I4" s="504"/>
      <c r="J4" s="504"/>
      <c r="K4" s="504"/>
      <c r="L4" s="504"/>
      <c r="M4" s="504"/>
      <c r="N4" s="504"/>
      <c r="O4" s="504"/>
      <c r="P4" s="504"/>
      <c r="Q4" s="504"/>
      <c r="R4" s="504"/>
      <c r="S4" s="504"/>
      <c r="T4" s="504"/>
      <c r="U4" s="7"/>
    </row>
    <row r="5" spans="1:21" s="8" customFormat="1" ht="52.5" customHeight="1" x14ac:dyDescent="0.25">
      <c r="A5" s="393" t="s">
        <v>93</v>
      </c>
      <c r="B5" s="394"/>
      <c r="C5" s="394"/>
      <c r="D5" s="394"/>
      <c r="E5" s="394"/>
      <c r="F5" s="394"/>
      <c r="G5" s="394"/>
      <c r="H5" s="394"/>
      <c r="I5" s="394"/>
      <c r="J5" s="394"/>
      <c r="K5" s="394"/>
      <c r="L5" s="394"/>
      <c r="M5" s="394"/>
      <c r="N5" s="394"/>
      <c r="O5" s="394"/>
      <c r="P5" s="394"/>
      <c r="Q5" s="394"/>
      <c r="R5" s="394"/>
      <c r="S5" s="394"/>
      <c r="T5" s="394"/>
      <c r="U5" s="7"/>
    </row>
    <row r="6" spans="1:21" s="8" customFormat="1" ht="41.25" customHeight="1" x14ac:dyDescent="0.25">
      <c r="A6" s="516" t="s">
        <v>129</v>
      </c>
      <c r="B6" s="516"/>
      <c r="C6" s="516"/>
      <c r="D6" s="517" t="s">
        <v>93</v>
      </c>
      <c r="E6" s="518"/>
      <c r="F6" s="518"/>
      <c r="G6" s="518"/>
      <c r="H6" s="518"/>
      <c r="I6" s="518"/>
      <c r="J6" s="518"/>
      <c r="K6" s="518"/>
      <c r="L6" s="518"/>
      <c r="M6" s="518"/>
      <c r="N6" s="518"/>
      <c r="O6" s="518"/>
      <c r="P6" s="518"/>
      <c r="Q6" s="518"/>
      <c r="R6" s="518"/>
      <c r="S6" s="518"/>
      <c r="T6" s="519"/>
      <c r="U6" s="7"/>
    </row>
    <row r="7" spans="1:21" s="8" customFormat="1" ht="19.5" customHeight="1" x14ac:dyDescent="0.25">
      <c r="A7" s="516" t="s">
        <v>130</v>
      </c>
      <c r="B7" s="516"/>
      <c r="C7" s="516"/>
      <c r="D7" s="517" t="s">
        <v>107</v>
      </c>
      <c r="E7" s="518"/>
      <c r="F7" s="518"/>
      <c r="G7" s="518"/>
      <c r="H7" s="518"/>
      <c r="I7" s="518"/>
      <c r="J7" s="518"/>
      <c r="K7" s="518"/>
      <c r="L7" s="518"/>
      <c r="M7" s="518"/>
      <c r="N7" s="518"/>
      <c r="O7" s="518"/>
      <c r="P7" s="518"/>
      <c r="Q7" s="518"/>
      <c r="R7" s="518"/>
      <c r="S7" s="518"/>
      <c r="T7" s="519"/>
      <c r="U7" s="7"/>
    </row>
    <row r="8" spans="1:21" s="8" customFormat="1" ht="26.25" x14ac:dyDescent="0.25">
      <c r="A8" s="517" t="s">
        <v>131</v>
      </c>
      <c r="B8" s="518"/>
      <c r="C8" s="519"/>
      <c r="D8" s="529" t="s">
        <v>132</v>
      </c>
      <c r="E8" s="530"/>
      <c r="F8" s="530"/>
      <c r="G8" s="530"/>
      <c r="H8" s="530"/>
      <c r="I8" s="530"/>
      <c r="J8" s="530"/>
      <c r="K8" s="530"/>
      <c r="L8" s="530"/>
      <c r="M8" s="530"/>
      <c r="N8" s="530"/>
      <c r="O8" s="530"/>
      <c r="P8" s="530"/>
      <c r="Q8" s="530"/>
      <c r="R8" s="530"/>
      <c r="S8" s="530"/>
      <c r="T8" s="531"/>
      <c r="U8" s="7"/>
    </row>
    <row r="9" spans="1:21" s="8" customFormat="1" ht="26.25" x14ac:dyDescent="0.25">
      <c r="A9" s="517" t="s">
        <v>133</v>
      </c>
      <c r="B9" s="518"/>
      <c r="C9" s="519"/>
      <c r="D9" s="529" t="s">
        <v>134</v>
      </c>
      <c r="E9" s="530"/>
      <c r="F9" s="530"/>
      <c r="G9" s="530"/>
      <c r="H9" s="530"/>
      <c r="I9" s="530"/>
      <c r="J9" s="530"/>
      <c r="K9" s="530"/>
      <c r="L9" s="530"/>
      <c r="M9" s="530"/>
      <c r="N9" s="530"/>
      <c r="O9" s="530"/>
      <c r="P9" s="530"/>
      <c r="Q9" s="530"/>
      <c r="R9" s="530"/>
      <c r="S9" s="530"/>
      <c r="T9" s="531"/>
      <c r="U9" s="7"/>
    </row>
    <row r="10" spans="1:21" s="8" customFormat="1" ht="29.25" customHeight="1" x14ac:dyDescent="0.25">
      <c r="A10" s="517" t="s">
        <v>135</v>
      </c>
      <c r="B10" s="518"/>
      <c r="C10" s="519"/>
      <c r="D10" s="526">
        <v>876512843.98000002</v>
      </c>
      <c r="E10" s="527"/>
      <c r="F10" s="527"/>
      <c r="G10" s="527"/>
      <c r="H10" s="527"/>
      <c r="I10" s="527"/>
      <c r="J10" s="527"/>
      <c r="K10" s="527"/>
      <c r="L10" s="527"/>
      <c r="M10" s="527"/>
      <c r="N10" s="527"/>
      <c r="O10" s="527"/>
      <c r="P10" s="527"/>
      <c r="Q10" s="527"/>
      <c r="R10" s="527"/>
      <c r="S10" s="527"/>
      <c r="T10" s="528"/>
      <c r="U10" s="7"/>
    </row>
    <row r="11" spans="1:21" s="8" customFormat="1" ht="29.25" customHeight="1" x14ac:dyDescent="0.25">
      <c r="A11" s="517" t="s">
        <v>136</v>
      </c>
      <c r="B11" s="518"/>
      <c r="C11" s="519"/>
      <c r="D11" s="526">
        <v>871619337.39999998</v>
      </c>
      <c r="E11" s="527"/>
      <c r="F11" s="527"/>
      <c r="G11" s="527"/>
      <c r="H11" s="527"/>
      <c r="I11" s="527"/>
      <c r="J11" s="527"/>
      <c r="K11" s="527"/>
      <c r="L11" s="527"/>
      <c r="M11" s="527"/>
      <c r="N11" s="527"/>
      <c r="O11" s="527"/>
      <c r="P11" s="527"/>
      <c r="Q11" s="527"/>
      <c r="R11" s="527"/>
      <c r="S11" s="527"/>
      <c r="T11" s="528"/>
      <c r="U11" s="7"/>
    </row>
    <row r="12" spans="1:21" s="8" customFormat="1" ht="29.25" customHeight="1" x14ac:dyDescent="0.25">
      <c r="A12" s="517" t="s">
        <v>137</v>
      </c>
      <c r="B12" s="518"/>
      <c r="C12" s="519"/>
      <c r="D12" s="526">
        <f>Q404</f>
        <v>853035815.58999991</v>
      </c>
      <c r="E12" s="527"/>
      <c r="F12" s="527"/>
      <c r="G12" s="527"/>
      <c r="H12" s="527"/>
      <c r="I12" s="527"/>
      <c r="J12" s="527"/>
      <c r="K12" s="527"/>
      <c r="L12" s="527"/>
      <c r="M12" s="527"/>
      <c r="N12" s="527"/>
      <c r="O12" s="527"/>
      <c r="P12" s="527"/>
      <c r="Q12" s="527"/>
      <c r="R12" s="527"/>
      <c r="S12" s="527"/>
      <c r="T12" s="528"/>
      <c r="U12" s="7"/>
    </row>
    <row r="13" spans="1:21" s="8" customFormat="1" ht="18" customHeight="1" x14ac:dyDescent="0.25">
      <c r="A13" s="520" t="s">
        <v>3</v>
      </c>
      <c r="B13" s="521"/>
      <c r="C13" s="521"/>
      <c r="D13" s="521"/>
      <c r="E13" s="521"/>
      <c r="F13" s="521"/>
      <c r="G13" s="521"/>
      <c r="H13" s="521"/>
      <c r="I13" s="521"/>
      <c r="J13" s="521"/>
      <c r="K13" s="521"/>
      <c r="L13" s="521"/>
      <c r="M13" s="521"/>
      <c r="N13" s="521"/>
      <c r="O13" s="521"/>
      <c r="P13" s="521"/>
      <c r="Q13" s="521"/>
      <c r="R13" s="521"/>
      <c r="S13" s="521"/>
      <c r="T13" s="522"/>
      <c r="U13" s="7"/>
    </row>
    <row r="14" spans="1:21" s="8" customFormat="1" ht="26.25" x14ac:dyDescent="0.25">
      <c r="A14" s="517" t="s">
        <v>4</v>
      </c>
      <c r="B14" s="518"/>
      <c r="C14" s="519"/>
      <c r="D14" s="523" t="s">
        <v>8</v>
      </c>
      <c r="E14" s="524"/>
      <c r="F14" s="524"/>
      <c r="G14" s="524"/>
      <c r="H14" s="524"/>
      <c r="I14" s="524"/>
      <c r="J14" s="524"/>
      <c r="K14" s="524"/>
      <c r="L14" s="524"/>
      <c r="M14" s="524"/>
      <c r="N14" s="524"/>
      <c r="O14" s="524"/>
      <c r="P14" s="524"/>
      <c r="Q14" s="524"/>
      <c r="R14" s="524"/>
      <c r="S14" s="524"/>
      <c r="T14" s="525"/>
      <c r="U14" s="7"/>
    </row>
    <row r="15" spans="1:21" s="8" customFormat="1" ht="26.25" x14ac:dyDescent="0.25">
      <c r="A15" s="517" t="s">
        <v>5</v>
      </c>
      <c r="B15" s="518"/>
      <c r="C15" s="519"/>
      <c r="D15" s="523" t="s">
        <v>9</v>
      </c>
      <c r="E15" s="524"/>
      <c r="F15" s="524"/>
      <c r="G15" s="524"/>
      <c r="H15" s="524"/>
      <c r="I15" s="524"/>
      <c r="J15" s="524"/>
      <c r="K15" s="524"/>
      <c r="L15" s="524"/>
      <c r="M15" s="524"/>
      <c r="N15" s="524"/>
      <c r="O15" s="524"/>
      <c r="P15" s="524"/>
      <c r="Q15" s="524"/>
      <c r="R15" s="524"/>
      <c r="S15" s="524"/>
      <c r="T15" s="525"/>
      <c r="U15" s="7"/>
    </row>
    <row r="16" spans="1:21" s="8" customFormat="1" ht="26.25" x14ac:dyDescent="0.25">
      <c r="A16" s="517" t="s">
        <v>6</v>
      </c>
      <c r="B16" s="518"/>
      <c r="C16" s="519"/>
      <c r="D16" s="523" t="s">
        <v>10</v>
      </c>
      <c r="E16" s="524"/>
      <c r="F16" s="524"/>
      <c r="G16" s="524"/>
      <c r="H16" s="524"/>
      <c r="I16" s="524"/>
      <c r="J16" s="524"/>
      <c r="K16" s="524"/>
      <c r="L16" s="524"/>
      <c r="M16" s="524"/>
      <c r="N16" s="524"/>
      <c r="O16" s="524"/>
      <c r="P16" s="524"/>
      <c r="Q16" s="524"/>
      <c r="R16" s="524"/>
      <c r="S16" s="524"/>
      <c r="T16" s="525"/>
      <c r="U16" s="7"/>
    </row>
    <row r="17" spans="1:21" s="8" customFormat="1" ht="26.25" x14ac:dyDescent="0.25">
      <c r="A17" s="517" t="s">
        <v>7</v>
      </c>
      <c r="B17" s="518"/>
      <c r="C17" s="519"/>
      <c r="D17" s="523" t="s">
        <v>11</v>
      </c>
      <c r="E17" s="524"/>
      <c r="F17" s="524"/>
      <c r="G17" s="524"/>
      <c r="H17" s="524"/>
      <c r="I17" s="524"/>
      <c r="J17" s="524"/>
      <c r="K17" s="524"/>
      <c r="L17" s="524"/>
      <c r="M17" s="524"/>
      <c r="N17" s="524"/>
      <c r="O17" s="524"/>
      <c r="P17" s="524"/>
      <c r="Q17" s="524"/>
      <c r="R17" s="524"/>
      <c r="S17" s="524"/>
      <c r="T17" s="525"/>
      <c r="U17" s="7"/>
    </row>
    <row r="18" spans="1:21" s="8" customFormat="1" ht="18" customHeight="1" x14ac:dyDescent="0.25">
      <c r="A18" s="495" t="s">
        <v>138</v>
      </c>
      <c r="B18" s="496"/>
      <c r="C18" s="496"/>
      <c r="D18" s="496"/>
      <c r="E18" s="496"/>
      <c r="F18" s="496"/>
      <c r="G18" s="496"/>
      <c r="H18" s="496"/>
      <c r="I18" s="496"/>
      <c r="J18" s="496"/>
      <c r="K18" s="496"/>
      <c r="L18" s="496"/>
      <c r="M18" s="496"/>
      <c r="N18" s="496"/>
      <c r="O18" s="496"/>
      <c r="P18" s="496"/>
      <c r="Q18" s="496"/>
      <c r="R18" s="496"/>
      <c r="S18" s="496"/>
      <c r="T18" s="497"/>
      <c r="U18" s="7"/>
    </row>
    <row r="19" spans="1:21" s="8" customFormat="1" ht="15" customHeight="1" x14ac:dyDescent="0.25">
      <c r="A19" s="498" t="s">
        <v>139</v>
      </c>
      <c r="B19" s="499"/>
      <c r="C19" s="499"/>
      <c r="D19" s="499"/>
      <c r="E19" s="499"/>
      <c r="F19" s="499"/>
      <c r="G19" s="499"/>
      <c r="H19" s="499"/>
      <c r="I19" s="499"/>
      <c r="J19" s="499"/>
      <c r="K19" s="499"/>
      <c r="L19" s="499"/>
      <c r="M19" s="499"/>
      <c r="N19" s="499"/>
      <c r="O19" s="499"/>
      <c r="P19" s="499"/>
      <c r="Q19" s="499"/>
      <c r="R19" s="499"/>
      <c r="S19" s="499"/>
      <c r="T19" s="500"/>
      <c r="U19" s="7"/>
    </row>
    <row r="20" spans="1:21" s="8" customFormat="1" ht="24" customHeight="1" x14ac:dyDescent="0.25">
      <c r="A20" s="495" t="s">
        <v>140</v>
      </c>
      <c r="B20" s="496"/>
      <c r="C20" s="496"/>
      <c r="D20" s="496"/>
      <c r="E20" s="496"/>
      <c r="F20" s="496"/>
      <c r="G20" s="496"/>
      <c r="H20" s="496"/>
      <c r="I20" s="496"/>
      <c r="J20" s="496"/>
      <c r="K20" s="496"/>
      <c r="L20" s="496"/>
      <c r="M20" s="496"/>
      <c r="N20" s="496"/>
      <c r="O20" s="496"/>
      <c r="P20" s="496"/>
      <c r="Q20" s="496"/>
      <c r="R20" s="496"/>
      <c r="S20" s="496"/>
      <c r="T20" s="497"/>
      <c r="U20" s="7"/>
    </row>
    <row r="21" spans="1:21" s="8" customFormat="1" ht="24" customHeight="1" x14ac:dyDescent="0.25">
      <c r="A21" s="498" t="s">
        <v>141</v>
      </c>
      <c r="B21" s="499"/>
      <c r="C21" s="499"/>
      <c r="D21" s="499"/>
      <c r="E21" s="499"/>
      <c r="F21" s="499"/>
      <c r="G21" s="499"/>
      <c r="H21" s="499"/>
      <c r="I21" s="499"/>
      <c r="J21" s="499"/>
      <c r="K21" s="499"/>
      <c r="L21" s="499"/>
      <c r="M21" s="499"/>
      <c r="N21" s="499"/>
      <c r="O21" s="499"/>
      <c r="P21" s="499"/>
      <c r="Q21" s="499"/>
      <c r="R21" s="499"/>
      <c r="S21" s="499"/>
      <c r="T21" s="500"/>
      <c r="U21" s="7"/>
    </row>
    <row r="22" spans="1:21" s="8" customFormat="1" ht="100.5" customHeight="1" x14ac:dyDescent="0.25">
      <c r="A22" s="477" t="s">
        <v>142</v>
      </c>
      <c r="B22" s="478"/>
      <c r="C22" s="479"/>
      <c r="D22" s="535" t="s">
        <v>176</v>
      </c>
      <c r="E22" s="536"/>
      <c r="F22" s="536"/>
      <c r="G22" s="536"/>
      <c r="H22" s="536"/>
      <c r="I22" s="536"/>
      <c r="J22" s="536"/>
      <c r="K22" s="536"/>
      <c r="L22" s="536"/>
      <c r="M22" s="536"/>
      <c r="N22" s="536"/>
      <c r="O22" s="536"/>
      <c r="P22" s="536"/>
      <c r="Q22" s="536"/>
      <c r="R22" s="536"/>
      <c r="S22" s="536"/>
      <c r="T22" s="537"/>
      <c r="U22" s="7"/>
    </row>
    <row r="23" spans="1:21" s="8" customFormat="1" ht="21" x14ac:dyDescent="0.25">
      <c r="A23" s="483" t="s">
        <v>143</v>
      </c>
      <c r="B23" s="484"/>
      <c r="C23" s="484"/>
      <c r="D23" s="484"/>
      <c r="E23" s="484"/>
      <c r="F23" s="484"/>
      <c r="G23" s="484"/>
      <c r="H23" s="484"/>
      <c r="I23" s="484"/>
      <c r="J23" s="484"/>
      <c r="K23" s="484"/>
      <c r="L23" s="484"/>
      <c r="M23" s="484"/>
      <c r="N23" s="484"/>
      <c r="O23" s="484"/>
      <c r="P23" s="484"/>
      <c r="Q23" s="484"/>
      <c r="R23" s="484"/>
      <c r="S23" s="484"/>
      <c r="T23" s="485"/>
      <c r="U23" s="7"/>
    </row>
    <row r="24" spans="1:21" s="8" customFormat="1" ht="57" customHeight="1" x14ac:dyDescent="0.25">
      <c r="A24" s="538" t="s">
        <v>144</v>
      </c>
      <c r="B24" s="539"/>
      <c r="C24" s="539"/>
      <c r="D24" s="539"/>
      <c r="E24" s="539"/>
      <c r="F24" s="539"/>
      <c r="G24" s="539"/>
      <c r="H24" s="539"/>
      <c r="I24" s="539"/>
      <c r="J24" s="539"/>
      <c r="K24" s="539"/>
      <c r="L24" s="539"/>
      <c r="M24" s="539"/>
      <c r="N24" s="539"/>
      <c r="O24" s="539"/>
      <c r="P24" s="539"/>
      <c r="Q24" s="539"/>
      <c r="R24" s="539"/>
      <c r="S24" s="539"/>
      <c r="T24" s="540"/>
      <c r="U24" s="7"/>
    </row>
    <row r="25" spans="1:21" s="192" customFormat="1" ht="30" customHeight="1" x14ac:dyDescent="0.25">
      <c r="A25" s="189" t="s">
        <v>145</v>
      </c>
      <c r="B25" s="541" t="s">
        <v>146</v>
      </c>
      <c r="C25" s="541"/>
      <c r="D25" s="541"/>
      <c r="E25" s="189" t="s">
        <v>14</v>
      </c>
      <c r="F25" s="274" t="s">
        <v>147</v>
      </c>
      <c r="G25" s="541" t="s">
        <v>148</v>
      </c>
      <c r="H25" s="541"/>
      <c r="I25" s="541"/>
      <c r="J25" s="541"/>
      <c r="K25" s="541"/>
      <c r="L25" s="541"/>
      <c r="M25" s="541"/>
      <c r="N25" s="541" t="s">
        <v>149</v>
      </c>
      <c r="O25" s="541"/>
      <c r="P25" s="541"/>
      <c r="Q25" s="541"/>
      <c r="R25" s="541"/>
      <c r="S25" s="541" t="s">
        <v>150</v>
      </c>
      <c r="T25" s="541"/>
      <c r="U25" s="191"/>
    </row>
    <row r="26" spans="1:21" s="192" customFormat="1" ht="40.5" customHeight="1" x14ac:dyDescent="0.25">
      <c r="A26" s="180" t="s">
        <v>151</v>
      </c>
      <c r="B26" s="445" t="s">
        <v>152</v>
      </c>
      <c r="C26" s="445"/>
      <c r="D26" s="445"/>
      <c r="E26" s="180" t="s">
        <v>153</v>
      </c>
      <c r="F26" s="258" t="s">
        <v>29</v>
      </c>
      <c r="G26" s="445" t="s">
        <v>154</v>
      </c>
      <c r="H26" s="445"/>
      <c r="I26" s="445"/>
      <c r="J26" s="445"/>
      <c r="K26" s="445"/>
      <c r="L26" s="445"/>
      <c r="M26" s="445"/>
      <c r="N26" s="445" t="s">
        <v>155</v>
      </c>
      <c r="O26" s="445"/>
      <c r="P26" s="445"/>
      <c r="Q26" s="445"/>
      <c r="R26" s="445"/>
      <c r="S26" s="532">
        <f>T29</f>
        <v>-0.15174363807728564</v>
      </c>
      <c r="T26" s="532"/>
      <c r="U26" s="191"/>
    </row>
    <row r="27" spans="1:21" s="8" customFormat="1" ht="21" x14ac:dyDescent="0.25">
      <c r="A27" s="533" t="s">
        <v>156</v>
      </c>
      <c r="B27" s="533"/>
      <c r="C27" s="533"/>
      <c r="D27" s="533"/>
      <c r="E27" s="533"/>
      <c r="F27" s="533"/>
      <c r="G27" s="533"/>
      <c r="H27" s="533"/>
      <c r="I27" s="533"/>
      <c r="J27" s="533"/>
      <c r="K27" s="533"/>
      <c r="L27" s="533"/>
      <c r="M27" s="533"/>
      <c r="N27" s="533"/>
      <c r="O27" s="533"/>
      <c r="P27" s="533"/>
      <c r="Q27" s="533"/>
      <c r="R27" s="533"/>
      <c r="S27" s="533"/>
      <c r="T27" s="533"/>
      <c r="U27" s="7"/>
    </row>
    <row r="28" spans="1:21" s="192" customFormat="1" ht="64.5" customHeight="1" x14ac:dyDescent="0.25">
      <c r="A28" s="193" t="s">
        <v>157</v>
      </c>
      <c r="B28" s="534" t="s">
        <v>158</v>
      </c>
      <c r="C28" s="534"/>
      <c r="D28" s="534"/>
      <c r="E28" s="273" t="s">
        <v>14</v>
      </c>
      <c r="F28" s="273" t="s">
        <v>156</v>
      </c>
      <c r="G28" s="273" t="s">
        <v>15</v>
      </c>
      <c r="H28" s="273" t="s">
        <v>16</v>
      </c>
      <c r="I28" s="273" t="s">
        <v>17</v>
      </c>
      <c r="J28" s="273" t="s">
        <v>18</v>
      </c>
      <c r="K28" s="273" t="s">
        <v>19</v>
      </c>
      <c r="L28" s="273" t="s">
        <v>20</v>
      </c>
      <c r="M28" s="273" t="s">
        <v>21</v>
      </c>
      <c r="N28" s="273" t="s">
        <v>22</v>
      </c>
      <c r="O28" s="273" t="s">
        <v>23</v>
      </c>
      <c r="P28" s="273" t="s">
        <v>159</v>
      </c>
      <c r="Q28" s="273" t="s">
        <v>25</v>
      </c>
      <c r="R28" s="273" t="s">
        <v>26</v>
      </c>
      <c r="S28" s="193" t="s">
        <v>160</v>
      </c>
      <c r="T28" s="181" t="s">
        <v>161</v>
      </c>
      <c r="U28" s="191"/>
    </row>
    <row r="29" spans="1:21" s="192" customFormat="1" ht="29.25" customHeight="1" x14ac:dyDescent="0.25">
      <c r="A29" s="205" t="s">
        <v>162</v>
      </c>
      <c r="B29" s="548" t="s">
        <v>163</v>
      </c>
      <c r="C29" s="548"/>
      <c r="D29" s="548"/>
      <c r="E29" s="205" t="s">
        <v>153</v>
      </c>
      <c r="F29" s="211">
        <f>S29</f>
        <v>0.88416666666666677</v>
      </c>
      <c r="G29" s="211">
        <v>0.9</v>
      </c>
      <c r="H29" s="211">
        <v>0.96</v>
      </c>
      <c r="I29" s="211">
        <v>0.94</v>
      </c>
      <c r="J29" s="211">
        <v>0.89</v>
      </c>
      <c r="K29" s="211">
        <v>0.88</v>
      </c>
      <c r="L29" s="211">
        <v>0.85</v>
      </c>
      <c r="M29" s="211">
        <v>0.86</v>
      </c>
      <c r="N29" s="211">
        <v>0.85</v>
      </c>
      <c r="O29" s="211">
        <v>0.84</v>
      </c>
      <c r="P29" s="211">
        <v>0.88</v>
      </c>
      <c r="Q29" s="211">
        <v>0.88</v>
      </c>
      <c r="R29" s="211">
        <v>0.88</v>
      </c>
      <c r="S29" s="211">
        <f>AVERAGE(G29:R29)</f>
        <v>0.88416666666666677</v>
      </c>
      <c r="T29" s="549">
        <f>S30/S29-1</f>
        <v>-0.15174363807728564</v>
      </c>
      <c r="U29" s="191"/>
    </row>
    <row r="30" spans="1:21" s="192" customFormat="1" ht="29.25" customHeight="1" x14ac:dyDescent="0.25">
      <c r="A30" s="205" t="s">
        <v>164</v>
      </c>
      <c r="B30" s="548" t="s">
        <v>165</v>
      </c>
      <c r="C30" s="548"/>
      <c r="D30" s="548"/>
      <c r="E30" s="205" t="s">
        <v>153</v>
      </c>
      <c r="F30" s="211">
        <f>S30</f>
        <v>0.75</v>
      </c>
      <c r="G30" s="211">
        <v>0.75</v>
      </c>
      <c r="H30" s="211">
        <v>0.75</v>
      </c>
      <c r="I30" s="211">
        <v>0.75</v>
      </c>
      <c r="J30" s="211">
        <v>0.75</v>
      </c>
      <c r="K30" s="211">
        <v>0.75</v>
      </c>
      <c r="L30" s="211">
        <v>0.75</v>
      </c>
      <c r="M30" s="211">
        <v>0.75</v>
      </c>
      <c r="N30" s="211">
        <v>0.75</v>
      </c>
      <c r="O30" s="211">
        <v>0.75</v>
      </c>
      <c r="P30" s="211">
        <v>0.75</v>
      </c>
      <c r="Q30" s="211">
        <v>0.75</v>
      </c>
      <c r="R30" s="211">
        <v>0.75</v>
      </c>
      <c r="S30" s="211">
        <f>AVERAGE(G30:R30)</f>
        <v>0.75</v>
      </c>
      <c r="T30" s="549"/>
      <c r="U30" s="191"/>
    </row>
    <row r="31" spans="1:21" s="8" customFormat="1" ht="21" x14ac:dyDescent="0.25">
      <c r="A31" s="550" t="s">
        <v>32</v>
      </c>
      <c r="B31" s="550"/>
      <c r="C31" s="550"/>
      <c r="D31" s="550"/>
      <c r="E31" s="550"/>
      <c r="F31" s="550"/>
      <c r="G31" s="550"/>
      <c r="H31" s="550"/>
      <c r="I31" s="550"/>
      <c r="J31" s="550"/>
      <c r="K31" s="550"/>
      <c r="L31" s="550"/>
      <c r="M31" s="550"/>
      <c r="N31" s="550"/>
      <c r="O31" s="550"/>
      <c r="P31" s="550"/>
      <c r="Q31" s="550"/>
      <c r="R31" s="550"/>
      <c r="S31" s="550"/>
      <c r="T31" s="550"/>
      <c r="U31" s="7"/>
    </row>
    <row r="32" spans="1:21" s="8" customFormat="1" ht="60.75" customHeight="1" x14ac:dyDescent="0.25">
      <c r="A32" s="264" t="s">
        <v>157</v>
      </c>
      <c r="B32" s="389" t="s">
        <v>158</v>
      </c>
      <c r="C32" s="389"/>
      <c r="D32" s="389"/>
      <c r="E32" s="264" t="s">
        <v>14</v>
      </c>
      <c r="F32" s="264" t="s">
        <v>32</v>
      </c>
      <c r="G32" s="264" t="s">
        <v>15</v>
      </c>
      <c r="H32" s="264" t="s">
        <v>16</v>
      </c>
      <c r="I32" s="264" t="s">
        <v>17</v>
      </c>
      <c r="J32" s="264" t="s">
        <v>18</v>
      </c>
      <c r="K32" s="264" t="s">
        <v>19</v>
      </c>
      <c r="L32" s="264" t="s">
        <v>20</v>
      </c>
      <c r="M32" s="264" t="s">
        <v>21</v>
      </c>
      <c r="N32" s="264" t="s">
        <v>22</v>
      </c>
      <c r="O32" s="264" t="s">
        <v>23</v>
      </c>
      <c r="P32" s="264" t="s">
        <v>159</v>
      </c>
      <c r="Q32" s="264" t="s">
        <v>25</v>
      </c>
      <c r="R32" s="264" t="s">
        <v>26</v>
      </c>
      <c r="S32" s="264" t="s">
        <v>160</v>
      </c>
      <c r="T32" s="179" t="s">
        <v>161</v>
      </c>
      <c r="U32" s="7"/>
    </row>
    <row r="33" spans="1:21" s="8" customFormat="1" ht="29.25" customHeight="1" x14ac:dyDescent="0.25">
      <c r="A33" s="201" t="str">
        <f>A29</f>
        <v>CS2023</v>
      </c>
      <c r="B33" s="551" t="str">
        <f>B29</f>
        <v>Cobertura de servicio 2023</v>
      </c>
      <c r="C33" s="551"/>
      <c r="D33" s="551"/>
      <c r="E33" s="202" t="str">
        <f>E29</f>
        <v>Porcentaje</v>
      </c>
      <c r="F33" s="203">
        <f>S33</f>
        <v>0.80333333333333323</v>
      </c>
      <c r="G33" s="211">
        <v>0.82</v>
      </c>
      <c r="H33" s="211">
        <v>0.87</v>
      </c>
      <c r="I33" s="211">
        <v>0.85</v>
      </c>
      <c r="J33" s="211">
        <v>0.81</v>
      </c>
      <c r="K33" s="211">
        <v>0.8</v>
      </c>
      <c r="L33" s="211">
        <v>0.77</v>
      </c>
      <c r="M33" s="211">
        <v>0.78</v>
      </c>
      <c r="N33" s="211">
        <v>0.77</v>
      </c>
      <c r="O33" s="211">
        <v>0.76</v>
      </c>
      <c r="P33" s="211">
        <v>0.80333333333333334</v>
      </c>
      <c r="Q33" s="211">
        <v>0.80333333333333334</v>
      </c>
      <c r="R33" s="211">
        <v>0.80333333333333323</v>
      </c>
      <c r="S33" s="211">
        <f>AVERAGE(G33:R33)</f>
        <v>0.80333333333333323</v>
      </c>
      <c r="T33" s="552">
        <f>S34/S33-1</f>
        <v>2.9045643153527312E-2</v>
      </c>
      <c r="U33" s="7"/>
    </row>
    <row r="34" spans="1:21" s="8" customFormat="1" ht="29.25" customHeight="1" x14ac:dyDescent="0.25">
      <c r="A34" s="201" t="str">
        <f>A30</f>
        <v>CS2024</v>
      </c>
      <c r="B34" s="551" t="str">
        <f>B30</f>
        <v>Cobertura de servicio 2024</v>
      </c>
      <c r="C34" s="551"/>
      <c r="D34" s="551"/>
      <c r="E34" s="202" t="str">
        <f>E30</f>
        <v>Porcentaje</v>
      </c>
      <c r="F34" s="203">
        <f>S34</f>
        <v>0.82666666666666677</v>
      </c>
      <c r="G34" s="204">
        <v>0.85</v>
      </c>
      <c r="H34" s="204">
        <v>0.86</v>
      </c>
      <c r="I34" s="204">
        <v>0.84</v>
      </c>
      <c r="J34" s="204">
        <v>0.85</v>
      </c>
      <c r="K34" s="204">
        <v>0.83</v>
      </c>
      <c r="L34" s="204">
        <v>0.82</v>
      </c>
      <c r="M34" s="204">
        <v>0.84</v>
      </c>
      <c r="N34" s="204">
        <v>0.75</v>
      </c>
      <c r="O34" s="204">
        <v>0.7</v>
      </c>
      <c r="P34" s="275">
        <v>0.8</v>
      </c>
      <c r="Q34" s="275">
        <v>0.89</v>
      </c>
      <c r="R34" s="275">
        <v>0.89</v>
      </c>
      <c r="S34" s="211">
        <f>AVERAGE(G34:R34)</f>
        <v>0.82666666666666677</v>
      </c>
      <c r="T34" s="552"/>
      <c r="U34" s="7"/>
    </row>
    <row r="35" spans="1:21" s="8" customFormat="1" ht="21" x14ac:dyDescent="0.25">
      <c r="A35" s="545" t="s">
        <v>166</v>
      </c>
      <c r="B35" s="545"/>
      <c r="C35" s="545"/>
      <c r="D35" s="545"/>
      <c r="E35" s="545"/>
      <c r="F35" s="545"/>
      <c r="G35" s="545"/>
      <c r="H35" s="545"/>
      <c r="I35" s="545"/>
      <c r="J35" s="545"/>
      <c r="K35" s="545"/>
      <c r="L35" s="545"/>
      <c r="M35" s="545"/>
      <c r="N35" s="545"/>
      <c r="O35" s="545"/>
      <c r="P35" s="545"/>
      <c r="Q35" s="545"/>
      <c r="R35" s="545"/>
      <c r="S35" s="545"/>
      <c r="T35" s="545"/>
      <c r="U35" s="7"/>
    </row>
    <row r="36" spans="1:21" s="8" customFormat="1" ht="27" customHeight="1" x14ac:dyDescent="0.25">
      <c r="A36" s="546" t="s">
        <v>167</v>
      </c>
      <c r="B36" s="546"/>
      <c r="C36" s="546"/>
      <c r="D36" s="546"/>
      <c r="E36" s="546"/>
      <c r="F36" s="546"/>
      <c r="G36" s="546"/>
      <c r="H36" s="546"/>
      <c r="I36" s="546"/>
      <c r="J36" s="546"/>
      <c r="K36" s="546"/>
      <c r="L36" s="546"/>
      <c r="M36" s="546"/>
      <c r="N36" s="546"/>
      <c r="O36" s="546"/>
      <c r="P36" s="546"/>
      <c r="Q36" s="546"/>
      <c r="R36" s="546"/>
      <c r="S36" s="546"/>
      <c r="T36" s="546"/>
      <c r="U36" s="7"/>
    </row>
    <row r="37" spans="1:21" s="8" customFormat="1" ht="30" customHeight="1" x14ac:dyDescent="0.25">
      <c r="A37" s="184" t="s">
        <v>145</v>
      </c>
      <c r="B37" s="452" t="s">
        <v>146</v>
      </c>
      <c r="C37" s="452"/>
      <c r="D37" s="452"/>
      <c r="E37" s="184" t="s">
        <v>14</v>
      </c>
      <c r="F37" s="260" t="s">
        <v>147</v>
      </c>
      <c r="G37" s="547" t="s">
        <v>148</v>
      </c>
      <c r="H37" s="547"/>
      <c r="I37" s="547"/>
      <c r="J37" s="547"/>
      <c r="K37" s="547"/>
      <c r="L37" s="547"/>
      <c r="M37" s="547"/>
      <c r="N37" s="547" t="s">
        <v>149</v>
      </c>
      <c r="O37" s="547"/>
      <c r="P37" s="547"/>
      <c r="Q37" s="547"/>
      <c r="R37" s="547"/>
      <c r="S37" s="547" t="s">
        <v>150</v>
      </c>
      <c r="T37" s="547"/>
      <c r="U37" s="7"/>
    </row>
    <row r="38" spans="1:21" s="8" customFormat="1" ht="34.5" customHeight="1" x14ac:dyDescent="0.25">
      <c r="A38" s="258" t="s">
        <v>168</v>
      </c>
      <c r="B38" s="542" t="s">
        <v>169</v>
      </c>
      <c r="C38" s="542"/>
      <c r="D38" s="542"/>
      <c r="E38" s="268" t="s">
        <v>170</v>
      </c>
      <c r="F38" s="271" t="s">
        <v>29</v>
      </c>
      <c r="G38" s="543" t="s">
        <v>171</v>
      </c>
      <c r="H38" s="543"/>
      <c r="I38" s="543"/>
      <c r="J38" s="543"/>
      <c r="K38" s="543"/>
      <c r="L38" s="543"/>
      <c r="M38" s="543"/>
      <c r="N38" s="543" t="s">
        <v>155</v>
      </c>
      <c r="O38" s="543"/>
      <c r="P38" s="543"/>
      <c r="Q38" s="543"/>
      <c r="R38" s="543"/>
      <c r="S38" s="544">
        <f>T41</f>
        <v>0.81</v>
      </c>
      <c r="T38" s="544"/>
      <c r="U38" s="7"/>
    </row>
    <row r="39" spans="1:21" s="8" customFormat="1" ht="15" customHeight="1" x14ac:dyDescent="0.25">
      <c r="A39" s="447" t="s">
        <v>156</v>
      </c>
      <c r="B39" s="447"/>
      <c r="C39" s="447"/>
      <c r="D39" s="447"/>
      <c r="E39" s="447"/>
      <c r="F39" s="447"/>
      <c r="G39" s="447"/>
      <c r="H39" s="447"/>
      <c r="I39" s="447"/>
      <c r="J39" s="447"/>
      <c r="K39" s="447"/>
      <c r="L39" s="447"/>
      <c r="M39" s="447"/>
      <c r="N39" s="447"/>
      <c r="O39" s="447"/>
      <c r="P39" s="447"/>
      <c r="Q39" s="447"/>
      <c r="R39" s="447"/>
      <c r="S39" s="447"/>
      <c r="T39" s="447"/>
      <c r="U39" s="7"/>
    </row>
    <row r="40" spans="1:21" s="8" customFormat="1" ht="40.5" x14ac:dyDescent="0.25">
      <c r="A40" s="270" t="s">
        <v>157</v>
      </c>
      <c r="B40" s="560" t="s">
        <v>158</v>
      </c>
      <c r="C40" s="560"/>
      <c r="D40" s="560"/>
      <c r="E40" s="270" t="s">
        <v>14</v>
      </c>
      <c r="F40" s="270" t="s">
        <v>156</v>
      </c>
      <c r="G40" s="270" t="s">
        <v>15</v>
      </c>
      <c r="H40" s="270" t="s">
        <v>16</v>
      </c>
      <c r="I40" s="270" t="s">
        <v>17</v>
      </c>
      <c r="J40" s="270" t="s">
        <v>18</v>
      </c>
      <c r="K40" s="270" t="s">
        <v>19</v>
      </c>
      <c r="L40" s="270" t="s">
        <v>20</v>
      </c>
      <c r="M40" s="270" t="s">
        <v>21</v>
      </c>
      <c r="N40" s="270" t="s">
        <v>22</v>
      </c>
      <c r="O40" s="270" t="s">
        <v>23</v>
      </c>
      <c r="P40" s="270" t="s">
        <v>159</v>
      </c>
      <c r="Q40" s="270" t="s">
        <v>25</v>
      </c>
      <c r="R40" s="270" t="s">
        <v>26</v>
      </c>
      <c r="S40" s="270" t="s">
        <v>104</v>
      </c>
      <c r="T40" s="259" t="s">
        <v>161</v>
      </c>
      <c r="U40" s="7"/>
    </row>
    <row r="41" spans="1:21" s="8" customFormat="1" ht="34.5" customHeight="1" x14ac:dyDescent="0.25">
      <c r="A41" s="182" t="s">
        <v>172</v>
      </c>
      <c r="B41" s="557" t="s">
        <v>173</v>
      </c>
      <c r="C41" s="557"/>
      <c r="D41" s="557"/>
      <c r="E41" s="262" t="s">
        <v>170</v>
      </c>
      <c r="F41" s="206">
        <f>S41</f>
        <v>7776</v>
      </c>
      <c r="G41" s="207">
        <v>648</v>
      </c>
      <c r="H41" s="207">
        <v>648</v>
      </c>
      <c r="I41" s="207">
        <v>648</v>
      </c>
      <c r="J41" s="207">
        <v>648</v>
      </c>
      <c r="K41" s="207">
        <v>648</v>
      </c>
      <c r="L41" s="207">
        <v>648</v>
      </c>
      <c r="M41" s="207">
        <v>648</v>
      </c>
      <c r="N41" s="207">
        <v>648</v>
      </c>
      <c r="O41" s="207">
        <v>648</v>
      </c>
      <c r="P41" s="207">
        <v>648</v>
      </c>
      <c r="Q41" s="207">
        <v>648</v>
      </c>
      <c r="R41" s="207">
        <v>648</v>
      </c>
      <c r="S41" s="208">
        <f>SUM(G41:R41)</f>
        <v>7776</v>
      </c>
      <c r="T41" s="558">
        <f>S41/S42</f>
        <v>0.81</v>
      </c>
      <c r="U41" s="7"/>
    </row>
    <row r="42" spans="1:21" s="8" customFormat="1" ht="34.5" customHeight="1" x14ac:dyDescent="0.25">
      <c r="A42" s="182" t="s">
        <v>174</v>
      </c>
      <c r="B42" s="557" t="s">
        <v>175</v>
      </c>
      <c r="C42" s="557"/>
      <c r="D42" s="557"/>
      <c r="E42" s="262" t="s">
        <v>170</v>
      </c>
      <c r="F42" s="206">
        <f>S42</f>
        <v>9600</v>
      </c>
      <c r="G42" s="207">
        <v>800</v>
      </c>
      <c r="H42" s="207">
        <v>800</v>
      </c>
      <c r="I42" s="207">
        <v>800</v>
      </c>
      <c r="J42" s="207">
        <v>800</v>
      </c>
      <c r="K42" s="207">
        <v>800</v>
      </c>
      <c r="L42" s="207">
        <v>800</v>
      </c>
      <c r="M42" s="207">
        <v>800</v>
      </c>
      <c r="N42" s="207">
        <v>800</v>
      </c>
      <c r="O42" s="207">
        <v>800</v>
      </c>
      <c r="P42" s="207">
        <v>800</v>
      </c>
      <c r="Q42" s="207">
        <v>800</v>
      </c>
      <c r="R42" s="207">
        <v>800</v>
      </c>
      <c r="S42" s="208">
        <f>SUM(G42:R42)</f>
        <v>9600</v>
      </c>
      <c r="T42" s="558"/>
      <c r="U42" s="7"/>
    </row>
    <row r="43" spans="1:21" s="8" customFormat="1" ht="21" x14ac:dyDescent="0.25">
      <c r="A43" s="550" t="s">
        <v>32</v>
      </c>
      <c r="B43" s="550"/>
      <c r="C43" s="550"/>
      <c r="D43" s="550"/>
      <c r="E43" s="550"/>
      <c r="F43" s="550"/>
      <c r="G43" s="550"/>
      <c r="H43" s="550"/>
      <c r="I43" s="550"/>
      <c r="J43" s="550"/>
      <c r="K43" s="550"/>
      <c r="L43" s="550"/>
      <c r="M43" s="550"/>
      <c r="N43" s="550"/>
      <c r="O43" s="550"/>
      <c r="P43" s="550"/>
      <c r="Q43" s="550"/>
      <c r="R43" s="550"/>
      <c r="S43" s="550"/>
      <c r="T43" s="550"/>
      <c r="U43" s="7"/>
    </row>
    <row r="44" spans="1:21" s="8" customFormat="1" ht="63" customHeight="1" x14ac:dyDescent="0.25">
      <c r="A44" s="259" t="s">
        <v>157</v>
      </c>
      <c r="B44" s="440" t="s">
        <v>158</v>
      </c>
      <c r="C44" s="440"/>
      <c r="D44" s="440"/>
      <c r="E44" s="270" t="s">
        <v>14</v>
      </c>
      <c r="F44" s="270" t="s">
        <v>32</v>
      </c>
      <c r="G44" s="270" t="s">
        <v>15</v>
      </c>
      <c r="H44" s="270" t="s">
        <v>16</v>
      </c>
      <c r="I44" s="270" t="s">
        <v>17</v>
      </c>
      <c r="J44" s="270" t="s">
        <v>18</v>
      </c>
      <c r="K44" s="270" t="s">
        <v>19</v>
      </c>
      <c r="L44" s="270" t="s">
        <v>20</v>
      </c>
      <c r="M44" s="270" t="s">
        <v>21</v>
      </c>
      <c r="N44" s="270" t="s">
        <v>22</v>
      </c>
      <c r="O44" s="270" t="s">
        <v>23</v>
      </c>
      <c r="P44" s="270" t="s">
        <v>159</v>
      </c>
      <c r="Q44" s="270" t="s">
        <v>25</v>
      </c>
      <c r="R44" s="270" t="s">
        <v>26</v>
      </c>
      <c r="S44" s="270" t="s">
        <v>104</v>
      </c>
      <c r="T44" s="188" t="s">
        <v>161</v>
      </c>
      <c r="U44" s="7"/>
    </row>
    <row r="45" spans="1:21" s="8" customFormat="1" ht="30.75" customHeight="1" x14ac:dyDescent="0.25">
      <c r="A45" s="183" t="s">
        <v>172</v>
      </c>
      <c r="B45" s="559" t="s">
        <v>173</v>
      </c>
      <c r="C45" s="559"/>
      <c r="D45" s="559"/>
      <c r="E45" s="268" t="s">
        <v>170</v>
      </c>
      <c r="F45" s="237">
        <f>S45</f>
        <v>8362</v>
      </c>
      <c r="G45" s="237">
        <v>740</v>
      </c>
      <c r="H45" s="209">
        <v>735</v>
      </c>
      <c r="I45" s="209">
        <v>670</v>
      </c>
      <c r="J45" s="209">
        <v>1330</v>
      </c>
      <c r="K45" s="209">
        <v>945</v>
      </c>
      <c r="L45" s="209">
        <v>630</v>
      </c>
      <c r="M45" s="209">
        <v>335</v>
      </c>
      <c r="N45" s="209">
        <v>420</v>
      </c>
      <c r="O45" s="209">
        <v>527</v>
      </c>
      <c r="P45" s="276">
        <v>735</v>
      </c>
      <c r="Q45" s="276">
        <v>525</v>
      </c>
      <c r="R45" s="276">
        <v>770</v>
      </c>
      <c r="S45" s="210">
        <f>SUM(G45:R45)</f>
        <v>8362</v>
      </c>
      <c r="T45" s="558">
        <f>S45/S46</f>
        <v>0.87104166666666671</v>
      </c>
      <c r="U45" s="7"/>
    </row>
    <row r="46" spans="1:21" s="8" customFormat="1" ht="30.75" customHeight="1" x14ac:dyDescent="0.25">
      <c r="A46" s="183" t="s">
        <v>174</v>
      </c>
      <c r="B46" s="559" t="s">
        <v>175</v>
      </c>
      <c r="C46" s="559"/>
      <c r="D46" s="559"/>
      <c r="E46" s="268" t="s">
        <v>170</v>
      </c>
      <c r="F46" s="237">
        <f>S46</f>
        <v>9600</v>
      </c>
      <c r="G46" s="207">
        <v>800</v>
      </c>
      <c r="H46" s="207">
        <v>800</v>
      </c>
      <c r="I46" s="207">
        <v>800</v>
      </c>
      <c r="J46" s="207">
        <v>800</v>
      </c>
      <c r="K46" s="207">
        <v>800</v>
      </c>
      <c r="L46" s="207">
        <v>800</v>
      </c>
      <c r="M46" s="207">
        <v>800</v>
      </c>
      <c r="N46" s="207">
        <v>800</v>
      </c>
      <c r="O46" s="207">
        <v>800</v>
      </c>
      <c r="P46" s="207">
        <v>800</v>
      </c>
      <c r="Q46" s="207">
        <v>800</v>
      </c>
      <c r="R46" s="207">
        <v>800</v>
      </c>
      <c r="S46" s="210">
        <f>SUM(G46:R46)</f>
        <v>9600</v>
      </c>
      <c r="T46" s="558"/>
      <c r="U46" s="7"/>
    </row>
    <row r="47" spans="1:21" s="8" customFormat="1" ht="27.75" x14ac:dyDescent="0.25">
      <c r="A47" s="555" t="s">
        <v>124</v>
      </c>
      <c r="B47" s="555"/>
      <c r="C47" s="555"/>
      <c r="D47" s="555"/>
      <c r="E47" s="555"/>
      <c r="F47" s="555"/>
      <c r="G47" s="555"/>
      <c r="H47" s="555"/>
      <c r="I47" s="555"/>
      <c r="J47" s="555"/>
      <c r="K47" s="555"/>
      <c r="L47" s="555"/>
      <c r="M47" s="555"/>
      <c r="N47" s="555"/>
      <c r="O47" s="555"/>
      <c r="P47" s="555"/>
      <c r="Q47" s="555"/>
      <c r="R47" s="555"/>
      <c r="S47" s="555"/>
      <c r="T47" s="555"/>
      <c r="U47" s="7"/>
    </row>
    <row r="48" spans="1:21" s="8" customFormat="1" ht="21" x14ac:dyDescent="0.25">
      <c r="A48" s="319" t="s">
        <v>3</v>
      </c>
      <c r="B48" s="319"/>
      <c r="C48" s="319"/>
      <c r="D48" s="319"/>
      <c r="E48" s="319"/>
      <c r="F48" s="319"/>
      <c r="G48" s="319"/>
      <c r="H48" s="319"/>
      <c r="I48" s="319"/>
      <c r="J48" s="319"/>
      <c r="K48" s="319"/>
      <c r="L48" s="319"/>
      <c r="M48" s="319"/>
      <c r="N48" s="319"/>
      <c r="O48" s="319"/>
      <c r="P48" s="319"/>
      <c r="Q48" s="319"/>
      <c r="R48" s="319"/>
      <c r="S48" s="319"/>
      <c r="T48" s="319"/>
      <c r="U48" s="7"/>
    </row>
    <row r="49" spans="1:22" s="8" customFormat="1" ht="21" x14ac:dyDescent="0.25">
      <c r="A49" s="323" t="s">
        <v>4</v>
      </c>
      <c r="B49" s="323"/>
      <c r="C49" s="323"/>
      <c r="D49" s="323"/>
      <c r="E49" s="556" t="s">
        <v>5</v>
      </c>
      <c r="F49" s="556"/>
      <c r="G49" s="556"/>
      <c r="H49" s="556"/>
      <c r="I49" s="556" t="s">
        <v>6</v>
      </c>
      <c r="J49" s="556"/>
      <c r="K49" s="556"/>
      <c r="L49" s="556"/>
      <c r="M49" s="556"/>
      <c r="N49" s="556"/>
      <c r="O49" s="556"/>
      <c r="P49" s="556"/>
      <c r="Q49" s="556" t="s">
        <v>7</v>
      </c>
      <c r="R49" s="556"/>
      <c r="S49" s="556"/>
      <c r="T49" s="556"/>
      <c r="U49" s="7"/>
    </row>
    <row r="50" spans="1:22" s="8" customFormat="1" ht="21" x14ac:dyDescent="0.25">
      <c r="A50" s="316" t="s">
        <v>8</v>
      </c>
      <c r="B50" s="316"/>
      <c r="C50" s="316"/>
      <c r="D50" s="316"/>
      <c r="E50" s="553" t="s">
        <v>9</v>
      </c>
      <c r="F50" s="553"/>
      <c r="G50" s="553"/>
      <c r="H50" s="553"/>
      <c r="I50" s="554" t="s">
        <v>10</v>
      </c>
      <c r="J50" s="554"/>
      <c r="K50" s="554"/>
      <c r="L50" s="554"/>
      <c r="M50" s="554"/>
      <c r="N50" s="554"/>
      <c r="O50" s="554"/>
      <c r="P50" s="554"/>
      <c r="Q50" s="554" t="s">
        <v>11</v>
      </c>
      <c r="R50" s="554"/>
      <c r="S50" s="554"/>
      <c r="T50" s="554"/>
      <c r="U50" s="7"/>
    </row>
    <row r="51" spans="1:22" s="8" customFormat="1" ht="31.5" customHeight="1" x14ac:dyDescent="0.25">
      <c r="A51" s="313" t="s">
        <v>105</v>
      </c>
      <c r="B51" s="315" t="s">
        <v>106</v>
      </c>
      <c r="C51" s="318" t="s">
        <v>13</v>
      </c>
      <c r="D51" s="318" t="s">
        <v>14</v>
      </c>
      <c r="E51" s="313" t="s">
        <v>15</v>
      </c>
      <c r="F51" s="313" t="s">
        <v>16</v>
      </c>
      <c r="G51" s="313" t="s">
        <v>17</v>
      </c>
      <c r="H51" s="313" t="s">
        <v>18</v>
      </c>
      <c r="I51" s="313" t="s">
        <v>19</v>
      </c>
      <c r="J51" s="313" t="s">
        <v>20</v>
      </c>
      <c r="K51" s="313" t="s">
        <v>21</v>
      </c>
      <c r="L51" s="313" t="s">
        <v>22</v>
      </c>
      <c r="M51" s="313" t="s">
        <v>23</v>
      </c>
      <c r="N51" s="313" t="s">
        <v>24</v>
      </c>
      <c r="O51" s="313" t="s">
        <v>25</v>
      </c>
      <c r="P51" s="313" t="s">
        <v>26</v>
      </c>
      <c r="Q51" s="315" t="s">
        <v>104</v>
      </c>
      <c r="R51" s="315"/>
      <c r="S51" s="314" t="s">
        <v>112</v>
      </c>
      <c r="T51" s="314"/>
      <c r="U51" s="7"/>
    </row>
    <row r="52" spans="1:22" ht="31.5" customHeight="1" x14ac:dyDescent="0.25">
      <c r="A52" s="313"/>
      <c r="B52" s="315"/>
      <c r="C52" s="318"/>
      <c r="D52" s="318"/>
      <c r="E52" s="313"/>
      <c r="F52" s="313"/>
      <c r="G52" s="313"/>
      <c r="H52" s="313"/>
      <c r="I52" s="313"/>
      <c r="J52" s="313"/>
      <c r="K52" s="313"/>
      <c r="L52" s="313"/>
      <c r="M52" s="313"/>
      <c r="N52" s="313"/>
      <c r="O52" s="313"/>
      <c r="P52" s="313"/>
      <c r="Q52" s="315"/>
      <c r="R52" s="315"/>
      <c r="S52" s="314"/>
      <c r="T52" s="314"/>
      <c r="U52"/>
      <c r="V52" s="8"/>
    </row>
    <row r="53" spans="1:22" s="8" customFormat="1" ht="26.25" x14ac:dyDescent="0.25">
      <c r="A53" s="562" t="s">
        <v>119</v>
      </c>
      <c r="B53" s="562"/>
      <c r="C53" s="562"/>
      <c r="D53" s="562"/>
      <c r="E53" s="562"/>
      <c r="F53" s="562"/>
      <c r="G53" s="562"/>
      <c r="H53" s="562"/>
      <c r="I53" s="562"/>
      <c r="J53" s="562"/>
      <c r="K53" s="562"/>
      <c r="L53" s="562"/>
      <c r="M53" s="562"/>
      <c r="N53" s="562"/>
      <c r="O53" s="562"/>
      <c r="P53" s="562"/>
      <c r="Q53" s="562"/>
      <c r="R53" s="562"/>
      <c r="S53" s="562"/>
      <c r="T53" s="562"/>
      <c r="U53" s="7"/>
    </row>
    <row r="54" spans="1:22" s="8" customFormat="1" ht="39" customHeight="1" x14ac:dyDescent="0.25">
      <c r="A54" s="303">
        <v>1</v>
      </c>
      <c r="B54" s="376" t="s">
        <v>107</v>
      </c>
      <c r="C54" s="262" t="s">
        <v>40</v>
      </c>
      <c r="D54" s="41" t="s">
        <v>80</v>
      </c>
      <c r="E54" s="147">
        <f t="shared" ref="E54:Q54" si="0">E111</f>
        <v>5608626.2700000005</v>
      </c>
      <c r="F54" s="147">
        <f t="shared" si="0"/>
        <v>5026147.45</v>
      </c>
      <c r="G54" s="147">
        <f t="shared" si="0"/>
        <v>5108208.04</v>
      </c>
      <c r="H54" s="147">
        <f t="shared" si="0"/>
        <v>5149818.1800000006</v>
      </c>
      <c r="I54" s="147">
        <f t="shared" si="0"/>
        <v>7979351.5700000022</v>
      </c>
      <c r="J54" s="147">
        <f t="shared" si="0"/>
        <v>5123722.45</v>
      </c>
      <c r="K54" s="147">
        <f t="shared" si="0"/>
        <v>5173716.5200000005</v>
      </c>
      <c r="L54" s="147">
        <f t="shared" si="0"/>
        <v>5601728.1800000006</v>
      </c>
      <c r="M54" s="147">
        <f t="shared" si="0"/>
        <v>5216657.5100000007</v>
      </c>
      <c r="N54" s="147">
        <f t="shared" si="0"/>
        <v>5127765.5200000005</v>
      </c>
      <c r="O54" s="147">
        <f t="shared" si="0"/>
        <v>5843992.370000001</v>
      </c>
      <c r="P54" s="147">
        <f t="shared" si="0"/>
        <v>7210854.6100000013</v>
      </c>
      <c r="Q54" s="561">
        <f t="shared" si="0"/>
        <v>68170588.670000017</v>
      </c>
      <c r="R54" s="561"/>
      <c r="S54" s="403">
        <f t="shared" ref="S54" si="1">Q55/Q54</f>
        <v>1.1958913560897082</v>
      </c>
      <c r="T54" s="403"/>
      <c r="U54" s="7"/>
    </row>
    <row r="55" spans="1:22" ht="39" customHeight="1" x14ac:dyDescent="0.25">
      <c r="A55" s="303"/>
      <c r="B55" s="376"/>
      <c r="C55" s="268" t="s">
        <v>32</v>
      </c>
      <c r="D55" s="43"/>
      <c r="E55" s="138">
        <f>SUM(E89,E93,E97,E101,E105,E109)</f>
        <v>4640557.08</v>
      </c>
      <c r="F55" s="138">
        <f>SUM(F89,F93,F97,F101,F105,F109)</f>
        <v>6234828.6899999995</v>
      </c>
      <c r="G55" s="138">
        <f t="shared" ref="G55:P55" si="2">SUM(G89,G93,G97,G101,G105,G109)</f>
        <v>6130103.0999999996</v>
      </c>
      <c r="H55" s="138">
        <f t="shared" si="2"/>
        <v>5929561.5600000005</v>
      </c>
      <c r="I55" s="138">
        <f t="shared" si="2"/>
        <v>6943323.7999999998</v>
      </c>
      <c r="J55" s="138">
        <f t="shared" si="2"/>
        <v>6949889.9700000007</v>
      </c>
      <c r="K55" s="138">
        <f t="shared" si="2"/>
        <v>6533116.7499999991</v>
      </c>
      <c r="L55" s="138">
        <f t="shared" si="2"/>
        <v>6879053.3399999999</v>
      </c>
      <c r="M55" s="138">
        <f t="shared" si="2"/>
        <v>8124968.46</v>
      </c>
      <c r="N55" s="138">
        <f t="shared" si="2"/>
        <v>6886744.4999999991</v>
      </c>
      <c r="O55" s="138">
        <f t="shared" si="2"/>
        <v>6925043.4700000007</v>
      </c>
      <c r="P55" s="138">
        <f t="shared" si="2"/>
        <v>9347427.0099999998</v>
      </c>
      <c r="Q55" s="561">
        <f>SUM(E55:P55)</f>
        <v>81524617.730000019</v>
      </c>
      <c r="R55" s="561"/>
      <c r="S55" s="403"/>
      <c r="T55" s="403"/>
      <c r="U55"/>
      <c r="V55" s="8"/>
    </row>
    <row r="56" spans="1:22" s="8" customFormat="1" ht="54" customHeight="1" x14ac:dyDescent="0.25">
      <c r="A56" s="303">
        <v>2</v>
      </c>
      <c r="B56" s="376" t="s">
        <v>109</v>
      </c>
      <c r="C56" s="262" t="s">
        <v>40</v>
      </c>
      <c r="D56" s="41" t="str">
        <f>D54</f>
        <v>Infor.
pública</v>
      </c>
      <c r="E56" s="147">
        <f t="shared" ref="E56:Q56" si="3">E169</f>
        <v>7248205.0500000007</v>
      </c>
      <c r="F56" s="147">
        <f t="shared" si="3"/>
        <v>6430298.2999999998</v>
      </c>
      <c r="G56" s="147">
        <f t="shared" si="3"/>
        <v>6051919.9399999995</v>
      </c>
      <c r="H56" s="147">
        <f t="shared" si="3"/>
        <v>7647865.5599999987</v>
      </c>
      <c r="I56" s="147">
        <f t="shared" si="3"/>
        <v>32442258.560000002</v>
      </c>
      <c r="J56" s="147">
        <f t="shared" si="3"/>
        <v>6072573.3899999997</v>
      </c>
      <c r="K56" s="147">
        <f t="shared" si="3"/>
        <v>16387162.609999999</v>
      </c>
      <c r="L56" s="147">
        <f t="shared" si="3"/>
        <v>6919770.8199999994</v>
      </c>
      <c r="M56" s="147">
        <f t="shared" si="3"/>
        <v>6603828.5599999996</v>
      </c>
      <c r="N56" s="147">
        <f t="shared" si="3"/>
        <v>16208532.670000002</v>
      </c>
      <c r="O56" s="147">
        <f t="shared" si="3"/>
        <v>7644073.4999999991</v>
      </c>
      <c r="P56" s="147">
        <f t="shared" si="3"/>
        <v>9347222.4799999986</v>
      </c>
      <c r="Q56" s="561">
        <f t="shared" si="3"/>
        <v>129003711.44</v>
      </c>
      <c r="R56" s="561"/>
      <c r="S56" s="403">
        <f t="shared" ref="S56" si="4">Q57/Q56</f>
        <v>0.75861483315165623</v>
      </c>
      <c r="T56" s="403"/>
      <c r="U56" s="7"/>
    </row>
    <row r="57" spans="1:22" s="8" customFormat="1" ht="54" customHeight="1" x14ac:dyDescent="0.25">
      <c r="A57" s="303"/>
      <c r="B57" s="376"/>
      <c r="C57" s="268" t="s">
        <v>32</v>
      </c>
      <c r="D57" s="43"/>
      <c r="E57" s="138">
        <f>SUM(E127,E131,E135,E139,E143,E147,E151,E155,E159,E163,E167)</f>
        <v>6466023.4800000004</v>
      </c>
      <c r="F57" s="138">
        <f t="shared" ref="F57:P57" si="5">SUM(F127,F131,F135,F139,F143,F147,F151,F155,F159,F163,F167)</f>
        <v>7090106.919999999</v>
      </c>
      <c r="G57" s="138">
        <f t="shared" si="5"/>
        <v>6687253.540000001</v>
      </c>
      <c r="H57" s="138">
        <f t="shared" si="5"/>
        <v>9578702.8300000019</v>
      </c>
      <c r="I57" s="138">
        <f t="shared" si="5"/>
        <v>10716772.830000002</v>
      </c>
      <c r="J57" s="138">
        <f t="shared" si="5"/>
        <v>9635298.2799999993</v>
      </c>
      <c r="K57" s="138">
        <f t="shared" si="5"/>
        <v>8504173.2599999998</v>
      </c>
      <c r="L57" s="138">
        <f t="shared" si="5"/>
        <v>7660282.6300000008</v>
      </c>
      <c r="M57" s="138">
        <f t="shared" si="5"/>
        <v>8511461.6400000006</v>
      </c>
      <c r="N57" s="138">
        <f t="shared" si="5"/>
        <v>6945005.1999999993</v>
      </c>
      <c r="O57" s="138">
        <f t="shared" si="5"/>
        <v>7179868.4600000009</v>
      </c>
      <c r="P57" s="138">
        <f t="shared" si="5"/>
        <v>8889179.9600000009</v>
      </c>
      <c r="Q57" s="561">
        <f>SUM(E57:P57)</f>
        <v>97864129.030000001</v>
      </c>
      <c r="R57" s="561"/>
      <c r="S57" s="403"/>
      <c r="T57" s="403"/>
      <c r="U57" s="7"/>
    </row>
    <row r="58" spans="1:22" s="8" customFormat="1" ht="54" customHeight="1" x14ac:dyDescent="0.25">
      <c r="A58" s="303">
        <v>6</v>
      </c>
      <c r="B58" s="333" t="s">
        <v>110</v>
      </c>
      <c r="C58" s="262" t="s">
        <v>40</v>
      </c>
      <c r="D58" s="42" t="s">
        <v>31</v>
      </c>
      <c r="E58" s="147">
        <f t="shared" ref="E58:Q58" si="6">E207</f>
        <v>1487008.92</v>
      </c>
      <c r="F58" s="147">
        <f t="shared" si="6"/>
        <v>1114674.18</v>
      </c>
      <c r="G58" s="147">
        <f t="shared" si="6"/>
        <v>1114674.18</v>
      </c>
      <c r="H58" s="147">
        <f t="shared" si="6"/>
        <v>1114674.18</v>
      </c>
      <c r="I58" s="147">
        <f t="shared" si="6"/>
        <v>2750647.41</v>
      </c>
      <c r="J58" s="147">
        <f t="shared" si="6"/>
        <v>1146504.18</v>
      </c>
      <c r="K58" s="147">
        <f t="shared" si="6"/>
        <v>1114674.18</v>
      </c>
      <c r="L58" s="147">
        <f t="shared" si="6"/>
        <v>1274930.18</v>
      </c>
      <c r="M58" s="147">
        <f t="shared" si="6"/>
        <v>1331075.5899999999</v>
      </c>
      <c r="N58" s="147">
        <f t="shared" si="6"/>
        <v>1114674.18</v>
      </c>
      <c r="O58" s="147">
        <f t="shared" si="6"/>
        <v>1281075.5899999999</v>
      </c>
      <c r="P58" s="147">
        <f t="shared" si="6"/>
        <v>1790057.4100000001</v>
      </c>
      <c r="Q58" s="561">
        <f t="shared" si="6"/>
        <v>16634670.179999998</v>
      </c>
      <c r="R58" s="561"/>
      <c r="S58" s="403">
        <f>Q59/Q58</f>
        <v>0.9394005376065715</v>
      </c>
      <c r="T58" s="403"/>
      <c r="U58" s="7"/>
    </row>
    <row r="59" spans="1:22" s="8" customFormat="1" ht="54" customHeight="1" x14ac:dyDescent="0.25">
      <c r="A59" s="303"/>
      <c r="B59" s="333"/>
      <c r="C59" s="268" t="s">
        <v>32</v>
      </c>
      <c r="D59" s="44"/>
      <c r="E59" s="161">
        <f>SUM(E185,E189,E193,E197,E201,E205)</f>
        <v>1165727.7900000003</v>
      </c>
      <c r="F59" s="161">
        <f t="shared" ref="F59:P59" si="7">SUM(F185,F189,F193,F197,F201,F205)</f>
        <v>1232000.1299999999</v>
      </c>
      <c r="G59" s="161">
        <f t="shared" si="7"/>
        <v>1257229.8599999999</v>
      </c>
      <c r="H59" s="161">
        <f t="shared" si="7"/>
        <v>1204656.79</v>
      </c>
      <c r="I59" s="161">
        <f t="shared" si="7"/>
        <v>1375511.22</v>
      </c>
      <c r="J59" s="161">
        <f t="shared" si="7"/>
        <v>1476076.3599999999</v>
      </c>
      <c r="K59" s="161">
        <f t="shared" si="7"/>
        <v>1229870.57</v>
      </c>
      <c r="L59" s="161">
        <f t="shared" si="7"/>
        <v>1326399.73</v>
      </c>
      <c r="M59" s="161">
        <f t="shared" si="7"/>
        <v>1328334.0299999998</v>
      </c>
      <c r="N59" s="161">
        <f t="shared" si="7"/>
        <v>1251005.9100000001</v>
      </c>
      <c r="O59" s="161">
        <f t="shared" si="7"/>
        <v>1221412.31</v>
      </c>
      <c r="P59" s="161">
        <f t="shared" si="7"/>
        <v>1558393.4100000001</v>
      </c>
      <c r="Q59" s="561">
        <f>SUM(E59:P59)</f>
        <v>15626618.110000001</v>
      </c>
      <c r="R59" s="561"/>
      <c r="S59" s="403"/>
      <c r="T59" s="403"/>
      <c r="U59" s="7"/>
    </row>
    <row r="60" spans="1:22" s="8" customFormat="1" ht="26.25" x14ac:dyDescent="0.25">
      <c r="A60" s="562" t="s">
        <v>120</v>
      </c>
      <c r="B60" s="562"/>
      <c r="C60" s="562"/>
      <c r="D60" s="562"/>
      <c r="E60" s="562"/>
      <c r="F60" s="562"/>
      <c r="G60" s="562"/>
      <c r="H60" s="562"/>
      <c r="I60" s="562"/>
      <c r="J60" s="562"/>
      <c r="K60" s="562"/>
      <c r="L60" s="562"/>
      <c r="M60" s="562"/>
      <c r="N60" s="562"/>
      <c r="O60" s="562"/>
      <c r="P60" s="562"/>
      <c r="Q60" s="562"/>
      <c r="R60" s="562"/>
      <c r="S60" s="562"/>
      <c r="T60" s="562"/>
      <c r="U60" s="7"/>
    </row>
    <row r="61" spans="1:22" s="8" customFormat="1" ht="52.5" customHeight="1" x14ac:dyDescent="0.25">
      <c r="A61" s="303">
        <v>3</v>
      </c>
      <c r="B61" s="333" t="s">
        <v>108</v>
      </c>
      <c r="C61" s="262" t="s">
        <v>40</v>
      </c>
      <c r="D61" s="42" t="s">
        <v>31</v>
      </c>
      <c r="E61" s="147">
        <f t="shared" ref="E61:Q61" si="8">E285</f>
        <v>7931676.7500000028</v>
      </c>
      <c r="F61" s="147">
        <f t="shared" si="8"/>
        <v>7996876.7500000028</v>
      </c>
      <c r="G61" s="147">
        <f t="shared" si="8"/>
        <v>7932701.7500000028</v>
      </c>
      <c r="H61" s="147">
        <f t="shared" si="8"/>
        <v>7932701.7500000028</v>
      </c>
      <c r="I61" s="147">
        <f t="shared" si="8"/>
        <v>12064495.600000001</v>
      </c>
      <c r="J61" s="147">
        <f t="shared" si="8"/>
        <v>8203076.7500000028</v>
      </c>
      <c r="K61" s="147">
        <f t="shared" si="8"/>
        <v>8836134.9400000032</v>
      </c>
      <c r="L61" s="147">
        <f t="shared" si="8"/>
        <v>9341062.2700000014</v>
      </c>
      <c r="M61" s="147">
        <f t="shared" si="8"/>
        <v>8307182.2700000023</v>
      </c>
      <c r="N61" s="147">
        <f t="shared" si="8"/>
        <v>8305082.2700000023</v>
      </c>
      <c r="O61" s="147">
        <f t="shared" si="8"/>
        <v>8315182.2700000023</v>
      </c>
      <c r="P61" s="147">
        <f t="shared" si="8"/>
        <v>9969350.7100000009</v>
      </c>
      <c r="Q61" s="563">
        <f t="shared" si="8"/>
        <v>105135524.08000001</v>
      </c>
      <c r="R61" s="563"/>
      <c r="S61" s="403">
        <f>Q62/Q61</f>
        <v>1.0048960034631902</v>
      </c>
      <c r="T61" s="403"/>
      <c r="U61" s="7"/>
    </row>
    <row r="62" spans="1:22" s="8" customFormat="1" ht="52.5" customHeight="1" x14ac:dyDescent="0.25">
      <c r="A62" s="303"/>
      <c r="B62" s="333"/>
      <c r="C62" s="268" t="s">
        <v>32</v>
      </c>
      <c r="D62" s="44"/>
      <c r="E62" s="138">
        <f>SUM(E223,E227,E231,E235,E239,E243,E247,E251,E255,E259,E263,E267,E271,E275,E279,E283)</f>
        <v>8410101.5700000003</v>
      </c>
      <c r="F62" s="138">
        <f t="shared" ref="F62:P62" si="9">SUM(F223,F227,F231,F235,F239,F243,F247,F251,F255,F259,F263,F267,F271,F275,F279,F283)</f>
        <v>8466919.6500000004</v>
      </c>
      <c r="G62" s="138">
        <f t="shared" si="9"/>
        <v>7790667.8799999999</v>
      </c>
      <c r="H62" s="138">
        <f t="shared" si="9"/>
        <v>7708148.0099999998</v>
      </c>
      <c r="I62" s="138">
        <f t="shared" si="9"/>
        <v>9397666.7699999996</v>
      </c>
      <c r="J62" s="138">
        <f t="shared" si="9"/>
        <v>9011957.6700000018</v>
      </c>
      <c r="K62" s="138">
        <f t="shared" si="9"/>
        <v>8018445.46</v>
      </c>
      <c r="L62" s="138">
        <f t="shared" si="9"/>
        <v>9276220.3899999987</v>
      </c>
      <c r="M62" s="138">
        <f t="shared" si="9"/>
        <v>9384227.1699999999</v>
      </c>
      <c r="N62" s="138">
        <f t="shared" si="9"/>
        <v>8128003.3999999994</v>
      </c>
      <c r="O62" s="138">
        <f t="shared" si="9"/>
        <v>7981402.3399999989</v>
      </c>
      <c r="P62" s="138">
        <f t="shared" si="9"/>
        <v>12076507.660000002</v>
      </c>
      <c r="Q62" s="561">
        <f>SUM(E62:P62)</f>
        <v>105650267.97</v>
      </c>
      <c r="R62" s="561"/>
      <c r="S62" s="403"/>
      <c r="T62" s="403"/>
      <c r="U62" s="7"/>
    </row>
    <row r="63" spans="1:22" s="8" customFormat="1" ht="26.25" x14ac:dyDescent="0.25">
      <c r="A63" s="562" t="s">
        <v>113</v>
      </c>
      <c r="B63" s="562"/>
      <c r="C63" s="562"/>
      <c r="D63" s="562"/>
      <c r="E63" s="562"/>
      <c r="F63" s="562"/>
      <c r="G63" s="562"/>
      <c r="H63" s="562"/>
      <c r="I63" s="562"/>
      <c r="J63" s="562"/>
      <c r="K63" s="562"/>
      <c r="L63" s="562"/>
      <c r="M63" s="562"/>
      <c r="N63" s="562"/>
      <c r="O63" s="562"/>
      <c r="P63" s="562"/>
      <c r="Q63" s="562"/>
      <c r="R63" s="562"/>
      <c r="S63" s="562"/>
      <c r="T63" s="562"/>
      <c r="U63" s="7"/>
    </row>
    <row r="64" spans="1:22" s="8" customFormat="1" ht="53.25" customHeight="1" x14ac:dyDescent="0.25">
      <c r="A64" s="303">
        <v>4</v>
      </c>
      <c r="B64" s="376" t="s">
        <v>111</v>
      </c>
      <c r="C64" s="262" t="s">
        <v>40</v>
      </c>
      <c r="D64" s="42" t="str">
        <f>D61</f>
        <v>Monto</v>
      </c>
      <c r="E64" s="147">
        <f t="shared" ref="E64:Q64" si="10">E344</f>
        <v>21670505.650000002</v>
      </c>
      <c r="F64" s="147">
        <f t="shared" si="10"/>
        <v>21821205.650000002</v>
      </c>
      <c r="G64" s="147">
        <f t="shared" si="10"/>
        <v>21672205.650000002</v>
      </c>
      <c r="H64" s="147">
        <f t="shared" si="10"/>
        <v>21672205.650000002</v>
      </c>
      <c r="I64" s="147">
        <f t="shared" si="10"/>
        <v>158489379.92000002</v>
      </c>
      <c r="J64" s="147">
        <f t="shared" si="10"/>
        <v>22724855.150000002</v>
      </c>
      <c r="K64" s="147">
        <f t="shared" si="10"/>
        <v>35439872.560000002</v>
      </c>
      <c r="L64" s="147">
        <f t="shared" si="10"/>
        <v>43200838.940000005</v>
      </c>
      <c r="M64" s="147">
        <f t="shared" si="10"/>
        <v>40804560.590000011</v>
      </c>
      <c r="N64" s="147">
        <f t="shared" si="10"/>
        <v>28512313.809999999</v>
      </c>
      <c r="O64" s="147">
        <f t="shared" si="10"/>
        <v>37594432.690000005</v>
      </c>
      <c r="P64" s="147">
        <f t="shared" si="10"/>
        <v>46773206.980000004</v>
      </c>
      <c r="Q64" s="563">
        <f t="shared" si="10"/>
        <v>500375583.24000007</v>
      </c>
      <c r="R64" s="563"/>
      <c r="S64" s="403">
        <f>Q65/Q64</f>
        <v>0.90509955567271549</v>
      </c>
      <c r="T64" s="403"/>
      <c r="U64" s="7"/>
    </row>
    <row r="65" spans="1:22" s="8" customFormat="1" ht="53.25" customHeight="1" x14ac:dyDescent="0.25">
      <c r="A65" s="303"/>
      <c r="B65" s="376"/>
      <c r="C65" s="268" t="s">
        <v>32</v>
      </c>
      <c r="D65" s="44"/>
      <c r="E65" s="148">
        <f>SUM(E302,E306,E310,E314,E318,E322,E326,E330,E334,E338,E342)</f>
        <v>22620290.300000001</v>
      </c>
      <c r="F65" s="148">
        <f t="shared" ref="F65:P65" si="11">SUM(F302,F306,F310,F314,F318,F322,F326,F330,F334,F338,F342)</f>
        <v>25459906.680000003</v>
      </c>
      <c r="G65" s="148">
        <f t="shared" si="11"/>
        <v>26294452.279999997</v>
      </c>
      <c r="H65" s="148">
        <f t="shared" si="11"/>
        <v>28503458.98</v>
      </c>
      <c r="I65" s="148">
        <f t="shared" si="11"/>
        <v>31865008.510000002</v>
      </c>
      <c r="J65" s="148">
        <f t="shared" si="11"/>
        <v>33384799.469999999</v>
      </c>
      <c r="K65" s="148">
        <f t="shared" si="11"/>
        <v>49262742.899999976</v>
      </c>
      <c r="L65" s="148">
        <f t="shared" si="11"/>
        <v>50519135.839999989</v>
      </c>
      <c r="M65" s="148">
        <f t="shared" si="11"/>
        <v>49873139.929999992</v>
      </c>
      <c r="N65" s="148">
        <f t="shared" si="11"/>
        <v>42232823.49000001</v>
      </c>
      <c r="O65" s="148">
        <f t="shared" si="11"/>
        <v>43799217.960000001</v>
      </c>
      <c r="P65" s="148">
        <f t="shared" si="11"/>
        <v>49074741.719999999</v>
      </c>
      <c r="Q65" s="561">
        <f>SUM(E65:P65)</f>
        <v>452889718.05999994</v>
      </c>
      <c r="R65" s="561"/>
      <c r="S65" s="403"/>
      <c r="T65" s="403"/>
      <c r="U65" s="7"/>
    </row>
    <row r="66" spans="1:22" s="8" customFormat="1" ht="53.25" customHeight="1" x14ac:dyDescent="0.25">
      <c r="A66" s="303">
        <v>5</v>
      </c>
      <c r="B66" s="376" t="s">
        <v>114</v>
      </c>
      <c r="C66" s="262" t="s">
        <v>40</v>
      </c>
      <c r="D66" s="42" t="s">
        <v>48</v>
      </c>
      <c r="E66" s="147">
        <f t="shared" ref="E66:Q66" si="12">E398</f>
        <v>6903288.3700000001</v>
      </c>
      <c r="F66" s="147">
        <f t="shared" si="12"/>
        <v>1551999.6</v>
      </c>
      <c r="G66" s="147">
        <f t="shared" si="12"/>
        <v>1540999.6</v>
      </c>
      <c r="H66" s="147">
        <f t="shared" si="12"/>
        <v>1540999.6</v>
      </c>
      <c r="I66" s="147">
        <f t="shared" si="12"/>
        <v>31081477.889999997</v>
      </c>
      <c r="J66" s="147">
        <f t="shared" si="12"/>
        <v>1613204.6</v>
      </c>
      <c r="K66" s="147">
        <f t="shared" si="12"/>
        <v>1540999.6</v>
      </c>
      <c r="L66" s="147">
        <f t="shared" si="12"/>
        <v>1709557.1</v>
      </c>
      <c r="M66" s="147">
        <f t="shared" si="12"/>
        <v>2382181.2599999998</v>
      </c>
      <c r="N66" s="147">
        <f t="shared" si="12"/>
        <v>1540999.6</v>
      </c>
      <c r="O66" s="147">
        <f t="shared" si="12"/>
        <v>2383781.2599999998</v>
      </c>
      <c r="P66" s="147">
        <f t="shared" si="12"/>
        <v>3403277.8899999997</v>
      </c>
      <c r="Q66" s="563">
        <f t="shared" si="12"/>
        <v>57192766.369999997</v>
      </c>
      <c r="R66" s="563"/>
      <c r="S66" s="403">
        <f>Q67/Q66</f>
        <v>1.7393889298242036</v>
      </c>
      <c r="T66" s="403"/>
      <c r="U66" s="7"/>
    </row>
    <row r="67" spans="1:22" s="8" customFormat="1" ht="53.25" customHeight="1" x14ac:dyDescent="0.25">
      <c r="A67" s="303"/>
      <c r="B67" s="376"/>
      <c r="C67" s="268" t="s">
        <v>32</v>
      </c>
      <c r="D67" s="44"/>
      <c r="E67" s="148">
        <f>SUM(E360,E364,E368,E372,E376,E380,E384,E388,E392,E396,)</f>
        <v>6358612.1700000018</v>
      </c>
      <c r="F67" s="148">
        <f t="shared" ref="F67:P67" si="13">SUM(F360,F364,F368,F372,F376,F380,F384,F388,F392,F396,)</f>
        <v>8240285.080000001</v>
      </c>
      <c r="G67" s="148">
        <f t="shared" si="13"/>
        <v>4227582.870000002</v>
      </c>
      <c r="H67" s="148">
        <f t="shared" si="13"/>
        <v>3421469.2799999993</v>
      </c>
      <c r="I67" s="148">
        <f t="shared" si="13"/>
        <v>5614162.9799999995</v>
      </c>
      <c r="J67" s="148">
        <f t="shared" si="13"/>
        <v>7762456.9000000004</v>
      </c>
      <c r="K67" s="148">
        <f t="shared" si="13"/>
        <v>6211391.0700000003</v>
      </c>
      <c r="L67" s="148">
        <f t="shared" si="13"/>
        <v>11028157.970000004</v>
      </c>
      <c r="M67" s="148">
        <f t="shared" si="13"/>
        <v>6570339.2900000028</v>
      </c>
      <c r="N67" s="148">
        <f t="shared" si="13"/>
        <v>6591166.4699999988</v>
      </c>
      <c r="O67" s="148">
        <f t="shared" si="13"/>
        <v>6977464.3900000015</v>
      </c>
      <c r="P67" s="148">
        <f t="shared" si="13"/>
        <v>26477376.219999991</v>
      </c>
      <c r="Q67" s="561">
        <f>SUM(E67:P67)</f>
        <v>99480464.689999998</v>
      </c>
      <c r="R67" s="561"/>
      <c r="S67" s="403"/>
      <c r="T67" s="403"/>
      <c r="U67" s="7"/>
    </row>
    <row r="68" spans="1:22" s="8" customFormat="1" ht="41.25" customHeight="1" x14ac:dyDescent="0.25">
      <c r="A68" s="413" t="s">
        <v>121</v>
      </c>
      <c r="B68" s="413"/>
      <c r="C68" s="101" t="s">
        <v>40</v>
      </c>
      <c r="D68" s="101" t="s">
        <v>42</v>
      </c>
      <c r="E68" s="272">
        <f>SUM(E54,E56,E58,E61,E64,E66)</f>
        <v>50849311.009999998</v>
      </c>
      <c r="F68" s="272">
        <f t="shared" ref="F68:Q68" si="14">SUM(F54,F56,F58,F61,F64,F66)</f>
        <v>43941201.930000007</v>
      </c>
      <c r="G68" s="272">
        <f t="shared" si="14"/>
        <v>43420709.160000004</v>
      </c>
      <c r="H68" s="272">
        <f t="shared" si="14"/>
        <v>45058264.920000009</v>
      </c>
      <c r="I68" s="272">
        <f t="shared" si="14"/>
        <v>244807610.95000002</v>
      </c>
      <c r="J68" s="272">
        <f t="shared" si="14"/>
        <v>44883936.520000003</v>
      </c>
      <c r="K68" s="272">
        <f t="shared" si="14"/>
        <v>68492560.409999996</v>
      </c>
      <c r="L68" s="272">
        <f t="shared" si="14"/>
        <v>68047887.49000001</v>
      </c>
      <c r="M68" s="272">
        <f t="shared" si="14"/>
        <v>64645485.780000009</v>
      </c>
      <c r="N68" s="272">
        <f t="shared" si="14"/>
        <v>60809368.050000004</v>
      </c>
      <c r="O68" s="272">
        <f t="shared" si="14"/>
        <v>63062537.680000007</v>
      </c>
      <c r="P68" s="272">
        <f t="shared" si="14"/>
        <v>78493970.079999998</v>
      </c>
      <c r="Q68" s="564">
        <f t="shared" si="14"/>
        <v>876512843.98000014</v>
      </c>
      <c r="R68" s="564"/>
      <c r="S68" s="403">
        <f>Q69/Q68</f>
        <v>0.9732154200006955</v>
      </c>
      <c r="T68" s="403"/>
      <c r="U68" s="7"/>
    </row>
    <row r="69" spans="1:22" s="8" customFormat="1" ht="52.5" customHeight="1" x14ac:dyDescent="0.25">
      <c r="A69" s="413"/>
      <c r="B69" s="413"/>
      <c r="C69" s="101" t="s">
        <v>76</v>
      </c>
      <c r="D69" s="101" t="s">
        <v>42</v>
      </c>
      <c r="E69" s="239">
        <f>E404</f>
        <v>49661312.390000001</v>
      </c>
      <c r="F69" s="239">
        <f t="shared" ref="F69:P69" si="15">F404</f>
        <v>56724047.149999999</v>
      </c>
      <c r="G69" s="239">
        <f t="shared" si="15"/>
        <v>52387289.529999994</v>
      </c>
      <c r="H69" s="239">
        <f>H404</f>
        <v>56345997.450000003</v>
      </c>
      <c r="I69" s="239">
        <f t="shared" si="15"/>
        <v>65912446.109999999</v>
      </c>
      <c r="J69" s="239">
        <f>J404</f>
        <v>68220478.650000006</v>
      </c>
      <c r="K69" s="239">
        <f t="shared" si="15"/>
        <v>79759740.00999999</v>
      </c>
      <c r="L69" s="239">
        <f>L404</f>
        <v>86689249.900000006</v>
      </c>
      <c r="M69" s="239">
        <f t="shared" si="15"/>
        <v>83792470.519999996</v>
      </c>
      <c r="N69" s="239">
        <f t="shared" si="15"/>
        <v>72034748.969999999</v>
      </c>
      <c r="O69" s="239">
        <f>O404</f>
        <v>74084408.929999992</v>
      </c>
      <c r="P69" s="239">
        <f t="shared" si="15"/>
        <v>107423625.98</v>
      </c>
      <c r="Q69" s="564">
        <f>SUM(Q55,Q57,Q59,Q62,Q65,Q67)</f>
        <v>853035815.58999991</v>
      </c>
      <c r="R69" s="564"/>
      <c r="S69" s="403"/>
      <c r="T69" s="403"/>
      <c r="U69" s="7"/>
    </row>
    <row r="70" spans="1:22" s="8" customFormat="1" ht="63.75" customHeight="1" x14ac:dyDescent="0.25">
      <c r="A70" s="566" t="s">
        <v>125</v>
      </c>
      <c r="B70" s="566"/>
      <c r="C70" s="566"/>
      <c r="D70" s="566"/>
      <c r="E70" s="566"/>
      <c r="F70" s="566"/>
      <c r="G70" s="566"/>
      <c r="H70" s="566"/>
      <c r="I70" s="566"/>
      <c r="J70" s="566"/>
      <c r="K70" s="566"/>
      <c r="L70" s="566"/>
      <c r="M70" s="566"/>
      <c r="N70" s="566"/>
      <c r="O70" s="566"/>
      <c r="P70" s="566"/>
      <c r="Q70" s="566"/>
      <c r="R70" s="566"/>
      <c r="S70" s="566"/>
      <c r="T70" s="566"/>
      <c r="U70" s="7"/>
    </row>
    <row r="71" spans="1:22" s="8" customFormat="1" ht="37.5" customHeight="1" x14ac:dyDescent="0.25">
      <c r="A71" s="303"/>
      <c r="B71" s="333" t="s">
        <v>111</v>
      </c>
      <c r="C71" s="262" t="s">
        <v>40</v>
      </c>
      <c r="D71" s="42" t="str">
        <f>D66</f>
        <v>Agenda</v>
      </c>
      <c r="E71" s="139"/>
      <c r="F71" s="139"/>
      <c r="G71" s="139"/>
      <c r="H71" s="139"/>
      <c r="I71" s="139">
        <v>10500000</v>
      </c>
      <c r="J71" s="139"/>
      <c r="K71" s="139">
        <v>3500000</v>
      </c>
      <c r="L71" s="139">
        <v>3500000</v>
      </c>
      <c r="M71" s="139">
        <v>3500000</v>
      </c>
      <c r="N71" s="139"/>
      <c r="O71" s="139"/>
      <c r="P71" s="139"/>
      <c r="Q71" s="567">
        <f>SUM(E71:P71)</f>
        <v>21000000</v>
      </c>
      <c r="R71" s="567"/>
      <c r="S71" s="403">
        <f>Q72/Q71</f>
        <v>0.71384994285714287</v>
      </c>
      <c r="T71" s="403"/>
      <c r="U71" s="7"/>
    </row>
    <row r="72" spans="1:22" s="8" customFormat="1" ht="37.5" customHeight="1" x14ac:dyDescent="0.25">
      <c r="A72" s="303"/>
      <c r="B72" s="333"/>
      <c r="C72" s="268" t="s">
        <v>32</v>
      </c>
      <c r="D72" s="44"/>
      <c r="E72" s="138"/>
      <c r="F72" s="138"/>
      <c r="G72" s="138"/>
      <c r="H72" s="138"/>
      <c r="I72" s="138"/>
      <c r="J72" s="138"/>
      <c r="K72" s="161"/>
      <c r="L72" s="138">
        <f>246226.5+6431007.67</f>
        <v>6677234.1699999999</v>
      </c>
      <c r="M72" s="138">
        <f>237601.5+756828.15</f>
        <v>994429.65</v>
      </c>
      <c r="N72" s="138"/>
      <c r="O72" s="138"/>
      <c r="P72" s="138">
        <v>7319184.9800000004</v>
      </c>
      <c r="Q72" s="568">
        <f>SUM(E72:P72)</f>
        <v>14990848.800000001</v>
      </c>
      <c r="R72" s="568"/>
      <c r="S72" s="403"/>
      <c r="T72" s="403"/>
      <c r="U72" s="515"/>
    </row>
    <row r="73" spans="1:22" s="8" customFormat="1" ht="39.75" customHeight="1" x14ac:dyDescent="0.25">
      <c r="A73" s="303"/>
      <c r="B73" s="333" t="s">
        <v>114</v>
      </c>
      <c r="C73" s="262" t="s">
        <v>40</v>
      </c>
      <c r="D73" s="42" t="str">
        <f>D68</f>
        <v>Activi-
dades</v>
      </c>
      <c r="E73" s="246"/>
      <c r="F73" s="139"/>
      <c r="G73" s="139"/>
      <c r="H73" s="139"/>
      <c r="I73" s="247">
        <v>14000000</v>
      </c>
      <c r="J73" s="139"/>
      <c r="K73" s="139"/>
      <c r="L73" s="139"/>
      <c r="M73" s="139"/>
      <c r="N73" s="139"/>
      <c r="O73" s="139"/>
      <c r="P73" s="139"/>
      <c r="Q73" s="567">
        <f>SUM(E73:P73)</f>
        <v>14000000</v>
      </c>
      <c r="R73" s="567"/>
      <c r="S73" s="403">
        <f t="shared" ref="S73" si="16">Q74/Q73</f>
        <v>1.5967861400000003</v>
      </c>
      <c r="T73" s="403"/>
      <c r="U73" s="515"/>
    </row>
    <row r="74" spans="1:22" s="8" customFormat="1" ht="39.75" customHeight="1" x14ac:dyDescent="0.25">
      <c r="A74" s="303"/>
      <c r="B74" s="333"/>
      <c r="C74" s="268" t="s">
        <v>32</v>
      </c>
      <c r="D74" s="44"/>
      <c r="E74" s="138"/>
      <c r="F74" s="138">
        <v>5795500</v>
      </c>
      <c r="G74" s="138">
        <v>2137792.7999999998</v>
      </c>
      <c r="H74" s="138"/>
      <c r="I74" s="138">
        <v>3285668.36</v>
      </c>
      <c r="J74" s="245">
        <v>5178857.43</v>
      </c>
      <c r="K74" s="161">
        <v>1678500.5</v>
      </c>
      <c r="L74" s="138">
        <v>2064413.12</v>
      </c>
      <c r="M74" s="138">
        <v>926331.71</v>
      </c>
      <c r="N74" s="138">
        <v>1288566.3</v>
      </c>
      <c r="O74" s="138">
        <v>3307287.37</v>
      </c>
      <c r="P74" s="138">
        <v>-3307911.63</v>
      </c>
      <c r="Q74" s="568">
        <f>SUM(E74:P74)</f>
        <v>22355005.960000005</v>
      </c>
      <c r="R74" s="568"/>
      <c r="S74" s="403"/>
      <c r="T74" s="403"/>
      <c r="U74" s="515"/>
    </row>
    <row r="75" spans="1:22" s="8" customFormat="1" ht="27.75" x14ac:dyDescent="0.25">
      <c r="A75" s="565" t="s">
        <v>93</v>
      </c>
      <c r="B75" s="565"/>
      <c r="C75" s="565"/>
      <c r="D75" s="565"/>
      <c r="E75" s="565"/>
      <c r="F75" s="565"/>
      <c r="G75" s="565"/>
      <c r="H75" s="565"/>
      <c r="I75" s="565"/>
      <c r="J75" s="565"/>
      <c r="K75" s="565"/>
      <c r="L75" s="565"/>
      <c r="M75" s="565"/>
      <c r="N75" s="565"/>
      <c r="O75" s="565"/>
      <c r="P75" s="565"/>
      <c r="Q75" s="565"/>
      <c r="R75" s="565"/>
      <c r="S75" s="565"/>
      <c r="T75" s="565"/>
      <c r="U75" s="7"/>
    </row>
    <row r="76" spans="1:22" ht="32.25" customHeight="1" x14ac:dyDescent="0.25">
      <c r="A76" s="324" t="s">
        <v>122</v>
      </c>
      <c r="B76" s="324"/>
      <c r="C76" s="324"/>
      <c r="D76" s="324"/>
      <c r="E76" s="324"/>
      <c r="F76" s="324"/>
      <c r="G76" s="324"/>
      <c r="H76" s="324"/>
      <c r="I76" s="324"/>
      <c r="J76" s="324"/>
      <c r="K76" s="324"/>
      <c r="L76" s="324"/>
      <c r="M76" s="324"/>
      <c r="N76" s="324"/>
      <c r="O76" s="324"/>
      <c r="P76" s="324"/>
      <c r="Q76" s="324"/>
      <c r="R76" s="324"/>
      <c r="S76" s="324"/>
      <c r="T76" s="324"/>
      <c r="U76"/>
      <c r="V76" s="266"/>
    </row>
    <row r="77" spans="1:22" ht="18.75" customHeight="1" x14ac:dyDescent="0.25">
      <c r="A77" s="325" t="s">
        <v>1</v>
      </c>
      <c r="B77" s="325"/>
      <c r="C77" s="325"/>
      <c r="D77" s="325"/>
      <c r="E77" s="325"/>
      <c r="F77" s="325"/>
      <c r="G77" s="325"/>
      <c r="H77" s="325"/>
      <c r="I77" s="325"/>
      <c r="J77" s="325"/>
      <c r="K77" s="325" t="s">
        <v>103</v>
      </c>
      <c r="L77" s="325"/>
      <c r="M77" s="325"/>
      <c r="N77" s="325"/>
      <c r="O77" s="325"/>
      <c r="P77" s="325"/>
      <c r="Q77" s="325"/>
      <c r="R77" s="325"/>
      <c r="S77" s="325"/>
      <c r="T77" s="325"/>
      <c r="U77"/>
      <c r="V77" s="8"/>
    </row>
    <row r="78" spans="1:22" s="8" customFormat="1" ht="26.25" x14ac:dyDescent="0.25">
      <c r="A78" s="348" t="s">
        <v>94</v>
      </c>
      <c r="B78" s="348"/>
      <c r="C78" s="348"/>
      <c r="D78" s="348"/>
      <c r="E78" s="348"/>
      <c r="F78" s="348"/>
      <c r="G78" s="348"/>
      <c r="H78" s="348"/>
      <c r="I78" s="348"/>
      <c r="J78" s="348"/>
      <c r="K78" s="328" t="s">
        <v>37</v>
      </c>
      <c r="L78" s="328"/>
      <c r="M78" s="328"/>
      <c r="N78" s="328"/>
      <c r="O78" s="328"/>
      <c r="P78" s="328"/>
      <c r="Q78" s="328"/>
      <c r="R78" s="328"/>
      <c r="S78" s="328"/>
      <c r="T78" s="328"/>
      <c r="U78" s="7"/>
    </row>
    <row r="79" spans="1:22" s="8" customFormat="1" ht="21" x14ac:dyDescent="0.25">
      <c r="A79" s="319" t="s">
        <v>2</v>
      </c>
      <c r="B79" s="319"/>
      <c r="C79" s="319"/>
      <c r="D79" s="319" t="s">
        <v>47</v>
      </c>
      <c r="E79" s="319"/>
      <c r="F79" s="319"/>
      <c r="G79" s="319"/>
      <c r="H79" s="319"/>
      <c r="I79" s="319"/>
      <c r="J79" s="319"/>
      <c r="K79" s="319"/>
      <c r="L79" s="319"/>
      <c r="M79" s="319"/>
      <c r="N79" s="319"/>
      <c r="O79" s="319"/>
      <c r="P79" s="319"/>
      <c r="Q79" s="319"/>
      <c r="R79" s="319"/>
      <c r="S79" s="319"/>
      <c r="T79" s="319"/>
      <c r="U79" s="7"/>
    </row>
    <row r="80" spans="1:22" s="8" customFormat="1" ht="223.5" customHeight="1" x14ac:dyDescent="0.25">
      <c r="A80" s="334" t="s">
        <v>83</v>
      </c>
      <c r="B80" s="334"/>
      <c r="C80" s="334"/>
      <c r="D80" s="349" t="s">
        <v>84</v>
      </c>
      <c r="E80" s="349"/>
      <c r="F80" s="349"/>
      <c r="G80" s="349"/>
      <c r="H80" s="349"/>
      <c r="I80" s="349"/>
      <c r="J80" s="349"/>
      <c r="K80" s="349"/>
      <c r="L80" s="349"/>
      <c r="M80" s="349"/>
      <c r="N80" s="349"/>
      <c r="O80" s="349"/>
      <c r="P80" s="349"/>
      <c r="Q80" s="349"/>
      <c r="R80" s="349"/>
      <c r="S80" s="349"/>
      <c r="T80" s="349"/>
      <c r="U80" s="7"/>
    </row>
    <row r="81" spans="1:21" s="8" customFormat="1" ht="21" x14ac:dyDescent="0.25">
      <c r="A81" s="319" t="s">
        <v>3</v>
      </c>
      <c r="B81" s="319"/>
      <c r="C81" s="319"/>
      <c r="D81" s="319"/>
      <c r="E81" s="319"/>
      <c r="F81" s="319"/>
      <c r="G81" s="319"/>
      <c r="H81" s="319"/>
      <c r="I81" s="319"/>
      <c r="J81" s="319"/>
      <c r="K81" s="319"/>
      <c r="L81" s="319"/>
      <c r="M81" s="319"/>
      <c r="N81" s="319"/>
      <c r="O81" s="319"/>
      <c r="P81" s="319"/>
      <c r="Q81" s="319"/>
      <c r="R81" s="319"/>
      <c r="S81" s="319"/>
      <c r="T81" s="319"/>
      <c r="U81" s="7"/>
    </row>
    <row r="82" spans="1:21" s="8" customFormat="1" ht="21" x14ac:dyDescent="0.25">
      <c r="A82" s="323" t="s">
        <v>4</v>
      </c>
      <c r="B82" s="323"/>
      <c r="C82" s="323"/>
      <c r="D82" s="323"/>
      <c r="E82" s="323" t="s">
        <v>5</v>
      </c>
      <c r="F82" s="323"/>
      <c r="G82" s="323"/>
      <c r="H82" s="323"/>
      <c r="I82" s="323" t="s">
        <v>6</v>
      </c>
      <c r="J82" s="323"/>
      <c r="K82" s="323"/>
      <c r="L82" s="323"/>
      <c r="M82" s="323"/>
      <c r="N82" s="323"/>
      <c r="O82" s="323"/>
      <c r="P82" s="323"/>
      <c r="Q82" s="323" t="s">
        <v>7</v>
      </c>
      <c r="R82" s="323"/>
      <c r="S82" s="323"/>
      <c r="T82" s="323"/>
      <c r="U82" s="7"/>
    </row>
    <row r="83" spans="1:21" s="8" customFormat="1" ht="21" x14ac:dyDescent="0.25">
      <c r="A83" s="316" t="s">
        <v>8</v>
      </c>
      <c r="B83" s="316"/>
      <c r="C83" s="316"/>
      <c r="D83" s="316"/>
      <c r="E83" s="317" t="s">
        <v>9</v>
      </c>
      <c r="F83" s="317"/>
      <c r="G83" s="317"/>
      <c r="H83" s="317"/>
      <c r="I83" s="316" t="s">
        <v>10</v>
      </c>
      <c r="J83" s="316"/>
      <c r="K83" s="316"/>
      <c r="L83" s="316"/>
      <c r="M83" s="316"/>
      <c r="N83" s="316"/>
      <c r="O83" s="316"/>
      <c r="P83" s="316"/>
      <c r="Q83" s="316" t="s">
        <v>11</v>
      </c>
      <c r="R83" s="316"/>
      <c r="S83" s="316"/>
      <c r="T83" s="316"/>
      <c r="U83" s="7"/>
    </row>
    <row r="84" spans="1:21" s="8" customFormat="1" ht="63" customHeight="1" x14ac:dyDescent="0.25">
      <c r="A84" s="313" t="s">
        <v>105</v>
      </c>
      <c r="B84" s="315" t="s">
        <v>101</v>
      </c>
      <c r="C84" s="318" t="s">
        <v>13</v>
      </c>
      <c r="D84" s="318" t="s">
        <v>14</v>
      </c>
      <c r="E84" s="313" t="s">
        <v>15</v>
      </c>
      <c r="F84" s="313" t="s">
        <v>16</v>
      </c>
      <c r="G84" s="313" t="s">
        <v>17</v>
      </c>
      <c r="H84" s="313" t="s">
        <v>18</v>
      </c>
      <c r="I84" s="313" t="s">
        <v>19</v>
      </c>
      <c r="J84" s="313" t="s">
        <v>20</v>
      </c>
      <c r="K84" s="313" t="s">
        <v>21</v>
      </c>
      <c r="L84" s="313" t="s">
        <v>22</v>
      </c>
      <c r="M84" s="313" t="s">
        <v>23</v>
      </c>
      <c r="N84" s="313" t="s">
        <v>24</v>
      </c>
      <c r="O84" s="313" t="s">
        <v>25</v>
      </c>
      <c r="P84" s="313" t="s">
        <v>26</v>
      </c>
      <c r="Q84" s="314" t="s">
        <v>100</v>
      </c>
      <c r="R84" s="315" t="s">
        <v>104</v>
      </c>
      <c r="S84" s="313" t="s">
        <v>28</v>
      </c>
      <c r="T84" s="313"/>
      <c r="U84" s="7"/>
    </row>
    <row r="85" spans="1:21" s="8" customFormat="1" ht="63" customHeight="1" x14ac:dyDescent="0.25">
      <c r="A85" s="313"/>
      <c r="B85" s="315"/>
      <c r="C85" s="318"/>
      <c r="D85" s="318"/>
      <c r="E85" s="313"/>
      <c r="F85" s="313"/>
      <c r="G85" s="313"/>
      <c r="H85" s="313"/>
      <c r="I85" s="313"/>
      <c r="J85" s="313"/>
      <c r="K85" s="313"/>
      <c r="L85" s="313"/>
      <c r="M85" s="313"/>
      <c r="N85" s="313"/>
      <c r="O85" s="313"/>
      <c r="P85" s="313"/>
      <c r="Q85" s="314"/>
      <c r="R85" s="315"/>
      <c r="S85" s="261" t="s">
        <v>29</v>
      </c>
      <c r="T85" s="197" t="s">
        <v>30</v>
      </c>
      <c r="U85" s="7"/>
    </row>
    <row r="86" spans="1:21" s="8" customFormat="1" ht="39" customHeight="1" x14ac:dyDescent="0.25">
      <c r="A86" s="364">
        <v>1</v>
      </c>
      <c r="B86" s="390" t="s">
        <v>180</v>
      </c>
      <c r="C86" s="305" t="s">
        <v>40</v>
      </c>
      <c r="D86" s="41" t="s">
        <v>80</v>
      </c>
      <c r="E86" s="162">
        <v>10</v>
      </c>
      <c r="F86" s="162">
        <v>10</v>
      </c>
      <c r="G86" s="162">
        <v>10</v>
      </c>
      <c r="H86" s="162">
        <v>10</v>
      </c>
      <c r="I86" s="162">
        <v>10</v>
      </c>
      <c r="J86" s="162">
        <v>10</v>
      </c>
      <c r="K86" s="162">
        <v>10</v>
      </c>
      <c r="L86" s="162">
        <v>10</v>
      </c>
      <c r="M86" s="162">
        <v>10</v>
      </c>
      <c r="N86" s="162">
        <v>10</v>
      </c>
      <c r="O86" s="162">
        <v>10</v>
      </c>
      <c r="P86" s="162">
        <v>10</v>
      </c>
      <c r="Q86" s="346" t="s">
        <v>243</v>
      </c>
      <c r="R86" s="62">
        <f t="shared" ref="R86:R109" si="17">SUM(E86:P86)</f>
        <v>120</v>
      </c>
      <c r="S86" s="289" t="s">
        <v>38</v>
      </c>
      <c r="T86" s="289" t="s">
        <v>39</v>
      </c>
      <c r="U86" s="7"/>
    </row>
    <row r="87" spans="1:21" s="8" customFormat="1" ht="39" customHeight="1" x14ac:dyDescent="0.25">
      <c r="A87" s="364"/>
      <c r="B87" s="390"/>
      <c r="C87" s="305"/>
      <c r="D87" s="42" t="s">
        <v>31</v>
      </c>
      <c r="E87" s="139">
        <v>2627757.12</v>
      </c>
      <c r="F87" s="139">
        <v>2499074.3500000006</v>
      </c>
      <c r="G87" s="139">
        <v>2540167.12</v>
      </c>
      <c r="H87" s="139">
        <v>2569606.1000000006</v>
      </c>
      <c r="I87" s="139">
        <v>2853296.8800000008</v>
      </c>
      <c r="J87" s="139">
        <v>2548149.3500000006</v>
      </c>
      <c r="K87" s="139">
        <v>2586557.1000000006</v>
      </c>
      <c r="L87" s="139">
        <v>2764656.1000000006</v>
      </c>
      <c r="M87" s="139">
        <v>2576557.1000000006</v>
      </c>
      <c r="N87" s="139">
        <v>2569606.1000000006</v>
      </c>
      <c r="O87" s="139">
        <v>2576557.1000000006</v>
      </c>
      <c r="P87" s="139">
        <v>3171606.1000000006</v>
      </c>
      <c r="Q87" s="347"/>
      <c r="R87" s="139">
        <f t="shared" si="17"/>
        <v>31883590.520000011</v>
      </c>
      <c r="S87" s="289"/>
      <c r="T87" s="289"/>
      <c r="U87" s="7"/>
    </row>
    <row r="88" spans="1:21" s="8" customFormat="1" ht="39" customHeight="1" x14ac:dyDescent="0.25">
      <c r="A88" s="364"/>
      <c r="B88" s="390"/>
      <c r="C88" s="308" t="s">
        <v>32</v>
      </c>
      <c r="D88" s="43" t="str">
        <f>D86</f>
        <v>Infor.
pública</v>
      </c>
      <c r="E88" s="66">
        <v>17</v>
      </c>
      <c r="F88" s="66">
        <v>12</v>
      </c>
      <c r="G88" s="66">
        <v>10</v>
      </c>
      <c r="H88" s="79">
        <v>12</v>
      </c>
      <c r="I88" s="79">
        <v>10</v>
      </c>
      <c r="J88" s="79">
        <v>11</v>
      </c>
      <c r="K88" s="149">
        <v>12</v>
      </c>
      <c r="L88" s="149">
        <v>10</v>
      </c>
      <c r="M88" s="149">
        <v>8</v>
      </c>
      <c r="N88" s="66">
        <v>10</v>
      </c>
      <c r="O88" s="66">
        <v>10</v>
      </c>
      <c r="P88" s="66">
        <v>14</v>
      </c>
      <c r="Q88" s="343" t="s">
        <v>272</v>
      </c>
      <c r="R88" s="66">
        <f t="shared" si="17"/>
        <v>136</v>
      </c>
      <c r="S88" s="279">
        <f>R88/R86</f>
        <v>1.1333333333333333</v>
      </c>
      <c r="T88" s="279">
        <f>R89/R87</f>
        <v>1.4842535385189732</v>
      </c>
      <c r="U88" s="7"/>
    </row>
    <row r="89" spans="1:21" s="8" customFormat="1" ht="39" customHeight="1" x14ac:dyDescent="0.25">
      <c r="A89" s="364"/>
      <c r="B89" s="390"/>
      <c r="C89" s="308"/>
      <c r="D89" s="44" t="str">
        <f>D87</f>
        <v>Monto</v>
      </c>
      <c r="E89" s="142">
        <v>2255634.2599999998</v>
      </c>
      <c r="F89" s="142">
        <v>3097416.84</v>
      </c>
      <c r="G89" s="142">
        <v>3554503.8000000007</v>
      </c>
      <c r="H89" s="142">
        <v>3449355.98</v>
      </c>
      <c r="I89" s="142">
        <v>3946072.8499999996</v>
      </c>
      <c r="J89" s="142">
        <v>4134190</v>
      </c>
      <c r="K89" s="111">
        <v>3858614.36</v>
      </c>
      <c r="L89" s="111">
        <v>3835809.91</v>
      </c>
      <c r="M89" s="160">
        <v>4843043.58</v>
      </c>
      <c r="N89" s="142">
        <v>4089550.52</v>
      </c>
      <c r="O89" s="142">
        <v>4370573.91</v>
      </c>
      <c r="P89" s="142">
        <v>5888566.04</v>
      </c>
      <c r="Q89" s="344"/>
      <c r="R89" s="138">
        <f t="shared" si="17"/>
        <v>47323332.050000004</v>
      </c>
      <c r="S89" s="279"/>
      <c r="T89" s="279"/>
      <c r="U89" s="7"/>
    </row>
    <row r="90" spans="1:21" s="8" customFormat="1" ht="45.75" customHeight="1" x14ac:dyDescent="0.25">
      <c r="A90" s="364">
        <v>2</v>
      </c>
      <c r="B90" s="390" t="s">
        <v>181</v>
      </c>
      <c r="C90" s="305" t="s">
        <v>40</v>
      </c>
      <c r="D90" s="42" t="s">
        <v>48</v>
      </c>
      <c r="E90" s="163">
        <v>15</v>
      </c>
      <c r="F90" s="163">
        <v>15</v>
      </c>
      <c r="G90" s="163">
        <v>15</v>
      </c>
      <c r="H90" s="163">
        <v>15</v>
      </c>
      <c r="I90" s="163">
        <v>15</v>
      </c>
      <c r="J90" s="163">
        <v>15</v>
      </c>
      <c r="K90" s="163">
        <v>15</v>
      </c>
      <c r="L90" s="163">
        <v>15</v>
      </c>
      <c r="M90" s="163">
        <v>15</v>
      </c>
      <c r="N90" s="163">
        <v>15</v>
      </c>
      <c r="O90" s="163">
        <v>15</v>
      </c>
      <c r="P90" s="163">
        <v>15</v>
      </c>
      <c r="Q90" s="306" t="s">
        <v>127</v>
      </c>
      <c r="R90" s="62">
        <f t="shared" si="17"/>
        <v>180</v>
      </c>
      <c r="S90" s="289" t="s">
        <v>38</v>
      </c>
      <c r="T90" s="289" t="s">
        <v>39</v>
      </c>
      <c r="U90" s="7"/>
    </row>
    <row r="91" spans="1:21" s="8" customFormat="1" ht="45.75" customHeight="1" x14ac:dyDescent="0.25">
      <c r="A91" s="364"/>
      <c r="B91" s="390"/>
      <c r="C91" s="305"/>
      <c r="D91" s="42" t="s">
        <v>31</v>
      </c>
      <c r="E91" s="139">
        <v>208274.19999999995</v>
      </c>
      <c r="F91" s="139">
        <v>189703.86999999997</v>
      </c>
      <c r="G91" s="139">
        <v>195774.19999999995</v>
      </c>
      <c r="H91" s="139">
        <v>193774.19999999995</v>
      </c>
      <c r="I91" s="139">
        <v>229640.69</v>
      </c>
      <c r="J91" s="139">
        <v>189993.86999999997</v>
      </c>
      <c r="K91" s="139">
        <v>202774.19999999995</v>
      </c>
      <c r="L91" s="139">
        <v>209854.19999999995</v>
      </c>
      <c r="M91" s="139">
        <v>195774.19999999995</v>
      </c>
      <c r="N91" s="139">
        <v>193774.19999999995</v>
      </c>
      <c r="O91" s="139">
        <v>195774.19999999995</v>
      </c>
      <c r="P91" s="139">
        <v>261274.19999999995</v>
      </c>
      <c r="Q91" s="307"/>
      <c r="R91" s="139">
        <f t="shared" si="17"/>
        <v>2466386.2299999995</v>
      </c>
      <c r="S91" s="289"/>
      <c r="T91" s="289"/>
      <c r="U91" s="7"/>
    </row>
    <row r="92" spans="1:21" s="8" customFormat="1" ht="45.75" customHeight="1" x14ac:dyDescent="0.25">
      <c r="A92" s="364"/>
      <c r="B92" s="390"/>
      <c r="C92" s="308" t="s">
        <v>32</v>
      </c>
      <c r="D92" s="44" t="str">
        <f>D90</f>
        <v>Agenda</v>
      </c>
      <c r="E92" s="66">
        <v>15</v>
      </c>
      <c r="F92" s="66">
        <v>15</v>
      </c>
      <c r="G92" s="66">
        <v>15</v>
      </c>
      <c r="H92" s="121">
        <v>15</v>
      </c>
      <c r="I92" s="121">
        <v>15</v>
      </c>
      <c r="J92" s="79">
        <v>15</v>
      </c>
      <c r="K92" s="149">
        <v>17</v>
      </c>
      <c r="L92" s="149">
        <v>15</v>
      </c>
      <c r="M92" s="149">
        <v>12</v>
      </c>
      <c r="N92" s="66">
        <v>15</v>
      </c>
      <c r="O92" s="66">
        <v>20</v>
      </c>
      <c r="P92" s="66">
        <v>17</v>
      </c>
      <c r="Q92" s="309" t="s">
        <v>127</v>
      </c>
      <c r="R92" s="66">
        <f t="shared" si="17"/>
        <v>186</v>
      </c>
      <c r="S92" s="279">
        <f t="shared" ref="S92" si="18">R92/R90</f>
        <v>1.0333333333333334</v>
      </c>
      <c r="T92" s="279">
        <f t="shared" ref="T92" si="19">R93/R91</f>
        <v>1.0107118421594501</v>
      </c>
      <c r="U92" s="7"/>
    </row>
    <row r="93" spans="1:21" s="8" customFormat="1" ht="45.75" customHeight="1" x14ac:dyDescent="0.25">
      <c r="A93" s="364"/>
      <c r="B93" s="390"/>
      <c r="C93" s="308"/>
      <c r="D93" s="44" t="str">
        <f>D91</f>
        <v>Monto</v>
      </c>
      <c r="E93" s="142">
        <v>139218.93</v>
      </c>
      <c r="F93" s="142">
        <v>138770.79999999999</v>
      </c>
      <c r="G93" s="142">
        <v>144971.18</v>
      </c>
      <c r="H93" s="142">
        <v>164908.43</v>
      </c>
      <c r="I93" s="138">
        <v>258604.31000000006</v>
      </c>
      <c r="J93" s="142">
        <v>218664.48</v>
      </c>
      <c r="K93" s="111">
        <v>217799.28</v>
      </c>
      <c r="L93" s="111">
        <v>240399.08</v>
      </c>
      <c r="M93" s="215">
        <v>263838.53999999998</v>
      </c>
      <c r="N93" s="142">
        <v>213827.87</v>
      </c>
      <c r="O93" s="142">
        <v>213827.87</v>
      </c>
      <c r="P93" s="142">
        <v>277975</v>
      </c>
      <c r="Q93" s="310"/>
      <c r="R93" s="138">
        <f t="shared" si="17"/>
        <v>2492805.7700000005</v>
      </c>
      <c r="S93" s="279"/>
      <c r="T93" s="279"/>
      <c r="U93" s="7"/>
    </row>
    <row r="94" spans="1:21" s="8" customFormat="1" ht="52.5" customHeight="1" x14ac:dyDescent="0.25">
      <c r="A94" s="364">
        <v>3</v>
      </c>
      <c r="B94" s="390" t="s">
        <v>182</v>
      </c>
      <c r="C94" s="305" t="s">
        <v>40</v>
      </c>
      <c r="D94" s="42" t="s">
        <v>49</v>
      </c>
      <c r="E94" s="164">
        <v>13</v>
      </c>
      <c r="F94" s="164">
        <v>12</v>
      </c>
      <c r="G94" s="164">
        <v>12</v>
      </c>
      <c r="H94" s="164">
        <v>13</v>
      </c>
      <c r="I94" s="164">
        <v>12</v>
      </c>
      <c r="J94" s="164">
        <v>12</v>
      </c>
      <c r="K94" s="164">
        <v>13</v>
      </c>
      <c r="L94" s="164">
        <v>13</v>
      </c>
      <c r="M94" s="164">
        <v>13</v>
      </c>
      <c r="N94" s="164">
        <v>13</v>
      </c>
      <c r="O94" s="164">
        <v>12</v>
      </c>
      <c r="P94" s="164">
        <v>12</v>
      </c>
      <c r="Q94" s="306" t="s">
        <v>127</v>
      </c>
      <c r="R94" s="62">
        <f t="shared" si="17"/>
        <v>150</v>
      </c>
      <c r="S94" s="289" t="s">
        <v>38</v>
      </c>
      <c r="T94" s="289" t="s">
        <v>39</v>
      </c>
      <c r="U94" s="7"/>
    </row>
    <row r="95" spans="1:21" s="8" customFormat="1" ht="52.5" customHeight="1" x14ac:dyDescent="0.25">
      <c r="A95" s="364"/>
      <c r="B95" s="390"/>
      <c r="C95" s="305"/>
      <c r="D95" s="42" t="s">
        <v>31</v>
      </c>
      <c r="E95" s="139">
        <v>532986.75</v>
      </c>
      <c r="F95" s="139">
        <v>497021.75999999989</v>
      </c>
      <c r="G95" s="139">
        <v>511486.74999999988</v>
      </c>
      <c r="H95" s="139">
        <v>501486.74999999988</v>
      </c>
      <c r="I95" s="139">
        <v>561444.18000000005</v>
      </c>
      <c r="J95" s="139">
        <v>499041.75999999989</v>
      </c>
      <c r="K95" s="139">
        <v>511486.74999999988</v>
      </c>
      <c r="L95" s="139">
        <v>544840.25</v>
      </c>
      <c r="M95" s="139">
        <v>508986.74999999988</v>
      </c>
      <c r="N95" s="139">
        <v>501486.74999999988</v>
      </c>
      <c r="O95" s="139">
        <v>511486.74999999988</v>
      </c>
      <c r="P95" s="139">
        <v>626986.74999999988</v>
      </c>
      <c r="Q95" s="307"/>
      <c r="R95" s="139">
        <f t="shared" si="17"/>
        <v>6308741.9499999993</v>
      </c>
      <c r="S95" s="289"/>
      <c r="T95" s="289"/>
      <c r="U95" s="7"/>
    </row>
    <row r="96" spans="1:21" s="8" customFormat="1" ht="52.5" customHeight="1" x14ac:dyDescent="0.25">
      <c r="A96" s="364"/>
      <c r="B96" s="390"/>
      <c r="C96" s="308" t="s">
        <v>32</v>
      </c>
      <c r="D96" s="44" t="str">
        <f>D94</f>
        <v>Asuntos</v>
      </c>
      <c r="E96" s="66">
        <v>13</v>
      </c>
      <c r="F96" s="66">
        <v>12</v>
      </c>
      <c r="G96" s="66">
        <v>11</v>
      </c>
      <c r="H96" s="79">
        <v>13</v>
      </c>
      <c r="I96" s="79">
        <v>12</v>
      </c>
      <c r="J96" s="79">
        <v>12</v>
      </c>
      <c r="K96" s="149">
        <v>13</v>
      </c>
      <c r="L96" s="149">
        <v>13</v>
      </c>
      <c r="M96" s="149">
        <v>13</v>
      </c>
      <c r="N96" s="66">
        <v>13</v>
      </c>
      <c r="O96" s="66">
        <v>12</v>
      </c>
      <c r="P96" s="66">
        <v>12</v>
      </c>
      <c r="Q96" s="309" t="s">
        <v>127</v>
      </c>
      <c r="R96" s="66">
        <f t="shared" si="17"/>
        <v>149</v>
      </c>
      <c r="S96" s="279">
        <f t="shared" ref="S96" si="20">R96/R94</f>
        <v>0.99333333333333329</v>
      </c>
      <c r="T96" s="279">
        <f t="shared" ref="T96" si="21">R97/R95</f>
        <v>1.0395624788552338</v>
      </c>
      <c r="U96" s="7"/>
    </row>
    <row r="97" spans="1:21" s="8" customFormat="1" ht="52.5" customHeight="1" x14ac:dyDescent="0.25">
      <c r="A97" s="364"/>
      <c r="B97" s="390"/>
      <c r="C97" s="308"/>
      <c r="D97" s="44" t="str">
        <f>D95</f>
        <v>Monto</v>
      </c>
      <c r="E97" s="138">
        <v>476065.7</v>
      </c>
      <c r="F97" s="138">
        <v>684260.76</v>
      </c>
      <c r="G97" s="138">
        <v>527076.77</v>
      </c>
      <c r="H97" s="138">
        <v>502667.57999999996</v>
      </c>
      <c r="I97" s="138">
        <v>577094.75999999978</v>
      </c>
      <c r="J97" s="138">
        <v>514996.7</v>
      </c>
      <c r="K97" s="111">
        <v>495386.21</v>
      </c>
      <c r="L97" s="111">
        <v>545051.55000000005</v>
      </c>
      <c r="M97" s="215">
        <v>615070.54</v>
      </c>
      <c r="N97" s="138">
        <v>543020.48</v>
      </c>
      <c r="O97" s="138">
        <v>458689.65</v>
      </c>
      <c r="P97" s="138">
        <v>618950.72</v>
      </c>
      <c r="Q97" s="310"/>
      <c r="R97" s="138">
        <f t="shared" si="17"/>
        <v>6558331.4200000009</v>
      </c>
      <c r="S97" s="279"/>
      <c r="T97" s="279"/>
      <c r="U97" s="7"/>
    </row>
    <row r="98" spans="1:21" s="8" customFormat="1" ht="48.75" customHeight="1" x14ac:dyDescent="0.25">
      <c r="A98" s="364">
        <v>4</v>
      </c>
      <c r="B98" s="390" t="s">
        <v>183</v>
      </c>
      <c r="C98" s="305" t="s">
        <v>40</v>
      </c>
      <c r="D98" s="42" t="s">
        <v>50</v>
      </c>
      <c r="E98" s="163">
        <v>120</v>
      </c>
      <c r="F98" s="163">
        <v>120</v>
      </c>
      <c r="G98" s="163">
        <v>120</v>
      </c>
      <c r="H98" s="163">
        <v>120</v>
      </c>
      <c r="I98" s="163">
        <v>120</v>
      </c>
      <c r="J98" s="163">
        <v>120</v>
      </c>
      <c r="K98" s="163">
        <v>120</v>
      </c>
      <c r="L98" s="163">
        <v>120</v>
      </c>
      <c r="M98" s="163">
        <v>120</v>
      </c>
      <c r="N98" s="163">
        <v>120</v>
      </c>
      <c r="O98" s="163">
        <v>120</v>
      </c>
      <c r="P98" s="163">
        <v>120</v>
      </c>
      <c r="Q98" s="306" t="s">
        <v>127</v>
      </c>
      <c r="R98" s="62">
        <f t="shared" si="17"/>
        <v>1440</v>
      </c>
      <c r="S98" s="289" t="s">
        <v>38</v>
      </c>
      <c r="T98" s="289" t="s">
        <v>39</v>
      </c>
      <c r="U98" s="7"/>
    </row>
    <row r="99" spans="1:21" s="8" customFormat="1" ht="48.75" customHeight="1" x14ac:dyDescent="0.25">
      <c r="A99" s="364"/>
      <c r="B99" s="390"/>
      <c r="C99" s="305"/>
      <c r="D99" s="42" t="s">
        <v>31</v>
      </c>
      <c r="E99" s="139">
        <v>184462.08000000002</v>
      </c>
      <c r="F99" s="139">
        <v>136411.08000000002</v>
      </c>
      <c r="G99" s="139">
        <v>161843.58000000002</v>
      </c>
      <c r="H99" s="139">
        <v>186014.74000000002</v>
      </c>
      <c r="I99" s="139">
        <v>225196.83000000002</v>
      </c>
      <c r="J99" s="139">
        <v>138411.08000000002</v>
      </c>
      <c r="K99" s="139">
        <v>173962.08000000002</v>
      </c>
      <c r="L99" s="139">
        <v>192766.24000000002</v>
      </c>
      <c r="M99" s="139">
        <v>161843.58000000002</v>
      </c>
      <c r="N99" s="139">
        <v>163962.08000000002</v>
      </c>
      <c r="O99" s="139">
        <v>161843.58000000002</v>
      </c>
      <c r="P99" s="139">
        <v>206896.24000000002</v>
      </c>
      <c r="Q99" s="307"/>
      <c r="R99" s="139">
        <f t="shared" si="17"/>
        <v>2093613.1900000004</v>
      </c>
      <c r="S99" s="289"/>
      <c r="T99" s="289"/>
      <c r="U99" s="7"/>
    </row>
    <row r="100" spans="1:21" s="8" customFormat="1" ht="48.75" customHeight="1" x14ac:dyDescent="0.25">
      <c r="A100" s="364"/>
      <c r="B100" s="390"/>
      <c r="C100" s="308" t="s">
        <v>32</v>
      </c>
      <c r="D100" s="44" t="str">
        <f>D98</f>
        <v>Obras</v>
      </c>
      <c r="E100" s="66">
        <v>85</v>
      </c>
      <c r="F100" s="66">
        <v>92</v>
      </c>
      <c r="G100" s="66">
        <v>112</v>
      </c>
      <c r="H100" s="79">
        <v>170</v>
      </c>
      <c r="I100" s="79">
        <v>166</v>
      </c>
      <c r="J100" s="79">
        <v>140</v>
      </c>
      <c r="K100" s="149">
        <v>286</v>
      </c>
      <c r="L100" s="149">
        <v>198</v>
      </c>
      <c r="M100" s="149">
        <v>155</v>
      </c>
      <c r="N100" s="66">
        <v>148</v>
      </c>
      <c r="O100" s="66">
        <v>160</v>
      </c>
      <c r="P100" s="66">
        <v>120</v>
      </c>
      <c r="Q100" s="309" t="s">
        <v>127</v>
      </c>
      <c r="R100" s="66">
        <f t="shared" si="17"/>
        <v>1832</v>
      </c>
      <c r="S100" s="279">
        <f t="shared" ref="S100" si="22">R100/R98</f>
        <v>1.2722222222222221</v>
      </c>
      <c r="T100" s="279">
        <f t="shared" ref="T100" si="23">R101/R99</f>
        <v>1.214196730390297</v>
      </c>
      <c r="U100" s="7"/>
    </row>
    <row r="101" spans="1:21" s="8" customFormat="1" ht="48.75" customHeight="1" x14ac:dyDescent="0.25">
      <c r="A101" s="364"/>
      <c r="B101" s="390"/>
      <c r="C101" s="308"/>
      <c r="D101" s="44" t="str">
        <f>D99</f>
        <v>Monto</v>
      </c>
      <c r="E101" s="138">
        <v>174535.67</v>
      </c>
      <c r="F101" s="138">
        <v>217060.48000000001</v>
      </c>
      <c r="G101" s="138">
        <v>188498.39000000004</v>
      </c>
      <c r="H101" s="138">
        <v>166610.29999999999</v>
      </c>
      <c r="I101" s="138">
        <v>176872.50999999998</v>
      </c>
      <c r="J101" s="138">
        <v>183878.27</v>
      </c>
      <c r="K101" s="111">
        <v>182073.84</v>
      </c>
      <c r="L101" s="111">
        <v>207496.39</v>
      </c>
      <c r="M101" s="160">
        <v>213329.17</v>
      </c>
      <c r="N101" s="138">
        <v>201147.03</v>
      </c>
      <c r="O101" s="138">
        <v>200104.24</v>
      </c>
      <c r="P101" s="138">
        <v>430452</v>
      </c>
      <c r="Q101" s="310"/>
      <c r="R101" s="138">
        <f t="shared" si="17"/>
        <v>2542058.29</v>
      </c>
      <c r="S101" s="279"/>
      <c r="T101" s="279"/>
      <c r="U101" s="7"/>
    </row>
    <row r="102" spans="1:21" s="8" customFormat="1" ht="44.25" customHeight="1" x14ac:dyDescent="0.25">
      <c r="A102" s="364">
        <v>5</v>
      </c>
      <c r="B102" s="390" t="s">
        <v>184</v>
      </c>
      <c r="C102" s="305" t="s">
        <v>40</v>
      </c>
      <c r="D102" s="42" t="s">
        <v>51</v>
      </c>
      <c r="E102" s="163">
        <v>15</v>
      </c>
      <c r="F102" s="163">
        <v>18</v>
      </c>
      <c r="G102" s="163">
        <v>17</v>
      </c>
      <c r="H102" s="165">
        <v>15</v>
      </c>
      <c r="I102" s="165">
        <v>17</v>
      </c>
      <c r="J102" s="165">
        <v>20</v>
      </c>
      <c r="K102" s="165">
        <v>17</v>
      </c>
      <c r="L102" s="165">
        <v>20</v>
      </c>
      <c r="M102" s="165">
        <v>20</v>
      </c>
      <c r="N102" s="165">
        <v>15</v>
      </c>
      <c r="O102" s="165">
        <v>15</v>
      </c>
      <c r="P102" s="165">
        <v>15</v>
      </c>
      <c r="Q102" s="306" t="s">
        <v>127</v>
      </c>
      <c r="R102" s="62">
        <f t="shared" si="17"/>
        <v>204</v>
      </c>
      <c r="S102" s="289" t="s">
        <v>38</v>
      </c>
      <c r="T102" s="289" t="s">
        <v>39</v>
      </c>
      <c r="U102" s="7"/>
    </row>
    <row r="103" spans="1:21" s="8" customFormat="1" ht="44.25" customHeight="1" x14ac:dyDescent="0.25">
      <c r="A103" s="364"/>
      <c r="B103" s="390"/>
      <c r="C103" s="305"/>
      <c r="D103" s="42" t="s">
        <v>31</v>
      </c>
      <c r="E103" s="139">
        <v>1012010.75</v>
      </c>
      <c r="F103" s="139">
        <v>850721.09</v>
      </c>
      <c r="G103" s="139">
        <v>850721.09</v>
      </c>
      <c r="H103" s="139">
        <v>850721.09</v>
      </c>
      <c r="I103" s="139">
        <v>2000490.1100000003</v>
      </c>
      <c r="J103" s="139">
        <v>876171.09000000008</v>
      </c>
      <c r="K103" s="139">
        <v>850721.09</v>
      </c>
      <c r="L103" s="139">
        <v>955001.09000000008</v>
      </c>
      <c r="M103" s="139">
        <v>925280.58</v>
      </c>
      <c r="N103" s="139">
        <v>850721.09</v>
      </c>
      <c r="O103" s="139">
        <v>1081740.9099999999</v>
      </c>
      <c r="P103" s="139">
        <v>1320000.4100000001</v>
      </c>
      <c r="Q103" s="307"/>
      <c r="R103" s="139">
        <f t="shared" si="17"/>
        <v>12424300.389999999</v>
      </c>
      <c r="S103" s="289"/>
      <c r="T103" s="289"/>
      <c r="U103" s="7"/>
    </row>
    <row r="104" spans="1:21" s="8" customFormat="1" ht="44.25" customHeight="1" x14ac:dyDescent="0.25">
      <c r="A104" s="364"/>
      <c r="B104" s="390"/>
      <c r="C104" s="308" t="s">
        <v>32</v>
      </c>
      <c r="D104" s="44" t="str">
        <f>D102</f>
        <v>Revisión</v>
      </c>
      <c r="E104" s="66">
        <v>15</v>
      </c>
      <c r="F104" s="66">
        <v>18</v>
      </c>
      <c r="G104" s="66">
        <v>17</v>
      </c>
      <c r="H104" s="79">
        <v>15</v>
      </c>
      <c r="I104" s="79">
        <v>17</v>
      </c>
      <c r="J104" s="79">
        <v>20</v>
      </c>
      <c r="K104" s="149">
        <v>19</v>
      </c>
      <c r="L104" s="149">
        <v>21</v>
      </c>
      <c r="M104" s="149">
        <v>18</v>
      </c>
      <c r="N104" s="66">
        <v>17</v>
      </c>
      <c r="O104" s="66">
        <v>19</v>
      </c>
      <c r="P104" s="66">
        <v>15</v>
      </c>
      <c r="Q104" s="309" t="s">
        <v>127</v>
      </c>
      <c r="R104" s="66">
        <f t="shared" si="17"/>
        <v>211</v>
      </c>
      <c r="S104" s="279">
        <f t="shared" ref="S104" si="24">R104/R102</f>
        <v>1.0343137254901962</v>
      </c>
      <c r="T104" s="279">
        <f t="shared" ref="T104" si="25">R105/R103</f>
        <v>0.94916517065956096</v>
      </c>
      <c r="U104" s="7"/>
    </row>
    <row r="105" spans="1:21" s="8" customFormat="1" ht="44.25" customHeight="1" x14ac:dyDescent="0.25">
      <c r="A105" s="364"/>
      <c r="B105" s="390"/>
      <c r="C105" s="308"/>
      <c r="D105" s="44" t="str">
        <f>D103</f>
        <v>Monto</v>
      </c>
      <c r="E105" s="138">
        <v>825316.52</v>
      </c>
      <c r="F105" s="138">
        <v>1320557.3700000001</v>
      </c>
      <c r="G105" s="138">
        <v>857845.19999999972</v>
      </c>
      <c r="H105" s="138">
        <v>841101.60000000009</v>
      </c>
      <c r="I105" s="138">
        <v>1056139.72</v>
      </c>
      <c r="J105" s="138">
        <v>931210.78</v>
      </c>
      <c r="K105" s="111">
        <v>866906.84</v>
      </c>
      <c r="L105" s="111">
        <v>1016862.29</v>
      </c>
      <c r="M105" s="160">
        <v>1082283.71</v>
      </c>
      <c r="N105" s="138">
        <v>954155.76</v>
      </c>
      <c r="O105" s="138">
        <v>877782.95</v>
      </c>
      <c r="P105" s="138">
        <v>1162550.46</v>
      </c>
      <c r="Q105" s="310"/>
      <c r="R105" s="65">
        <f t="shared" si="17"/>
        <v>11792713.199999999</v>
      </c>
      <c r="S105" s="279"/>
      <c r="T105" s="279"/>
      <c r="U105" s="7"/>
    </row>
    <row r="106" spans="1:21" s="8" customFormat="1" ht="36.75" customHeight="1" x14ac:dyDescent="0.25">
      <c r="A106" s="364">
        <v>6</v>
      </c>
      <c r="B106" s="390" t="s">
        <v>185</v>
      </c>
      <c r="C106" s="305" t="s">
        <v>40</v>
      </c>
      <c r="D106" s="41" t="s">
        <v>52</v>
      </c>
      <c r="E106" s="62">
        <v>150</v>
      </c>
      <c r="F106" s="62">
        <v>150</v>
      </c>
      <c r="G106" s="62">
        <v>150</v>
      </c>
      <c r="H106" s="62">
        <v>150</v>
      </c>
      <c r="I106" s="62">
        <v>150</v>
      </c>
      <c r="J106" s="62">
        <v>150</v>
      </c>
      <c r="K106" s="62">
        <v>150</v>
      </c>
      <c r="L106" s="62">
        <v>150</v>
      </c>
      <c r="M106" s="62">
        <v>150</v>
      </c>
      <c r="N106" s="62">
        <v>150</v>
      </c>
      <c r="O106" s="62">
        <v>150</v>
      </c>
      <c r="P106" s="62">
        <v>150</v>
      </c>
      <c r="Q106" s="309" t="s">
        <v>244</v>
      </c>
      <c r="R106" s="62">
        <f t="shared" si="17"/>
        <v>1800</v>
      </c>
      <c r="S106" s="289" t="s">
        <v>38</v>
      </c>
      <c r="T106" s="289" t="s">
        <v>39</v>
      </c>
      <c r="U106" s="7"/>
    </row>
    <row r="107" spans="1:21" s="8" customFormat="1" ht="36.75" customHeight="1" x14ac:dyDescent="0.25">
      <c r="A107" s="364"/>
      <c r="B107" s="390"/>
      <c r="C107" s="305"/>
      <c r="D107" s="42" t="s">
        <v>31</v>
      </c>
      <c r="E107" s="139">
        <v>1043135.37</v>
      </c>
      <c r="F107" s="139">
        <v>853215.3</v>
      </c>
      <c r="G107" s="139">
        <v>848215.3</v>
      </c>
      <c r="H107" s="139">
        <v>848215.3</v>
      </c>
      <c r="I107" s="139">
        <v>2109282.8800000004</v>
      </c>
      <c r="J107" s="139">
        <v>871955.3</v>
      </c>
      <c r="K107" s="139">
        <v>848215.3</v>
      </c>
      <c r="L107" s="139">
        <v>934610.3</v>
      </c>
      <c r="M107" s="139">
        <v>848215.3</v>
      </c>
      <c r="N107" s="139">
        <v>848215.3</v>
      </c>
      <c r="O107" s="139">
        <v>1316589.8299999998</v>
      </c>
      <c r="P107" s="139">
        <v>1624090.9100000001</v>
      </c>
      <c r="Q107" s="310"/>
      <c r="R107" s="139">
        <f t="shared" si="17"/>
        <v>12993956.390000001</v>
      </c>
      <c r="S107" s="289"/>
      <c r="T107" s="289"/>
      <c r="U107" s="7"/>
    </row>
    <row r="108" spans="1:21" ht="36.75" customHeight="1" x14ac:dyDescent="0.25">
      <c r="A108" s="364"/>
      <c r="B108" s="390"/>
      <c r="C108" s="308" t="s">
        <v>32</v>
      </c>
      <c r="D108" s="43" t="str">
        <f>D106</f>
        <v>Acciones</v>
      </c>
      <c r="E108" s="218">
        <v>160</v>
      </c>
      <c r="F108" s="218">
        <v>160</v>
      </c>
      <c r="G108" s="66">
        <v>150</v>
      </c>
      <c r="H108" s="79">
        <v>165</v>
      </c>
      <c r="I108" s="79">
        <v>150</v>
      </c>
      <c r="J108" s="79">
        <v>150</v>
      </c>
      <c r="K108" s="149">
        <v>150</v>
      </c>
      <c r="L108" s="149">
        <v>145</v>
      </c>
      <c r="M108" s="149">
        <v>145</v>
      </c>
      <c r="N108" s="66">
        <v>150</v>
      </c>
      <c r="O108" s="66">
        <v>145</v>
      </c>
      <c r="P108" s="66">
        <v>150</v>
      </c>
      <c r="Q108" s="309" t="s">
        <v>245</v>
      </c>
      <c r="R108" s="66">
        <f t="shared" si="17"/>
        <v>1820</v>
      </c>
      <c r="S108" s="279">
        <f t="shared" ref="S108" si="26">R108/R106</f>
        <v>1.0111111111111111</v>
      </c>
      <c r="T108" s="279">
        <f t="shared" ref="T108" si="27">R109/R107</f>
        <v>0.83233902557371897</v>
      </c>
      <c r="U108" s="10"/>
    </row>
    <row r="109" spans="1:21" ht="36.75" customHeight="1" x14ac:dyDescent="0.25">
      <c r="A109" s="364"/>
      <c r="B109" s="390"/>
      <c r="C109" s="308"/>
      <c r="D109" s="44" t="str">
        <f>D107</f>
        <v>Monto</v>
      </c>
      <c r="E109" s="138">
        <v>769786</v>
      </c>
      <c r="F109" s="138">
        <v>776762.44</v>
      </c>
      <c r="G109" s="138">
        <v>857207.76000000024</v>
      </c>
      <c r="H109" s="138">
        <v>804917.67</v>
      </c>
      <c r="I109" s="138">
        <v>928539.65000000014</v>
      </c>
      <c r="J109" s="138">
        <v>966949.74</v>
      </c>
      <c r="K109" s="111">
        <v>912336.22</v>
      </c>
      <c r="L109" s="111">
        <v>1033434.12</v>
      </c>
      <c r="M109" s="160">
        <v>1107402.92</v>
      </c>
      <c r="N109" s="138">
        <v>885042.84</v>
      </c>
      <c r="O109" s="138">
        <v>804064.85</v>
      </c>
      <c r="P109" s="138">
        <v>968932.79</v>
      </c>
      <c r="Q109" s="310"/>
      <c r="R109" s="138">
        <f t="shared" si="17"/>
        <v>10815377</v>
      </c>
      <c r="S109" s="279"/>
      <c r="T109" s="279"/>
      <c r="U109" s="9"/>
    </row>
    <row r="110" spans="1:21" ht="41.25" customHeight="1" x14ac:dyDescent="0.25">
      <c r="A110" s="285" t="s">
        <v>53</v>
      </c>
      <c r="B110" s="285"/>
      <c r="C110" s="286" t="s">
        <v>40</v>
      </c>
      <c r="D110" s="263" t="s">
        <v>42</v>
      </c>
      <c r="E110" s="93">
        <f>E86+E90+E94+E98+E102+E106</f>
        <v>323</v>
      </c>
      <c r="F110" s="93">
        <f t="shared" ref="F110:P113" si="28">F86+F90+F94+F98+F102+F106</f>
        <v>325</v>
      </c>
      <c r="G110" s="93">
        <f t="shared" si="28"/>
        <v>324</v>
      </c>
      <c r="H110" s="93">
        <f t="shared" si="28"/>
        <v>323</v>
      </c>
      <c r="I110" s="93">
        <f t="shared" si="28"/>
        <v>324</v>
      </c>
      <c r="J110" s="93">
        <f t="shared" si="28"/>
        <v>327</v>
      </c>
      <c r="K110" s="93">
        <f>K86+K90+K94+K98+K102+K106</f>
        <v>325</v>
      </c>
      <c r="L110" s="93">
        <f t="shared" si="28"/>
        <v>328</v>
      </c>
      <c r="M110" s="93">
        <f t="shared" si="28"/>
        <v>328</v>
      </c>
      <c r="N110" s="93">
        <f t="shared" si="28"/>
        <v>323</v>
      </c>
      <c r="O110" s="93">
        <f t="shared" si="28"/>
        <v>322</v>
      </c>
      <c r="P110" s="93">
        <f t="shared" si="28"/>
        <v>322</v>
      </c>
      <c r="Q110" s="569">
        <f>SUM(E110:P110)</f>
        <v>3894</v>
      </c>
      <c r="R110" s="569"/>
      <c r="S110" s="289" t="s">
        <v>38</v>
      </c>
      <c r="T110" s="289" t="s">
        <v>39</v>
      </c>
      <c r="U110" s="11"/>
    </row>
    <row r="111" spans="1:21" s="13" customFormat="1" ht="41.25" customHeight="1" x14ac:dyDescent="0.3">
      <c r="A111" s="285"/>
      <c r="B111" s="285"/>
      <c r="C111" s="286"/>
      <c r="D111" s="263" t="s">
        <v>31</v>
      </c>
      <c r="E111" s="147">
        <f>E87+E91+E95+E99+E103+E107</f>
        <v>5608626.2700000005</v>
      </c>
      <c r="F111" s="147">
        <f t="shared" si="28"/>
        <v>5026147.45</v>
      </c>
      <c r="G111" s="147">
        <f t="shared" si="28"/>
        <v>5108208.04</v>
      </c>
      <c r="H111" s="147">
        <f t="shared" si="28"/>
        <v>5149818.1800000006</v>
      </c>
      <c r="I111" s="147">
        <f t="shared" si="28"/>
        <v>7979351.5700000022</v>
      </c>
      <c r="J111" s="147">
        <f t="shared" si="28"/>
        <v>5123722.45</v>
      </c>
      <c r="K111" s="147">
        <f t="shared" si="28"/>
        <v>5173716.5200000005</v>
      </c>
      <c r="L111" s="147">
        <f t="shared" si="28"/>
        <v>5601728.1800000006</v>
      </c>
      <c r="M111" s="147">
        <f t="shared" si="28"/>
        <v>5216657.5100000007</v>
      </c>
      <c r="N111" s="147">
        <f t="shared" si="28"/>
        <v>5127765.5200000005</v>
      </c>
      <c r="O111" s="147">
        <f t="shared" si="28"/>
        <v>5843992.370000001</v>
      </c>
      <c r="P111" s="147">
        <f t="shared" si="28"/>
        <v>7210854.6100000013</v>
      </c>
      <c r="Q111" s="563">
        <f>SUM(E111:P111)</f>
        <v>68170588.670000017</v>
      </c>
      <c r="R111" s="563"/>
      <c r="S111" s="289"/>
      <c r="T111" s="289"/>
      <c r="U111" s="12"/>
    </row>
    <row r="112" spans="1:21" s="13" customFormat="1" ht="41.25" customHeight="1" x14ac:dyDescent="0.3">
      <c r="A112" s="285"/>
      <c r="B112" s="285"/>
      <c r="C112" s="389" t="s">
        <v>76</v>
      </c>
      <c r="D112" s="264" t="s">
        <v>42</v>
      </c>
      <c r="E112" s="94">
        <f>E88+E92+E96+E100+E104+E108</f>
        <v>305</v>
      </c>
      <c r="F112" s="94">
        <f t="shared" si="28"/>
        <v>309</v>
      </c>
      <c r="G112" s="94">
        <f t="shared" si="28"/>
        <v>315</v>
      </c>
      <c r="H112" s="70">
        <f t="shared" si="28"/>
        <v>390</v>
      </c>
      <c r="I112" s="70">
        <f t="shared" si="28"/>
        <v>370</v>
      </c>
      <c r="J112" s="94">
        <f t="shared" si="28"/>
        <v>348</v>
      </c>
      <c r="K112" s="94">
        <f t="shared" si="28"/>
        <v>497</v>
      </c>
      <c r="L112" s="94">
        <f t="shared" si="28"/>
        <v>402</v>
      </c>
      <c r="M112" s="94">
        <f t="shared" si="28"/>
        <v>351</v>
      </c>
      <c r="N112" s="94">
        <f t="shared" si="28"/>
        <v>353</v>
      </c>
      <c r="O112" s="94">
        <f t="shared" si="28"/>
        <v>366</v>
      </c>
      <c r="P112" s="94">
        <f t="shared" si="28"/>
        <v>328</v>
      </c>
      <c r="Q112" s="570">
        <f>SUM(E112:P112)</f>
        <v>4334</v>
      </c>
      <c r="R112" s="570"/>
      <c r="S112" s="279">
        <f>Q112/Q110</f>
        <v>1.1129943502824859</v>
      </c>
      <c r="T112" s="279">
        <f>Q113/Q111</f>
        <v>1.1958913560897082</v>
      </c>
      <c r="U112" s="14"/>
    </row>
    <row r="113" spans="1:26" s="13" customFormat="1" ht="41.25" customHeight="1" x14ac:dyDescent="0.5">
      <c r="A113" s="285"/>
      <c r="B113" s="285"/>
      <c r="C113" s="389"/>
      <c r="D113" s="264" t="s">
        <v>31</v>
      </c>
      <c r="E113" s="150">
        <f>E89+E93+E97+E101+E105+E109</f>
        <v>4640557.08</v>
      </c>
      <c r="F113" s="150">
        <f t="shared" si="28"/>
        <v>6234828.6899999995</v>
      </c>
      <c r="G113" s="150">
        <f t="shared" si="28"/>
        <v>6130103.0999999996</v>
      </c>
      <c r="H113" s="150">
        <f t="shared" si="28"/>
        <v>5929561.5600000005</v>
      </c>
      <c r="I113" s="150">
        <f t="shared" si="28"/>
        <v>6943323.7999999998</v>
      </c>
      <c r="J113" s="150">
        <f t="shared" si="28"/>
        <v>6949889.9700000007</v>
      </c>
      <c r="K113" s="150">
        <f t="shared" si="28"/>
        <v>6533116.7499999991</v>
      </c>
      <c r="L113" s="150">
        <f t="shared" si="28"/>
        <v>6879053.3399999999</v>
      </c>
      <c r="M113" s="150">
        <f t="shared" si="28"/>
        <v>8124968.46</v>
      </c>
      <c r="N113" s="150">
        <f t="shared" si="28"/>
        <v>6886744.4999999991</v>
      </c>
      <c r="O113" s="150">
        <f t="shared" si="28"/>
        <v>6925043.4700000007</v>
      </c>
      <c r="P113" s="150">
        <f t="shared" si="28"/>
        <v>9347427.0099999998</v>
      </c>
      <c r="Q113" s="571">
        <f>SUM(E113:P113)</f>
        <v>81524617.730000019</v>
      </c>
      <c r="R113" s="571"/>
      <c r="S113" s="279"/>
      <c r="T113" s="279"/>
      <c r="U113" s="15"/>
      <c r="V113" s="601"/>
      <c r="W113" s="601"/>
      <c r="X113" s="601"/>
      <c r="Y113" s="601"/>
    </row>
    <row r="114" spans="1:26" s="17" customFormat="1" ht="26.25" x14ac:dyDescent="0.25">
      <c r="A114" s="324" t="s">
        <v>123</v>
      </c>
      <c r="B114" s="324"/>
      <c r="C114" s="324"/>
      <c r="D114" s="324"/>
      <c r="E114" s="324"/>
      <c r="F114" s="324"/>
      <c r="G114" s="324"/>
      <c r="H114" s="324"/>
      <c r="I114" s="324"/>
      <c r="J114" s="324"/>
      <c r="K114" s="324"/>
      <c r="L114" s="324"/>
      <c r="M114" s="324"/>
      <c r="N114" s="324"/>
      <c r="O114" s="324"/>
      <c r="P114" s="324"/>
      <c r="Q114" s="324"/>
      <c r="R114" s="324"/>
      <c r="S114" s="324"/>
      <c r="T114" s="324"/>
      <c r="U114" s="16"/>
    </row>
    <row r="115" spans="1:26" s="17" customFormat="1" ht="26.25" x14ac:dyDescent="0.25">
      <c r="A115" s="325" t="s">
        <v>1</v>
      </c>
      <c r="B115" s="325"/>
      <c r="C115" s="325"/>
      <c r="D115" s="325"/>
      <c r="E115" s="325"/>
      <c r="F115" s="325"/>
      <c r="G115" s="325"/>
      <c r="H115" s="325"/>
      <c r="I115" s="325"/>
      <c r="J115" s="325"/>
      <c r="K115" s="325" t="s">
        <v>103</v>
      </c>
      <c r="L115" s="325"/>
      <c r="M115" s="325"/>
      <c r="N115" s="325"/>
      <c r="O115" s="325"/>
      <c r="P115" s="325"/>
      <c r="Q115" s="325"/>
      <c r="R115" s="325"/>
      <c r="S115" s="325"/>
      <c r="T115" s="325"/>
      <c r="U115" s="16"/>
    </row>
    <row r="116" spans="1:26" ht="63.75" customHeight="1" x14ac:dyDescent="0.25">
      <c r="A116" s="348" t="s">
        <v>95</v>
      </c>
      <c r="B116" s="348"/>
      <c r="C116" s="348"/>
      <c r="D116" s="348"/>
      <c r="E116" s="348"/>
      <c r="F116" s="348"/>
      <c r="G116" s="348"/>
      <c r="H116" s="348"/>
      <c r="I116" s="348"/>
      <c r="J116" s="348"/>
      <c r="K116" s="328" t="s">
        <v>37</v>
      </c>
      <c r="L116" s="328"/>
      <c r="M116" s="328"/>
      <c r="N116" s="328"/>
      <c r="O116" s="328"/>
      <c r="P116" s="328"/>
      <c r="Q116" s="328"/>
      <c r="R116" s="328"/>
      <c r="S116" s="328"/>
      <c r="T116" s="328"/>
      <c r="U116" s="18"/>
      <c r="V116" s="17"/>
      <c r="Z116" s="19"/>
    </row>
    <row r="117" spans="1:26" ht="18" x14ac:dyDescent="0.25">
      <c r="A117" s="319" t="s">
        <v>2</v>
      </c>
      <c r="B117" s="319"/>
      <c r="C117" s="319"/>
      <c r="D117" s="319" t="s">
        <v>34</v>
      </c>
      <c r="E117" s="319"/>
      <c r="F117" s="319"/>
      <c r="G117" s="319"/>
      <c r="H117" s="319"/>
      <c r="I117" s="319"/>
      <c r="J117" s="319"/>
      <c r="K117" s="319"/>
      <c r="L117" s="319"/>
      <c r="M117" s="319"/>
      <c r="N117" s="319"/>
      <c r="O117" s="319"/>
      <c r="P117" s="319"/>
      <c r="Q117" s="319"/>
      <c r="R117" s="319"/>
      <c r="S117" s="319"/>
      <c r="T117" s="319"/>
      <c r="U117" s="18"/>
      <c r="W117" s="20"/>
      <c r="Z117" s="19"/>
    </row>
    <row r="118" spans="1:26" ht="358.5" customHeight="1" x14ac:dyDescent="0.25">
      <c r="A118" s="334" t="s">
        <v>83</v>
      </c>
      <c r="B118" s="334"/>
      <c r="C118" s="334"/>
      <c r="D118" s="334" t="s">
        <v>85</v>
      </c>
      <c r="E118" s="334"/>
      <c r="F118" s="334"/>
      <c r="G118" s="334"/>
      <c r="H118" s="334"/>
      <c r="I118" s="334"/>
      <c r="J118" s="334"/>
      <c r="K118" s="334"/>
      <c r="L118" s="334"/>
      <c r="M118" s="334"/>
      <c r="N118" s="334"/>
      <c r="O118" s="334"/>
      <c r="P118" s="334"/>
      <c r="Q118" s="334"/>
      <c r="R118" s="334"/>
      <c r="S118" s="334"/>
      <c r="T118" s="334"/>
      <c r="U118" s="18"/>
      <c r="Z118" s="19"/>
    </row>
    <row r="119" spans="1:26" ht="18" x14ac:dyDescent="0.25">
      <c r="A119" s="319" t="s">
        <v>3</v>
      </c>
      <c r="B119" s="319"/>
      <c r="C119" s="319"/>
      <c r="D119" s="319"/>
      <c r="E119" s="319"/>
      <c r="F119" s="319"/>
      <c r="G119" s="319"/>
      <c r="H119" s="319"/>
      <c r="I119" s="319"/>
      <c r="J119" s="319"/>
      <c r="K119" s="319"/>
      <c r="L119" s="319"/>
      <c r="M119" s="319"/>
      <c r="N119" s="319"/>
      <c r="O119" s="319"/>
      <c r="P119" s="319"/>
      <c r="Q119" s="319"/>
      <c r="R119" s="319"/>
      <c r="S119" s="319"/>
      <c r="T119" s="319"/>
      <c r="U119" s="18"/>
      <c r="Z119" s="19"/>
    </row>
    <row r="120" spans="1:26" ht="15.75" x14ac:dyDescent="0.25">
      <c r="A120" s="323" t="s">
        <v>4</v>
      </c>
      <c r="B120" s="323"/>
      <c r="C120" s="323"/>
      <c r="D120" s="323"/>
      <c r="E120" s="323" t="s">
        <v>5</v>
      </c>
      <c r="F120" s="323"/>
      <c r="G120" s="323"/>
      <c r="H120" s="323"/>
      <c r="I120" s="323" t="s">
        <v>6</v>
      </c>
      <c r="J120" s="323"/>
      <c r="K120" s="323"/>
      <c r="L120" s="323"/>
      <c r="M120" s="323"/>
      <c r="N120" s="323"/>
      <c r="O120" s="323"/>
      <c r="P120" s="323"/>
      <c r="Q120" s="323" t="s">
        <v>7</v>
      </c>
      <c r="R120" s="323"/>
      <c r="S120" s="323"/>
      <c r="T120" s="323"/>
      <c r="U120" s="18"/>
      <c r="W120" s="20"/>
      <c r="Z120" s="19"/>
    </row>
    <row r="121" spans="1:26" ht="15" x14ac:dyDescent="0.25">
      <c r="A121" s="316" t="s">
        <v>8</v>
      </c>
      <c r="B121" s="316"/>
      <c r="C121" s="316"/>
      <c r="D121" s="316"/>
      <c r="E121" s="317" t="s">
        <v>9</v>
      </c>
      <c r="F121" s="317"/>
      <c r="G121" s="317"/>
      <c r="H121" s="317"/>
      <c r="I121" s="316" t="s">
        <v>10</v>
      </c>
      <c r="J121" s="316"/>
      <c r="K121" s="316"/>
      <c r="L121" s="316"/>
      <c r="M121" s="316"/>
      <c r="N121" s="316"/>
      <c r="O121" s="316"/>
      <c r="P121" s="316"/>
      <c r="Q121" s="316" t="s">
        <v>11</v>
      </c>
      <c r="R121" s="316"/>
      <c r="S121" s="316"/>
      <c r="T121" s="316"/>
      <c r="U121" s="18"/>
    </row>
    <row r="122" spans="1:26" ht="55.5" customHeight="1" x14ac:dyDescent="0.25">
      <c r="A122" s="377" t="s">
        <v>12</v>
      </c>
      <c r="B122" s="378" t="s">
        <v>101</v>
      </c>
      <c r="C122" s="379" t="s">
        <v>13</v>
      </c>
      <c r="D122" s="379" t="s">
        <v>14</v>
      </c>
      <c r="E122" s="375" t="s">
        <v>15</v>
      </c>
      <c r="F122" s="375" t="s">
        <v>16</v>
      </c>
      <c r="G122" s="375" t="s">
        <v>17</v>
      </c>
      <c r="H122" s="375" t="s">
        <v>18</v>
      </c>
      <c r="I122" s="375" t="s">
        <v>19</v>
      </c>
      <c r="J122" s="375" t="s">
        <v>20</v>
      </c>
      <c r="K122" s="375" t="s">
        <v>21</v>
      </c>
      <c r="L122" s="375" t="s">
        <v>22</v>
      </c>
      <c r="M122" s="375" t="s">
        <v>23</v>
      </c>
      <c r="N122" s="375" t="s">
        <v>24</v>
      </c>
      <c r="O122" s="375" t="s">
        <v>25</v>
      </c>
      <c r="P122" s="375" t="s">
        <v>26</v>
      </c>
      <c r="Q122" s="379" t="s">
        <v>100</v>
      </c>
      <c r="R122" s="379" t="s">
        <v>27</v>
      </c>
      <c r="S122" s="379" t="s">
        <v>28</v>
      </c>
      <c r="T122" s="379"/>
      <c r="U122" s="18"/>
    </row>
    <row r="123" spans="1:26" ht="64.5" customHeight="1" x14ac:dyDescent="0.25">
      <c r="A123" s="377"/>
      <c r="B123" s="378"/>
      <c r="C123" s="379"/>
      <c r="D123" s="379"/>
      <c r="E123" s="375"/>
      <c r="F123" s="375"/>
      <c r="G123" s="375"/>
      <c r="H123" s="375"/>
      <c r="I123" s="375"/>
      <c r="J123" s="375"/>
      <c r="K123" s="375"/>
      <c r="L123" s="375"/>
      <c r="M123" s="375"/>
      <c r="N123" s="375"/>
      <c r="O123" s="375"/>
      <c r="P123" s="375"/>
      <c r="Q123" s="379"/>
      <c r="R123" s="379"/>
      <c r="S123" s="265" t="s">
        <v>29</v>
      </c>
      <c r="T123" s="259" t="s">
        <v>30</v>
      </c>
      <c r="U123" s="18"/>
    </row>
    <row r="124" spans="1:26" ht="42.75" customHeight="1" x14ac:dyDescent="0.25">
      <c r="A124" s="375">
        <v>1</v>
      </c>
      <c r="B124" s="311" t="s">
        <v>186</v>
      </c>
      <c r="C124" s="305" t="s">
        <v>40</v>
      </c>
      <c r="D124" s="262" t="s">
        <v>41</v>
      </c>
      <c r="E124" s="166">
        <v>6</v>
      </c>
      <c r="F124" s="166">
        <v>6</v>
      </c>
      <c r="G124" s="166">
        <v>6</v>
      </c>
      <c r="H124" s="166">
        <v>6</v>
      </c>
      <c r="I124" s="166">
        <v>6</v>
      </c>
      <c r="J124" s="166">
        <v>6</v>
      </c>
      <c r="K124" s="166">
        <v>6</v>
      </c>
      <c r="L124" s="166">
        <v>6</v>
      </c>
      <c r="M124" s="166">
        <v>6</v>
      </c>
      <c r="N124" s="166">
        <v>6</v>
      </c>
      <c r="O124" s="166">
        <v>6</v>
      </c>
      <c r="P124" s="166">
        <v>6</v>
      </c>
      <c r="Q124" s="572" t="s">
        <v>127</v>
      </c>
      <c r="R124" s="95">
        <f t="shared" ref="R124:R143" si="29">SUM(E124:P124)</f>
        <v>72</v>
      </c>
      <c r="S124" s="289" t="s">
        <v>38</v>
      </c>
      <c r="T124" s="289" t="s">
        <v>39</v>
      </c>
      <c r="U124" s="18"/>
      <c r="W124" s="20"/>
    </row>
    <row r="125" spans="1:26" ht="42.75" customHeight="1" x14ac:dyDescent="0.25">
      <c r="A125" s="375"/>
      <c r="B125" s="311"/>
      <c r="C125" s="305"/>
      <c r="D125" s="262" t="s">
        <v>31</v>
      </c>
      <c r="E125" s="139">
        <v>749673.15</v>
      </c>
      <c r="F125" s="139">
        <v>330947.74</v>
      </c>
      <c r="G125" s="139">
        <v>391209.06</v>
      </c>
      <c r="H125" s="139">
        <v>1997428.98</v>
      </c>
      <c r="I125" s="139">
        <v>22378447.940000001</v>
      </c>
      <c r="J125" s="139">
        <v>330947.74</v>
      </c>
      <c r="K125" s="139">
        <v>10536439.110000001</v>
      </c>
      <c r="L125" s="139">
        <v>504471.31999999989</v>
      </c>
      <c r="M125" s="139">
        <v>739730.76000000013</v>
      </c>
      <c r="N125" s="139">
        <v>10362509.170000002</v>
      </c>
      <c r="O125" s="139">
        <v>687419.30999999994</v>
      </c>
      <c r="P125" s="63">
        <v>1846427.0199999998</v>
      </c>
      <c r="Q125" s="573"/>
      <c r="R125" s="139">
        <f t="shared" si="29"/>
        <v>50855651.300000004</v>
      </c>
      <c r="S125" s="289"/>
      <c r="T125" s="289"/>
      <c r="U125" s="18"/>
    </row>
    <row r="126" spans="1:26" ht="42.75" customHeight="1" x14ac:dyDescent="0.25">
      <c r="A126" s="375"/>
      <c r="B126" s="311"/>
      <c r="C126" s="308" t="s">
        <v>32</v>
      </c>
      <c r="D126" s="268" t="str">
        <f>D124</f>
        <v>Políticas
admin.</v>
      </c>
      <c r="E126" s="83">
        <v>6</v>
      </c>
      <c r="F126" s="83">
        <v>6</v>
      </c>
      <c r="G126" s="83">
        <v>6</v>
      </c>
      <c r="H126" s="84">
        <v>6</v>
      </c>
      <c r="I126" s="84">
        <v>6</v>
      </c>
      <c r="J126" s="84">
        <v>6</v>
      </c>
      <c r="K126" s="123">
        <v>6</v>
      </c>
      <c r="L126" s="123">
        <v>6</v>
      </c>
      <c r="M126" s="123">
        <v>6</v>
      </c>
      <c r="N126" s="84">
        <v>6</v>
      </c>
      <c r="O126" s="84">
        <v>6</v>
      </c>
      <c r="P126" s="84">
        <v>6</v>
      </c>
      <c r="Q126" s="574" t="s">
        <v>127</v>
      </c>
      <c r="R126" s="96">
        <f t="shared" si="29"/>
        <v>72</v>
      </c>
      <c r="S126" s="279">
        <f>R126/R124</f>
        <v>1</v>
      </c>
      <c r="T126" s="279">
        <f>R127/R125</f>
        <v>0.50661384824305644</v>
      </c>
      <c r="U126" s="18"/>
    </row>
    <row r="127" spans="1:26" ht="42.75" customHeight="1" x14ac:dyDescent="0.25">
      <c r="A127" s="375"/>
      <c r="B127" s="311"/>
      <c r="C127" s="308"/>
      <c r="D127" s="268" t="str">
        <f>D125</f>
        <v>Monto</v>
      </c>
      <c r="E127" s="138">
        <v>1555382.99</v>
      </c>
      <c r="F127" s="138">
        <v>1941232.7499999998</v>
      </c>
      <c r="G127" s="138">
        <v>1088411.5999999999</v>
      </c>
      <c r="H127" s="138">
        <v>4085274.49</v>
      </c>
      <c r="I127" s="138">
        <v>3952774.7100000004</v>
      </c>
      <c r="J127" s="138">
        <v>3511171.9399999995</v>
      </c>
      <c r="K127" s="111">
        <v>2432367.9699999993</v>
      </c>
      <c r="L127" s="111">
        <v>1227736.0499999998</v>
      </c>
      <c r="M127" s="142">
        <v>1061250.0699999998</v>
      </c>
      <c r="N127" s="142">
        <v>1162723.56</v>
      </c>
      <c r="O127" s="142">
        <v>1932122.1099999996</v>
      </c>
      <c r="P127" s="142">
        <v>1813728.9699999997</v>
      </c>
      <c r="Q127" s="575"/>
      <c r="R127" s="138">
        <f t="shared" si="29"/>
        <v>25764177.209999997</v>
      </c>
      <c r="S127" s="279"/>
      <c r="T127" s="279"/>
      <c r="U127" s="18"/>
    </row>
    <row r="128" spans="1:26" ht="38.25" customHeight="1" x14ac:dyDescent="0.25">
      <c r="A128" s="375">
        <v>2</v>
      </c>
      <c r="B128" s="376" t="s">
        <v>187</v>
      </c>
      <c r="C128" s="305" t="s">
        <v>40</v>
      </c>
      <c r="D128" s="262" t="str">
        <f>[1]PbR!F137</f>
        <v>Reportes</v>
      </c>
      <c r="E128" s="62">
        <v>158</v>
      </c>
      <c r="F128" s="62">
        <v>145</v>
      </c>
      <c r="G128" s="62">
        <v>153</v>
      </c>
      <c r="H128" s="62">
        <v>151</v>
      </c>
      <c r="I128" s="62">
        <v>157</v>
      </c>
      <c r="J128" s="62">
        <v>147</v>
      </c>
      <c r="K128" s="62">
        <v>157</v>
      </c>
      <c r="L128" s="62">
        <v>156</v>
      </c>
      <c r="M128" s="62">
        <v>149</v>
      </c>
      <c r="N128" s="62">
        <v>156</v>
      </c>
      <c r="O128" s="62">
        <v>150</v>
      </c>
      <c r="P128" s="62">
        <v>154</v>
      </c>
      <c r="Q128" s="572" t="s">
        <v>127</v>
      </c>
      <c r="R128" s="95">
        <f t="shared" si="29"/>
        <v>1833</v>
      </c>
      <c r="S128" s="289" t="s">
        <v>38</v>
      </c>
      <c r="T128" s="289" t="s">
        <v>39</v>
      </c>
      <c r="U128" s="18"/>
      <c r="W128" s="20"/>
    </row>
    <row r="129" spans="1:23" ht="38.25" customHeight="1" x14ac:dyDescent="0.25">
      <c r="A129" s="375"/>
      <c r="B129" s="376"/>
      <c r="C129" s="305"/>
      <c r="D129" s="262" t="s">
        <v>31</v>
      </c>
      <c r="E129" s="139">
        <v>623852.41999999993</v>
      </c>
      <c r="F129" s="139">
        <v>623852.41999999993</v>
      </c>
      <c r="G129" s="139">
        <v>623852.41999999993</v>
      </c>
      <c r="H129" s="139">
        <v>623852.41999999993</v>
      </c>
      <c r="I129" s="139">
        <v>1737999.6599999997</v>
      </c>
      <c r="J129" s="139">
        <v>629852.41999999993</v>
      </c>
      <c r="K129" s="139">
        <v>791339.34</v>
      </c>
      <c r="L129" s="139">
        <v>866414.34</v>
      </c>
      <c r="M129" s="139">
        <v>799339.34</v>
      </c>
      <c r="N129" s="139">
        <v>791339.34</v>
      </c>
      <c r="O129" s="139">
        <v>791339.34</v>
      </c>
      <c r="P129" s="139">
        <v>946439.34</v>
      </c>
      <c r="Q129" s="573"/>
      <c r="R129" s="139">
        <f>SUM(E129:P129)</f>
        <v>9849472.7999999989</v>
      </c>
      <c r="S129" s="289"/>
      <c r="T129" s="289"/>
      <c r="U129" s="18"/>
    </row>
    <row r="130" spans="1:23" ht="38.25" customHeight="1" x14ac:dyDescent="0.25">
      <c r="A130" s="375"/>
      <c r="B130" s="376"/>
      <c r="C130" s="308" t="s">
        <v>32</v>
      </c>
      <c r="D130" s="268" t="str">
        <f>D128</f>
        <v>Reportes</v>
      </c>
      <c r="E130" s="83">
        <v>159</v>
      </c>
      <c r="F130" s="83">
        <v>149</v>
      </c>
      <c r="G130" s="83">
        <v>172</v>
      </c>
      <c r="H130" s="83">
        <v>161</v>
      </c>
      <c r="I130" s="84">
        <v>180</v>
      </c>
      <c r="J130" s="83">
        <v>138</v>
      </c>
      <c r="K130" s="257">
        <v>151</v>
      </c>
      <c r="L130" s="257">
        <v>189</v>
      </c>
      <c r="M130" s="257">
        <v>150</v>
      </c>
      <c r="N130" s="87">
        <v>189</v>
      </c>
      <c r="O130" s="87">
        <v>192</v>
      </c>
      <c r="P130" s="84">
        <v>210</v>
      </c>
      <c r="Q130" s="574" t="s">
        <v>127</v>
      </c>
      <c r="R130" s="96">
        <f>SUM(E130:P130)</f>
        <v>2040</v>
      </c>
      <c r="S130" s="279">
        <f>R130/R128</f>
        <v>1.1129296235679214</v>
      </c>
      <c r="T130" s="279">
        <f>R131/R129</f>
        <v>1.1222523849195261</v>
      </c>
      <c r="U130" s="18"/>
    </row>
    <row r="131" spans="1:23" ht="38.25" customHeight="1" x14ac:dyDescent="0.25">
      <c r="A131" s="375"/>
      <c r="B131" s="376"/>
      <c r="C131" s="308"/>
      <c r="D131" s="268" t="str">
        <f>D129</f>
        <v>Monto</v>
      </c>
      <c r="E131" s="138">
        <v>762172.04999999993</v>
      </c>
      <c r="F131" s="138">
        <v>588195.72999999986</v>
      </c>
      <c r="G131" s="138">
        <v>948771.75000000035</v>
      </c>
      <c r="H131" s="138">
        <v>859611.15999999992</v>
      </c>
      <c r="I131" s="138">
        <v>999350.30999999994</v>
      </c>
      <c r="J131" s="138">
        <v>914161.02</v>
      </c>
      <c r="K131" s="111">
        <v>900859.2200000002</v>
      </c>
      <c r="L131" s="111">
        <v>1028721.53</v>
      </c>
      <c r="M131" s="142">
        <v>1084085.33</v>
      </c>
      <c r="N131" s="142">
        <v>899830.9</v>
      </c>
      <c r="O131" s="142">
        <v>989323.00000000023</v>
      </c>
      <c r="P131" s="142">
        <v>1078512.3399999999</v>
      </c>
      <c r="Q131" s="575"/>
      <c r="R131" s="138">
        <f t="shared" si="29"/>
        <v>11053594.34</v>
      </c>
      <c r="S131" s="279"/>
      <c r="T131" s="279"/>
      <c r="U131" s="18"/>
    </row>
    <row r="132" spans="1:23" ht="37.5" customHeight="1" x14ac:dyDescent="0.25">
      <c r="A132" s="375">
        <v>3</v>
      </c>
      <c r="B132" s="376" t="s">
        <v>188</v>
      </c>
      <c r="C132" s="305" t="s">
        <v>40</v>
      </c>
      <c r="D132" s="262" t="str">
        <f>[1]PbR!F139</f>
        <v>Arqueos</v>
      </c>
      <c r="E132" s="62">
        <v>14</v>
      </c>
      <c r="F132" s="62">
        <v>12</v>
      </c>
      <c r="G132" s="62">
        <v>13</v>
      </c>
      <c r="H132" s="62">
        <v>13</v>
      </c>
      <c r="I132" s="62">
        <v>14</v>
      </c>
      <c r="J132" s="62">
        <v>12</v>
      </c>
      <c r="K132" s="62">
        <v>14</v>
      </c>
      <c r="L132" s="62">
        <v>13</v>
      </c>
      <c r="M132" s="62">
        <v>13</v>
      </c>
      <c r="N132" s="62">
        <v>13</v>
      </c>
      <c r="O132" s="62">
        <v>13</v>
      </c>
      <c r="P132" s="62">
        <v>13</v>
      </c>
      <c r="Q132" s="572" t="s">
        <v>127</v>
      </c>
      <c r="R132" s="95">
        <f t="shared" si="29"/>
        <v>157</v>
      </c>
      <c r="S132" s="289" t="s">
        <v>38</v>
      </c>
      <c r="T132" s="289" t="s">
        <v>39</v>
      </c>
      <c r="U132" s="18"/>
      <c r="W132" s="20"/>
    </row>
    <row r="133" spans="1:23" ht="37.5" customHeight="1" x14ac:dyDescent="0.25">
      <c r="A133" s="375"/>
      <c r="B133" s="376"/>
      <c r="C133" s="305"/>
      <c r="D133" s="262" t="s">
        <v>31</v>
      </c>
      <c r="E133" s="139">
        <v>36223.420000000006</v>
      </c>
      <c r="F133" s="139">
        <v>36223.420000000006</v>
      </c>
      <c r="G133" s="139">
        <v>36223.420000000006</v>
      </c>
      <c r="H133" s="139">
        <v>36223.420000000006</v>
      </c>
      <c r="I133" s="139">
        <v>36223.810000000005</v>
      </c>
      <c r="J133" s="139">
        <v>38368.420000000006</v>
      </c>
      <c r="K133" s="139">
        <v>36223.420000000006</v>
      </c>
      <c r="L133" s="139">
        <v>39513.420000000006</v>
      </c>
      <c r="M133" s="139">
        <v>36223.420000000006</v>
      </c>
      <c r="N133" s="139">
        <v>36223.420000000006</v>
      </c>
      <c r="O133" s="139">
        <v>36223.420000000006</v>
      </c>
      <c r="P133" s="139">
        <v>54223.420000000006</v>
      </c>
      <c r="Q133" s="573"/>
      <c r="R133" s="139">
        <f t="shared" si="29"/>
        <v>458116.43</v>
      </c>
      <c r="S133" s="289"/>
      <c r="T133" s="289"/>
      <c r="U133" s="18"/>
    </row>
    <row r="134" spans="1:23" ht="37.5" customHeight="1" x14ac:dyDescent="0.25">
      <c r="A134" s="375"/>
      <c r="B134" s="376"/>
      <c r="C134" s="308" t="s">
        <v>32</v>
      </c>
      <c r="D134" s="268" t="str">
        <f>D132</f>
        <v>Arqueos</v>
      </c>
      <c r="E134" s="83">
        <v>14</v>
      </c>
      <c r="F134" s="83">
        <v>12</v>
      </c>
      <c r="G134" s="83">
        <v>13</v>
      </c>
      <c r="H134" s="84">
        <v>13</v>
      </c>
      <c r="I134" s="84">
        <v>14</v>
      </c>
      <c r="J134" s="84">
        <v>12</v>
      </c>
      <c r="K134" s="124">
        <v>14</v>
      </c>
      <c r="L134" s="124">
        <v>13</v>
      </c>
      <c r="M134" s="124">
        <v>13</v>
      </c>
      <c r="N134" s="84">
        <v>13</v>
      </c>
      <c r="O134" s="84">
        <v>13</v>
      </c>
      <c r="P134" s="84">
        <v>13</v>
      </c>
      <c r="Q134" s="574" t="s">
        <v>127</v>
      </c>
      <c r="R134" s="96">
        <f t="shared" si="29"/>
        <v>157</v>
      </c>
      <c r="S134" s="279">
        <f>R134/R132</f>
        <v>1</v>
      </c>
      <c r="T134" s="279">
        <f>R135/R133</f>
        <v>0.79258002163336527</v>
      </c>
      <c r="U134" s="18"/>
    </row>
    <row r="135" spans="1:23" ht="37.5" customHeight="1" x14ac:dyDescent="0.25">
      <c r="A135" s="375"/>
      <c r="B135" s="376"/>
      <c r="C135" s="308"/>
      <c r="D135" s="268" t="str">
        <f>D133</f>
        <v>Monto</v>
      </c>
      <c r="E135" s="138">
        <v>27860.559999999994</v>
      </c>
      <c r="F135" s="138">
        <v>27860.559999999994</v>
      </c>
      <c r="G135" s="138">
        <v>27932.550000000007</v>
      </c>
      <c r="H135" s="138">
        <v>27860.559999999994</v>
      </c>
      <c r="I135" s="138">
        <v>32117.540000000005</v>
      </c>
      <c r="J135" s="138">
        <v>31126.45</v>
      </c>
      <c r="K135" s="111">
        <v>29060.28</v>
      </c>
      <c r="L135" s="111">
        <v>32083.460000000006</v>
      </c>
      <c r="M135" s="111">
        <v>34713.760000000002</v>
      </c>
      <c r="N135" s="142">
        <v>28996.460000000006</v>
      </c>
      <c r="O135" s="142">
        <v>28996.460000000006</v>
      </c>
      <c r="P135" s="142">
        <v>34485.289999999994</v>
      </c>
      <c r="Q135" s="575"/>
      <c r="R135" s="138">
        <f t="shared" si="29"/>
        <v>363093.93000000005</v>
      </c>
      <c r="S135" s="279"/>
      <c r="T135" s="279"/>
      <c r="U135" s="18"/>
    </row>
    <row r="136" spans="1:23" s="17" customFormat="1" ht="41.25" customHeight="1" x14ac:dyDescent="0.25">
      <c r="A136" s="375">
        <v>4</v>
      </c>
      <c r="B136" s="311" t="s">
        <v>189</v>
      </c>
      <c r="C136" s="305" t="s">
        <v>40</v>
      </c>
      <c r="D136" s="262" t="str">
        <f>[1]PbR!F141</f>
        <v>Pólizas</v>
      </c>
      <c r="E136" s="115">
        <v>500</v>
      </c>
      <c r="F136" s="115">
        <v>500</v>
      </c>
      <c r="G136" s="115">
        <v>600</v>
      </c>
      <c r="H136" s="115">
        <v>400</v>
      </c>
      <c r="I136" s="115">
        <v>600</v>
      </c>
      <c r="J136" s="115">
        <v>400</v>
      </c>
      <c r="K136" s="115">
        <v>600</v>
      </c>
      <c r="L136" s="115">
        <v>400</v>
      </c>
      <c r="M136" s="115">
        <v>400</v>
      </c>
      <c r="N136" s="115">
        <v>400</v>
      </c>
      <c r="O136" s="115">
        <v>450</v>
      </c>
      <c r="P136" s="115">
        <v>500</v>
      </c>
      <c r="Q136" s="572" t="s">
        <v>127</v>
      </c>
      <c r="R136" s="95">
        <f t="shared" si="29"/>
        <v>5750</v>
      </c>
      <c r="S136" s="289" t="s">
        <v>38</v>
      </c>
      <c r="T136" s="289" t="s">
        <v>39</v>
      </c>
      <c r="U136" s="16"/>
    </row>
    <row r="137" spans="1:23" s="17" customFormat="1" ht="41.25" customHeight="1" x14ac:dyDescent="0.25">
      <c r="A137" s="375"/>
      <c r="B137" s="311"/>
      <c r="C137" s="305"/>
      <c r="D137" s="262" t="s">
        <v>31</v>
      </c>
      <c r="E137" s="139">
        <v>289274.30000000005</v>
      </c>
      <c r="F137" s="139">
        <v>289274.30000000005</v>
      </c>
      <c r="G137" s="139">
        <v>289274.30000000005</v>
      </c>
      <c r="H137" s="139">
        <v>289274.30000000005</v>
      </c>
      <c r="I137" s="139">
        <v>371099.87</v>
      </c>
      <c r="J137" s="139">
        <v>291274.30000000005</v>
      </c>
      <c r="K137" s="139">
        <v>296574.30000000005</v>
      </c>
      <c r="L137" s="139">
        <v>323099.30000000005</v>
      </c>
      <c r="M137" s="139">
        <v>296574.30000000005</v>
      </c>
      <c r="N137" s="139">
        <v>297374.30000000005</v>
      </c>
      <c r="O137" s="139">
        <v>296574.30000000005</v>
      </c>
      <c r="P137" s="139">
        <v>369574.30000000005</v>
      </c>
      <c r="Q137" s="573"/>
      <c r="R137" s="139">
        <f t="shared" si="29"/>
        <v>3699242.17</v>
      </c>
      <c r="S137" s="289"/>
      <c r="T137" s="289"/>
      <c r="U137" s="16"/>
    </row>
    <row r="138" spans="1:23" ht="41.25" customHeight="1" x14ac:dyDescent="0.25">
      <c r="A138" s="375"/>
      <c r="B138" s="311"/>
      <c r="C138" s="308" t="s">
        <v>32</v>
      </c>
      <c r="D138" s="268" t="str">
        <f>D136</f>
        <v>Pólizas</v>
      </c>
      <c r="E138" s="83">
        <v>430</v>
      </c>
      <c r="F138" s="83">
        <v>519</v>
      </c>
      <c r="G138" s="83">
        <v>410</v>
      </c>
      <c r="H138" s="106">
        <v>566</v>
      </c>
      <c r="I138" s="83">
        <v>599</v>
      </c>
      <c r="J138" s="83">
        <v>396</v>
      </c>
      <c r="K138" s="124">
        <v>514</v>
      </c>
      <c r="L138" s="124">
        <v>434</v>
      </c>
      <c r="M138" s="124">
        <v>402</v>
      </c>
      <c r="N138" s="84">
        <v>540</v>
      </c>
      <c r="O138" s="84">
        <v>407</v>
      </c>
      <c r="P138" s="84">
        <v>557</v>
      </c>
      <c r="Q138" s="574" t="s">
        <v>127</v>
      </c>
      <c r="R138" s="96">
        <f t="shared" si="29"/>
        <v>5774</v>
      </c>
      <c r="S138" s="279">
        <f>R138/R136</f>
        <v>1.0041739130434784</v>
      </c>
      <c r="T138" s="279">
        <f>R139/R137</f>
        <v>1.004654864215067</v>
      </c>
      <c r="U138" s="18"/>
      <c r="W138" s="20"/>
    </row>
    <row r="139" spans="1:23" ht="41.25" customHeight="1" x14ac:dyDescent="0.25">
      <c r="A139" s="375"/>
      <c r="B139" s="311"/>
      <c r="C139" s="308"/>
      <c r="D139" s="268" t="s">
        <v>31</v>
      </c>
      <c r="E139" s="138">
        <v>267388.76999999996</v>
      </c>
      <c r="F139" s="138">
        <v>272189.97000000015</v>
      </c>
      <c r="G139" s="138">
        <v>278316.04999999987</v>
      </c>
      <c r="H139" s="138">
        <v>283250.77999999997</v>
      </c>
      <c r="I139" s="138">
        <v>347974.63000000006</v>
      </c>
      <c r="J139" s="138">
        <v>303923.81</v>
      </c>
      <c r="K139" s="256">
        <v>291616.90999999992</v>
      </c>
      <c r="L139" s="242">
        <v>323611.64</v>
      </c>
      <c r="M139" s="242">
        <v>369247.1100000001</v>
      </c>
      <c r="N139" s="142">
        <v>327150.76999999996</v>
      </c>
      <c r="O139" s="142">
        <v>289691.93</v>
      </c>
      <c r="P139" s="142">
        <v>362099.27000000008</v>
      </c>
      <c r="Q139" s="575"/>
      <c r="R139" s="138">
        <f t="shared" si="29"/>
        <v>3716461.64</v>
      </c>
      <c r="S139" s="279"/>
      <c r="T139" s="279"/>
      <c r="U139" s="18"/>
    </row>
    <row r="140" spans="1:23" ht="45.75" customHeight="1" x14ac:dyDescent="0.25">
      <c r="A140" s="375">
        <v>5</v>
      </c>
      <c r="B140" s="311" t="s">
        <v>190</v>
      </c>
      <c r="C140" s="305" t="s">
        <v>40</v>
      </c>
      <c r="D140" s="262" t="str">
        <f>[1]PbR!F143</f>
        <v>Conciliaciones Bancarias</v>
      </c>
      <c r="E140" s="62">
        <v>2184</v>
      </c>
      <c r="F140" s="62">
        <v>2314</v>
      </c>
      <c r="G140" s="62">
        <v>2181</v>
      </c>
      <c r="H140" s="62">
        <v>2268</v>
      </c>
      <c r="I140" s="62">
        <v>2314</v>
      </c>
      <c r="J140" s="62">
        <v>2219</v>
      </c>
      <c r="K140" s="62">
        <v>2316</v>
      </c>
      <c r="L140" s="62">
        <v>2393</v>
      </c>
      <c r="M140" s="62">
        <v>2183</v>
      </c>
      <c r="N140" s="62">
        <v>2285</v>
      </c>
      <c r="O140" s="62">
        <v>2311</v>
      </c>
      <c r="P140" s="62">
        <v>2380</v>
      </c>
      <c r="Q140" s="572" t="s">
        <v>127</v>
      </c>
      <c r="R140" s="95">
        <f t="shared" si="29"/>
        <v>27348</v>
      </c>
      <c r="S140" s="289" t="s">
        <v>38</v>
      </c>
      <c r="T140" s="289" t="s">
        <v>39</v>
      </c>
      <c r="U140" s="18"/>
    </row>
    <row r="141" spans="1:23" ht="45.75" customHeight="1" x14ac:dyDescent="0.25">
      <c r="A141" s="375"/>
      <c r="B141" s="311"/>
      <c r="C141" s="305"/>
      <c r="D141" s="262" t="s">
        <v>31</v>
      </c>
      <c r="E141" s="139">
        <v>643192.17999999993</v>
      </c>
      <c r="F141" s="139">
        <v>652192.17999999993</v>
      </c>
      <c r="G141" s="139">
        <v>643192.17999999993</v>
      </c>
      <c r="H141" s="139">
        <v>643192.17999999993</v>
      </c>
      <c r="I141" s="139">
        <v>756917.71000000008</v>
      </c>
      <c r="J141" s="139">
        <v>659192.17999999993</v>
      </c>
      <c r="K141" s="139">
        <v>658692.17999999993</v>
      </c>
      <c r="L141" s="139">
        <v>705423.17999999993</v>
      </c>
      <c r="M141" s="139">
        <v>655792.17999999993</v>
      </c>
      <c r="N141" s="139">
        <v>653192.17999999993</v>
      </c>
      <c r="O141" s="139">
        <v>653692.17999999993</v>
      </c>
      <c r="P141" s="139">
        <v>807692.17999999993</v>
      </c>
      <c r="Q141" s="573"/>
      <c r="R141" s="139">
        <f t="shared" si="29"/>
        <v>8132362.6899999976</v>
      </c>
      <c r="S141" s="289"/>
      <c r="T141" s="289"/>
      <c r="U141" s="18"/>
    </row>
    <row r="142" spans="1:23" ht="45.75" customHeight="1" x14ac:dyDescent="0.25">
      <c r="A142" s="375"/>
      <c r="B142" s="311"/>
      <c r="C142" s="308" t="s">
        <v>32</v>
      </c>
      <c r="D142" s="268" t="str">
        <f>D140</f>
        <v>Conciliaciones Bancarias</v>
      </c>
      <c r="E142" s="66">
        <v>1537</v>
      </c>
      <c r="F142" s="66">
        <v>1804</v>
      </c>
      <c r="G142" s="66">
        <v>1742</v>
      </c>
      <c r="H142" s="108">
        <v>1974</v>
      </c>
      <c r="I142" s="108">
        <v>2381</v>
      </c>
      <c r="J142" s="108">
        <v>1904</v>
      </c>
      <c r="K142" s="124">
        <v>2595</v>
      </c>
      <c r="L142" s="124">
        <v>2263</v>
      </c>
      <c r="M142" s="124">
        <v>1674</v>
      </c>
      <c r="N142" s="84">
        <v>2364</v>
      </c>
      <c r="O142" s="84">
        <v>1932</v>
      </c>
      <c r="P142" s="84">
        <v>2277</v>
      </c>
      <c r="Q142" s="574" t="s">
        <v>127</v>
      </c>
      <c r="R142" s="96">
        <f>SUM(E142:P142)</f>
        <v>24447</v>
      </c>
      <c r="S142" s="279">
        <f>R142/R140</f>
        <v>0.89392277314611668</v>
      </c>
      <c r="T142" s="279">
        <f>R143/R141</f>
        <v>0.97239796003244927</v>
      </c>
      <c r="U142" s="18"/>
      <c r="W142" s="20"/>
    </row>
    <row r="143" spans="1:23" ht="45.75" customHeight="1" x14ac:dyDescent="0.25">
      <c r="A143" s="375"/>
      <c r="B143" s="311"/>
      <c r="C143" s="308"/>
      <c r="D143" s="268" t="s">
        <v>31</v>
      </c>
      <c r="E143" s="138">
        <v>602475.48999999976</v>
      </c>
      <c r="F143" s="138">
        <v>568711.52000000025</v>
      </c>
      <c r="G143" s="138">
        <v>606780.51</v>
      </c>
      <c r="H143" s="138">
        <v>694201.19999999984</v>
      </c>
      <c r="I143" s="138">
        <v>721328.92000000016</v>
      </c>
      <c r="J143" s="138">
        <v>634633.62</v>
      </c>
      <c r="K143" s="111">
        <v>617740.58999999985</v>
      </c>
      <c r="L143" s="111">
        <v>677026.23</v>
      </c>
      <c r="M143" s="142">
        <v>756489.25999999989</v>
      </c>
      <c r="N143" s="142">
        <v>659757.47000000009</v>
      </c>
      <c r="O143" s="142">
        <v>612819.99</v>
      </c>
      <c r="P143" s="142">
        <v>755928.09</v>
      </c>
      <c r="Q143" s="575"/>
      <c r="R143" s="138">
        <f t="shared" si="29"/>
        <v>7907892.8899999997</v>
      </c>
      <c r="S143" s="279"/>
      <c r="T143" s="279"/>
      <c r="U143" s="18"/>
    </row>
    <row r="144" spans="1:23" ht="48.75" customHeight="1" x14ac:dyDescent="0.25">
      <c r="A144" s="375">
        <v>6</v>
      </c>
      <c r="B144" s="311" t="s">
        <v>191</v>
      </c>
      <c r="C144" s="305" t="s">
        <v>40</v>
      </c>
      <c r="D144" s="262" t="s">
        <v>43</v>
      </c>
      <c r="E144" s="167">
        <v>151</v>
      </c>
      <c r="F144" s="167">
        <v>138</v>
      </c>
      <c r="G144" s="167">
        <v>179</v>
      </c>
      <c r="H144" s="167">
        <v>194</v>
      </c>
      <c r="I144" s="167">
        <v>153</v>
      </c>
      <c r="J144" s="167">
        <v>139</v>
      </c>
      <c r="K144" s="167">
        <v>193</v>
      </c>
      <c r="L144" s="167">
        <v>170</v>
      </c>
      <c r="M144" s="167">
        <v>155</v>
      </c>
      <c r="N144" s="167">
        <v>189</v>
      </c>
      <c r="O144" s="167">
        <v>139</v>
      </c>
      <c r="P144" s="167">
        <v>174</v>
      </c>
      <c r="Q144" s="572" t="s">
        <v>127</v>
      </c>
      <c r="R144" s="95">
        <f>SUM(E144:P144)</f>
        <v>1974</v>
      </c>
      <c r="S144" s="289" t="s">
        <v>38</v>
      </c>
      <c r="T144" s="289" t="s">
        <v>39</v>
      </c>
      <c r="U144" s="18"/>
    </row>
    <row r="145" spans="1:23" ht="48.75" customHeight="1" x14ac:dyDescent="0.25">
      <c r="A145" s="375"/>
      <c r="B145" s="311"/>
      <c r="C145" s="305"/>
      <c r="D145" s="262" t="s">
        <v>31</v>
      </c>
      <c r="E145" s="139">
        <v>184532.37</v>
      </c>
      <c r="F145" s="139">
        <v>184532.37</v>
      </c>
      <c r="G145" s="139">
        <v>184532.37</v>
      </c>
      <c r="H145" s="139">
        <v>184532.37</v>
      </c>
      <c r="I145" s="139">
        <v>280432.78000000003</v>
      </c>
      <c r="J145" s="139">
        <v>186532.37</v>
      </c>
      <c r="K145" s="139">
        <v>194532.37</v>
      </c>
      <c r="L145" s="139">
        <v>216532.37</v>
      </c>
      <c r="M145" s="139">
        <v>192532.37</v>
      </c>
      <c r="N145" s="139">
        <v>194532.37</v>
      </c>
      <c r="O145" s="139">
        <v>192532.37</v>
      </c>
      <c r="P145" s="139">
        <v>209532.37</v>
      </c>
      <c r="Q145" s="573"/>
      <c r="R145" s="139">
        <f>SUM(E145:P145)</f>
        <v>2405288.8500000006</v>
      </c>
      <c r="S145" s="289"/>
      <c r="T145" s="289"/>
      <c r="U145" s="18"/>
    </row>
    <row r="146" spans="1:23" ht="48.75" customHeight="1" x14ac:dyDescent="0.25">
      <c r="A146" s="375"/>
      <c r="B146" s="311"/>
      <c r="C146" s="308" t="s">
        <v>32</v>
      </c>
      <c r="D146" s="268" t="str">
        <f>D144</f>
        <v>Estados Finan.</v>
      </c>
      <c r="E146" s="83">
        <v>130</v>
      </c>
      <c r="F146" s="83">
        <v>119</v>
      </c>
      <c r="G146" s="83">
        <v>152</v>
      </c>
      <c r="H146" s="83">
        <v>237</v>
      </c>
      <c r="I146" s="83">
        <v>153</v>
      </c>
      <c r="J146" s="83">
        <v>305</v>
      </c>
      <c r="K146" s="124">
        <v>195</v>
      </c>
      <c r="L146" s="124">
        <v>161</v>
      </c>
      <c r="M146" s="124">
        <v>132</v>
      </c>
      <c r="N146" s="84">
        <v>197</v>
      </c>
      <c r="O146" s="84">
        <v>151</v>
      </c>
      <c r="P146" s="84">
        <v>140</v>
      </c>
      <c r="Q146" s="574" t="s">
        <v>127</v>
      </c>
      <c r="R146" s="96">
        <f>SUM(E146:P146)</f>
        <v>2072</v>
      </c>
      <c r="S146" s="279">
        <f>R146/R144</f>
        <v>1.0496453900709219</v>
      </c>
      <c r="T146" s="279">
        <f>R147/R145</f>
        <v>1.0547882679454481</v>
      </c>
      <c r="U146" s="18"/>
    </row>
    <row r="147" spans="1:23" ht="48.75" customHeight="1" x14ac:dyDescent="0.25">
      <c r="A147" s="375"/>
      <c r="B147" s="311"/>
      <c r="C147" s="308"/>
      <c r="D147" s="268" t="s">
        <v>31</v>
      </c>
      <c r="E147" s="138">
        <v>201429.05999999997</v>
      </c>
      <c r="F147" s="138">
        <v>156954.58999999994</v>
      </c>
      <c r="G147" s="138">
        <v>167256.71000000017</v>
      </c>
      <c r="H147" s="138">
        <v>182478.4</v>
      </c>
      <c r="I147" s="138">
        <v>230921.63999999998</v>
      </c>
      <c r="J147" s="138">
        <v>210223.73</v>
      </c>
      <c r="K147" s="111">
        <v>200052.63</v>
      </c>
      <c r="L147" s="111">
        <v>239361.92999999993</v>
      </c>
      <c r="M147" s="142">
        <v>252408.60999999996</v>
      </c>
      <c r="N147" s="142">
        <v>208280.91999999993</v>
      </c>
      <c r="O147" s="142">
        <v>213519.22999999992</v>
      </c>
      <c r="P147" s="142">
        <v>274183.00999999995</v>
      </c>
      <c r="Q147" s="575"/>
      <c r="R147" s="138">
        <f>SUM(E147:P147)</f>
        <v>2537070.4599999995</v>
      </c>
      <c r="S147" s="279"/>
      <c r="T147" s="279"/>
      <c r="U147" s="18"/>
      <c r="W147" s="20"/>
    </row>
    <row r="148" spans="1:23" ht="39" customHeight="1" x14ac:dyDescent="0.25">
      <c r="A148" s="375">
        <v>7</v>
      </c>
      <c r="B148" s="311" t="s">
        <v>192</v>
      </c>
      <c r="C148" s="305" t="s">
        <v>40</v>
      </c>
      <c r="D148" s="28" t="str">
        <f>[1]PbR!F147</f>
        <v>Recorridos</v>
      </c>
      <c r="E148" s="62">
        <v>33</v>
      </c>
      <c r="F148" s="62">
        <v>33</v>
      </c>
      <c r="G148" s="62">
        <v>34</v>
      </c>
      <c r="H148" s="62">
        <v>34</v>
      </c>
      <c r="I148" s="62">
        <v>33</v>
      </c>
      <c r="J148" s="62">
        <v>33</v>
      </c>
      <c r="K148" s="62">
        <v>33</v>
      </c>
      <c r="L148" s="62">
        <v>33</v>
      </c>
      <c r="M148" s="62">
        <v>34</v>
      </c>
      <c r="N148" s="62">
        <v>34</v>
      </c>
      <c r="O148" s="62">
        <v>33</v>
      </c>
      <c r="P148" s="62">
        <v>33</v>
      </c>
      <c r="Q148" s="572" t="s">
        <v>246</v>
      </c>
      <c r="R148" s="95">
        <f t="shared" ref="R148:R167" si="30">SUM(E148:P148)</f>
        <v>400</v>
      </c>
      <c r="S148" s="289" t="s">
        <v>38</v>
      </c>
      <c r="T148" s="289" t="s">
        <v>39</v>
      </c>
      <c r="U148" s="18"/>
    </row>
    <row r="149" spans="1:23" ht="39" customHeight="1" x14ac:dyDescent="0.25">
      <c r="A149" s="375"/>
      <c r="B149" s="311"/>
      <c r="C149" s="305"/>
      <c r="D149" s="262" t="s">
        <v>31</v>
      </c>
      <c r="E149" s="139">
        <v>1145070.3599999999</v>
      </c>
      <c r="F149" s="139">
        <v>1129570.67</v>
      </c>
      <c r="G149" s="139">
        <v>1123570.67</v>
      </c>
      <c r="H149" s="139">
        <v>1123570.67</v>
      </c>
      <c r="I149" s="139">
        <v>1233569.06</v>
      </c>
      <c r="J149" s="139">
        <v>1133570.67</v>
      </c>
      <c r="K149" s="139">
        <v>1123570.67</v>
      </c>
      <c r="L149" s="139">
        <v>1184470.67</v>
      </c>
      <c r="M149" s="139">
        <v>1123570.67</v>
      </c>
      <c r="N149" s="139">
        <v>1123570.67</v>
      </c>
      <c r="O149" s="139">
        <v>1143570.0499999998</v>
      </c>
      <c r="P149" s="139">
        <v>1267070.0499999998</v>
      </c>
      <c r="Q149" s="573"/>
      <c r="R149" s="139">
        <f>SUM(E149:P149)</f>
        <v>13854744.879999999</v>
      </c>
      <c r="S149" s="289"/>
      <c r="T149" s="289"/>
      <c r="U149" s="18"/>
    </row>
    <row r="150" spans="1:23" ht="39" customHeight="1" x14ac:dyDescent="0.25">
      <c r="A150" s="375"/>
      <c r="B150" s="311"/>
      <c r="C150" s="308" t="s">
        <v>32</v>
      </c>
      <c r="D150" s="29" t="s">
        <v>35</v>
      </c>
      <c r="E150" s="217">
        <v>32</v>
      </c>
      <c r="F150" s="83">
        <v>33</v>
      </c>
      <c r="G150" s="83">
        <v>34</v>
      </c>
      <c r="H150" s="86">
        <v>34</v>
      </c>
      <c r="I150" s="86">
        <v>33</v>
      </c>
      <c r="J150" s="86">
        <v>33</v>
      </c>
      <c r="K150" s="124">
        <v>33</v>
      </c>
      <c r="L150" s="124">
        <v>33</v>
      </c>
      <c r="M150" s="124">
        <v>34</v>
      </c>
      <c r="N150" s="84">
        <v>34</v>
      </c>
      <c r="O150" s="84">
        <v>33</v>
      </c>
      <c r="P150" s="84">
        <v>33</v>
      </c>
      <c r="Q150" s="574" t="s">
        <v>245</v>
      </c>
      <c r="R150" s="96">
        <f t="shared" si="30"/>
        <v>399</v>
      </c>
      <c r="S150" s="279">
        <f>R150/R148</f>
        <v>0.99750000000000005</v>
      </c>
      <c r="T150" s="279">
        <f>R151/R149</f>
        <v>0.54682931050838668</v>
      </c>
      <c r="U150" s="18"/>
      <c r="W150" s="20"/>
    </row>
    <row r="151" spans="1:23" ht="39" customHeight="1" x14ac:dyDescent="0.25">
      <c r="A151" s="375"/>
      <c r="B151" s="311"/>
      <c r="C151" s="308"/>
      <c r="D151" s="268" t="s">
        <v>31</v>
      </c>
      <c r="E151" s="138">
        <v>453841.57</v>
      </c>
      <c r="F151" s="138">
        <v>886637.8899999999</v>
      </c>
      <c r="G151" s="138">
        <v>409691.35000000015</v>
      </c>
      <c r="H151" s="138">
        <v>617342.09</v>
      </c>
      <c r="I151" s="138">
        <v>707844.91000000015</v>
      </c>
      <c r="J151" s="138">
        <v>514943.95</v>
      </c>
      <c r="K151" s="256">
        <v>696005.96</v>
      </c>
      <c r="L151" s="242">
        <v>565814.46000000008</v>
      </c>
      <c r="M151" s="242">
        <v>639997.9600000002</v>
      </c>
      <c r="N151" s="142">
        <v>853435.64999999979</v>
      </c>
      <c r="O151" s="142">
        <v>512808.62999999995</v>
      </c>
      <c r="P151" s="142">
        <v>717816.17000000016</v>
      </c>
      <c r="Q151" s="575"/>
      <c r="R151" s="138">
        <f t="shared" si="30"/>
        <v>7576180.5899999999</v>
      </c>
      <c r="S151" s="279"/>
      <c r="T151" s="279"/>
      <c r="U151" s="18"/>
    </row>
    <row r="152" spans="1:23" ht="51" customHeight="1" x14ac:dyDescent="0.25">
      <c r="A152" s="375">
        <v>8</v>
      </c>
      <c r="B152" s="345" t="s">
        <v>193</v>
      </c>
      <c r="C152" s="305" t="s">
        <v>40</v>
      </c>
      <c r="D152" s="262" t="s">
        <v>44</v>
      </c>
      <c r="E152" s="62">
        <v>430</v>
      </c>
      <c r="F152" s="62">
        <v>430</v>
      </c>
      <c r="G152" s="62">
        <v>430</v>
      </c>
      <c r="H152" s="62">
        <v>430</v>
      </c>
      <c r="I152" s="62">
        <v>430</v>
      </c>
      <c r="J152" s="62">
        <v>430</v>
      </c>
      <c r="K152" s="62">
        <v>430</v>
      </c>
      <c r="L152" s="62">
        <v>430</v>
      </c>
      <c r="M152" s="62">
        <v>430</v>
      </c>
      <c r="N152" s="62">
        <v>680</v>
      </c>
      <c r="O152" s="62">
        <v>430</v>
      </c>
      <c r="P152" s="62">
        <v>430</v>
      </c>
      <c r="Q152" s="572" t="s">
        <v>247</v>
      </c>
      <c r="R152" s="95">
        <f t="shared" si="30"/>
        <v>5410</v>
      </c>
      <c r="S152" s="289" t="s">
        <v>38</v>
      </c>
      <c r="T152" s="289" t="s">
        <v>39</v>
      </c>
      <c r="U152" s="18"/>
    </row>
    <row r="153" spans="1:23" ht="51" customHeight="1" x14ac:dyDescent="0.25">
      <c r="A153" s="375"/>
      <c r="B153" s="345"/>
      <c r="C153" s="305"/>
      <c r="D153" s="262" t="s">
        <v>31</v>
      </c>
      <c r="E153" s="139">
        <v>493784.53</v>
      </c>
      <c r="F153" s="139">
        <v>445184.53</v>
      </c>
      <c r="G153" s="139">
        <v>433184.53</v>
      </c>
      <c r="H153" s="139">
        <v>433184.53</v>
      </c>
      <c r="I153" s="139">
        <v>772452.57</v>
      </c>
      <c r="J153" s="139">
        <v>434616.93000000005</v>
      </c>
      <c r="K153" s="139">
        <v>433184.53</v>
      </c>
      <c r="L153" s="139">
        <v>476084.53</v>
      </c>
      <c r="M153" s="139">
        <v>433184.53</v>
      </c>
      <c r="N153" s="139">
        <v>433184.53</v>
      </c>
      <c r="O153" s="139">
        <v>517384.53</v>
      </c>
      <c r="P153" s="139">
        <v>569384.53</v>
      </c>
      <c r="Q153" s="573"/>
      <c r="R153" s="139">
        <f t="shared" si="30"/>
        <v>5874814.8000000017</v>
      </c>
      <c r="S153" s="289"/>
      <c r="T153" s="289"/>
      <c r="U153" s="18"/>
    </row>
    <row r="154" spans="1:23" ht="51" customHeight="1" x14ac:dyDescent="0.25">
      <c r="A154" s="375"/>
      <c r="B154" s="345"/>
      <c r="C154" s="308" t="s">
        <v>32</v>
      </c>
      <c r="D154" s="268" t="str">
        <f>D152</f>
        <v>Informes
Presup.</v>
      </c>
      <c r="E154" s="66">
        <v>432</v>
      </c>
      <c r="F154" s="66">
        <v>467</v>
      </c>
      <c r="G154" s="66">
        <v>396</v>
      </c>
      <c r="H154" s="83">
        <v>520</v>
      </c>
      <c r="I154" s="83">
        <v>509</v>
      </c>
      <c r="J154" s="83">
        <v>460</v>
      </c>
      <c r="K154" s="124">
        <v>1205</v>
      </c>
      <c r="L154" s="124">
        <v>663</v>
      </c>
      <c r="M154" s="124">
        <v>490</v>
      </c>
      <c r="N154" s="84">
        <v>535</v>
      </c>
      <c r="O154" s="84">
        <v>432</v>
      </c>
      <c r="P154" s="84">
        <v>396</v>
      </c>
      <c r="Q154" s="574" t="s">
        <v>248</v>
      </c>
      <c r="R154" s="96">
        <f t="shared" si="30"/>
        <v>6505</v>
      </c>
      <c r="S154" s="279">
        <f>R154/R152</f>
        <v>1.2024029574861368</v>
      </c>
      <c r="T154" s="279">
        <f>R155/R153</f>
        <v>0.90958174375130929</v>
      </c>
      <c r="U154" s="18"/>
      <c r="W154" s="20"/>
    </row>
    <row r="155" spans="1:23" ht="51" customHeight="1" x14ac:dyDescent="0.25">
      <c r="A155" s="375"/>
      <c r="B155" s="345"/>
      <c r="C155" s="308"/>
      <c r="D155" s="268" t="str">
        <f>D153</f>
        <v>Monto</v>
      </c>
      <c r="E155" s="138">
        <v>399776.44999999995</v>
      </c>
      <c r="F155" s="138">
        <v>384541.5199999999</v>
      </c>
      <c r="G155" s="138">
        <v>392014.48000000056</v>
      </c>
      <c r="H155" s="138">
        <v>413823.73</v>
      </c>
      <c r="I155" s="138">
        <v>484318.03000000009</v>
      </c>
      <c r="J155" s="138">
        <v>414461.43</v>
      </c>
      <c r="K155" s="256">
        <v>424722.04</v>
      </c>
      <c r="L155" s="242">
        <v>446965.38</v>
      </c>
      <c r="M155" s="242">
        <v>508997.14999999997</v>
      </c>
      <c r="N155" s="142">
        <v>438869.18</v>
      </c>
      <c r="O155" s="142">
        <v>449208.78</v>
      </c>
      <c r="P155" s="142">
        <v>585926.12000000011</v>
      </c>
      <c r="Q155" s="575"/>
      <c r="R155" s="138">
        <f>SUM(E155:P155)</f>
        <v>5343624.290000001</v>
      </c>
      <c r="S155" s="279"/>
      <c r="T155" s="279"/>
      <c r="U155" s="18"/>
    </row>
    <row r="156" spans="1:23" ht="52.5" customHeight="1" x14ac:dyDescent="0.25">
      <c r="A156" s="375">
        <v>9</v>
      </c>
      <c r="B156" s="333" t="s">
        <v>194</v>
      </c>
      <c r="C156" s="305" t="s">
        <v>40</v>
      </c>
      <c r="D156" s="262" t="s">
        <v>45</v>
      </c>
      <c r="E156" s="62">
        <v>183</v>
      </c>
      <c r="F156" s="62">
        <v>183</v>
      </c>
      <c r="G156" s="62">
        <v>183</v>
      </c>
      <c r="H156" s="62">
        <v>183</v>
      </c>
      <c r="I156" s="62">
        <v>183</v>
      </c>
      <c r="J156" s="62">
        <v>183</v>
      </c>
      <c r="K156" s="62">
        <v>183</v>
      </c>
      <c r="L156" s="62">
        <v>183</v>
      </c>
      <c r="M156" s="62">
        <v>183</v>
      </c>
      <c r="N156" s="62">
        <v>183</v>
      </c>
      <c r="O156" s="62">
        <v>183</v>
      </c>
      <c r="P156" s="62">
        <v>183</v>
      </c>
      <c r="Q156" s="572" t="s">
        <v>127</v>
      </c>
      <c r="R156" s="95">
        <f t="shared" si="30"/>
        <v>2196</v>
      </c>
      <c r="S156" s="289" t="s">
        <v>38</v>
      </c>
      <c r="T156" s="289" t="s">
        <v>39</v>
      </c>
      <c r="U156" s="18"/>
    </row>
    <row r="157" spans="1:23" ht="52.5" customHeight="1" x14ac:dyDescent="0.25">
      <c r="A157" s="375"/>
      <c r="B157" s="333"/>
      <c r="C157" s="305"/>
      <c r="D157" s="262" t="s">
        <v>31</v>
      </c>
      <c r="E157" s="139">
        <v>2476769.4900000002</v>
      </c>
      <c r="F157" s="139">
        <v>2127742.4299999997</v>
      </c>
      <c r="G157" s="139">
        <v>1777474.25</v>
      </c>
      <c r="H157" s="139">
        <v>1777474.25</v>
      </c>
      <c r="I157" s="139">
        <v>4285256.68</v>
      </c>
      <c r="J157" s="139">
        <v>1813635.92</v>
      </c>
      <c r="K157" s="139">
        <v>1777474.25</v>
      </c>
      <c r="L157" s="139">
        <v>1999319.25</v>
      </c>
      <c r="M157" s="139">
        <v>1777474.25</v>
      </c>
      <c r="N157" s="139">
        <v>1777474.25</v>
      </c>
      <c r="O157" s="139">
        <v>2776931.2600000002</v>
      </c>
      <c r="P157" s="139">
        <v>2589198.2400000002</v>
      </c>
      <c r="Q157" s="573"/>
      <c r="R157" s="139">
        <f t="shared" si="30"/>
        <v>26956224.520000003</v>
      </c>
      <c r="S157" s="289"/>
      <c r="T157" s="289"/>
      <c r="U157" s="18"/>
    </row>
    <row r="158" spans="1:23" ht="52.5" customHeight="1" x14ac:dyDescent="0.25">
      <c r="A158" s="375"/>
      <c r="B158" s="333"/>
      <c r="C158" s="308" t="s">
        <v>32</v>
      </c>
      <c r="D158" s="268" t="str">
        <f>D156</f>
        <v>Sol. tran. com.</v>
      </c>
      <c r="E158" s="84">
        <v>62</v>
      </c>
      <c r="F158" s="84">
        <v>71</v>
      </c>
      <c r="G158" s="84">
        <v>63</v>
      </c>
      <c r="H158" s="84">
        <v>54</v>
      </c>
      <c r="I158" s="84">
        <v>50</v>
      </c>
      <c r="J158" s="84">
        <v>56</v>
      </c>
      <c r="K158" s="124">
        <v>301</v>
      </c>
      <c r="L158" s="124">
        <v>240</v>
      </c>
      <c r="M158" s="124">
        <v>173</v>
      </c>
      <c r="N158" s="84">
        <v>339</v>
      </c>
      <c r="O158" s="84">
        <v>408</v>
      </c>
      <c r="P158" s="84">
        <v>379</v>
      </c>
      <c r="Q158" s="574" t="s">
        <v>127</v>
      </c>
      <c r="R158" s="96">
        <f t="shared" si="30"/>
        <v>2196</v>
      </c>
      <c r="S158" s="279">
        <f>R158/R156</f>
        <v>1</v>
      </c>
      <c r="T158" s="279">
        <f>R159/R157</f>
        <v>1.0087616639275567</v>
      </c>
      <c r="U158" s="18"/>
      <c r="W158" s="20"/>
    </row>
    <row r="159" spans="1:23" ht="52.5" customHeight="1" x14ac:dyDescent="0.25">
      <c r="A159" s="375"/>
      <c r="B159" s="333"/>
      <c r="C159" s="308"/>
      <c r="D159" s="268" t="str">
        <f>D157</f>
        <v>Monto</v>
      </c>
      <c r="E159" s="138">
        <v>1724623.78</v>
      </c>
      <c r="F159" s="138">
        <v>1806026.0999999999</v>
      </c>
      <c r="G159" s="138">
        <v>2289721.0800000019</v>
      </c>
      <c r="H159" s="138">
        <v>1924959.4700000002</v>
      </c>
      <c r="I159" s="138">
        <v>2639804.7099999995</v>
      </c>
      <c r="J159" s="138">
        <v>2581470.7400000002</v>
      </c>
      <c r="K159" s="111">
        <v>2411914.1100000008</v>
      </c>
      <c r="L159" s="111">
        <v>2533219.600000001</v>
      </c>
      <c r="M159" s="142">
        <v>3222802.82</v>
      </c>
      <c r="N159" s="142">
        <v>1883737.4200000002</v>
      </c>
      <c r="O159" s="142">
        <v>1682726.4400000006</v>
      </c>
      <c r="P159" s="142">
        <v>2491399.6300000004</v>
      </c>
      <c r="Q159" s="575"/>
      <c r="R159" s="138">
        <f t="shared" si="30"/>
        <v>27192405.900000006</v>
      </c>
      <c r="S159" s="279"/>
      <c r="T159" s="279"/>
      <c r="U159" s="18"/>
    </row>
    <row r="160" spans="1:23" s="58" customFormat="1" ht="39.75" customHeight="1" x14ac:dyDescent="0.2">
      <c r="A160" s="375">
        <v>10</v>
      </c>
      <c r="B160" s="333" t="s">
        <v>195</v>
      </c>
      <c r="C160" s="305" t="s">
        <v>40</v>
      </c>
      <c r="D160" s="262" t="s">
        <v>46</v>
      </c>
      <c r="E160" s="62">
        <v>100</v>
      </c>
      <c r="F160" s="62">
        <v>100</v>
      </c>
      <c r="G160" s="62">
        <v>100</v>
      </c>
      <c r="H160" s="62">
        <v>100</v>
      </c>
      <c r="I160" s="62">
        <v>100</v>
      </c>
      <c r="J160" s="62">
        <v>100</v>
      </c>
      <c r="K160" s="62">
        <v>100</v>
      </c>
      <c r="L160" s="62">
        <v>100</v>
      </c>
      <c r="M160" s="62">
        <v>100</v>
      </c>
      <c r="N160" s="62">
        <v>100</v>
      </c>
      <c r="O160" s="62">
        <v>100</v>
      </c>
      <c r="P160" s="62">
        <v>100</v>
      </c>
      <c r="Q160" s="572" t="s">
        <v>127</v>
      </c>
      <c r="R160" s="95">
        <f t="shared" si="30"/>
        <v>1200</v>
      </c>
      <c r="S160" s="289" t="s">
        <v>38</v>
      </c>
      <c r="T160" s="289" t="s">
        <v>39</v>
      </c>
      <c r="U160" s="57"/>
    </row>
    <row r="161" spans="1:22" s="58" customFormat="1" ht="39.75" customHeight="1" x14ac:dyDescent="0.2">
      <c r="A161" s="375"/>
      <c r="B161" s="333"/>
      <c r="C161" s="305"/>
      <c r="D161" s="262" t="s">
        <v>31</v>
      </c>
      <c r="E161" s="139">
        <v>281699.83999999997</v>
      </c>
      <c r="F161" s="139">
        <v>232199.84</v>
      </c>
      <c r="G161" s="139">
        <v>226199.84</v>
      </c>
      <c r="H161" s="139">
        <v>226199.84</v>
      </c>
      <c r="I161" s="139">
        <v>251925.41</v>
      </c>
      <c r="J161" s="139">
        <v>226199.84</v>
      </c>
      <c r="K161" s="139">
        <v>226199.84</v>
      </c>
      <c r="L161" s="139">
        <v>251059.84</v>
      </c>
      <c r="M161" s="139">
        <v>226199.84</v>
      </c>
      <c r="N161" s="139">
        <v>226199.84</v>
      </c>
      <c r="O161" s="139">
        <v>226199.84</v>
      </c>
      <c r="P161" s="139">
        <v>279199.83999999997</v>
      </c>
      <c r="Q161" s="573"/>
      <c r="R161" s="139">
        <f t="shared" si="30"/>
        <v>2879483.6499999994</v>
      </c>
      <c r="S161" s="289"/>
      <c r="T161" s="289"/>
      <c r="U161" s="57"/>
    </row>
    <row r="162" spans="1:22" s="58" customFormat="1" ht="39.75" customHeight="1" x14ac:dyDescent="0.2">
      <c r="A162" s="375"/>
      <c r="B162" s="333"/>
      <c r="C162" s="308" t="s">
        <v>32</v>
      </c>
      <c r="D162" s="268" t="str">
        <f>D160</f>
        <v>Políticas Rec. H.</v>
      </c>
      <c r="E162" s="66">
        <v>21</v>
      </c>
      <c r="F162" s="66">
        <v>136</v>
      </c>
      <c r="G162" s="66">
        <v>91</v>
      </c>
      <c r="H162" s="66">
        <v>72</v>
      </c>
      <c r="I162" s="66">
        <v>98</v>
      </c>
      <c r="J162" s="66">
        <v>128</v>
      </c>
      <c r="K162" s="124">
        <v>145</v>
      </c>
      <c r="L162" s="124">
        <v>287</v>
      </c>
      <c r="M162" s="124">
        <v>329</v>
      </c>
      <c r="N162" s="84">
        <v>110</v>
      </c>
      <c r="O162" s="84">
        <v>125</v>
      </c>
      <c r="P162" s="84">
        <v>120</v>
      </c>
      <c r="Q162" s="574" t="s">
        <v>127</v>
      </c>
      <c r="R162" s="96">
        <f>SUM(E162:P162)</f>
        <v>1662</v>
      </c>
      <c r="S162" s="279">
        <f>R162/R160</f>
        <v>1.385</v>
      </c>
      <c r="T162" s="279">
        <f>R163/R161</f>
        <v>0.92235232174351822</v>
      </c>
      <c r="U162" s="57"/>
    </row>
    <row r="163" spans="1:22" s="58" customFormat="1" ht="39.75" customHeight="1" x14ac:dyDescent="0.2">
      <c r="A163" s="375"/>
      <c r="B163" s="333"/>
      <c r="C163" s="308"/>
      <c r="D163" s="268" t="str">
        <f>D161</f>
        <v>Monto</v>
      </c>
      <c r="E163" s="138">
        <v>191347.36000000002</v>
      </c>
      <c r="F163" s="138">
        <v>194461.20999999993</v>
      </c>
      <c r="G163" s="138">
        <v>208957.47999999984</v>
      </c>
      <c r="H163" s="138">
        <v>204712.81000000003</v>
      </c>
      <c r="I163" s="138">
        <v>267409.54000000004</v>
      </c>
      <c r="J163" s="138">
        <v>225899.23</v>
      </c>
      <c r="K163" s="256">
        <v>211645.11</v>
      </c>
      <c r="L163" s="242">
        <v>251853.68999999994</v>
      </c>
      <c r="M163" s="242">
        <v>245781.41999999995</v>
      </c>
      <c r="N163" s="142">
        <v>197731.1</v>
      </c>
      <c r="O163" s="142">
        <v>189643.58000000002</v>
      </c>
      <c r="P163" s="142">
        <v>266455.89999999997</v>
      </c>
      <c r="Q163" s="575"/>
      <c r="R163" s="138">
        <f t="shared" ref="R163" si="31">SUM(E163:P163)</f>
        <v>2655898.4299999997</v>
      </c>
      <c r="S163" s="279"/>
      <c r="T163" s="279"/>
      <c r="U163" s="57"/>
    </row>
    <row r="164" spans="1:22" ht="48.75" customHeight="1" x14ac:dyDescent="0.25">
      <c r="A164" s="375">
        <v>11</v>
      </c>
      <c r="B164" s="333" t="s">
        <v>196</v>
      </c>
      <c r="C164" s="305" t="s">
        <v>40</v>
      </c>
      <c r="D164" s="262" t="s">
        <v>46</v>
      </c>
      <c r="E164" s="62">
        <v>350</v>
      </c>
      <c r="F164" s="62">
        <v>350</v>
      </c>
      <c r="G164" s="62">
        <v>350</v>
      </c>
      <c r="H164" s="62">
        <v>350</v>
      </c>
      <c r="I164" s="62">
        <v>350</v>
      </c>
      <c r="J164" s="62">
        <v>350</v>
      </c>
      <c r="K164" s="62">
        <v>350</v>
      </c>
      <c r="L164" s="62">
        <v>350</v>
      </c>
      <c r="M164" s="62">
        <v>350</v>
      </c>
      <c r="N164" s="62">
        <v>350</v>
      </c>
      <c r="O164" s="62">
        <v>350</v>
      </c>
      <c r="P164" s="62">
        <v>350</v>
      </c>
      <c r="Q164" s="572" t="s">
        <v>127</v>
      </c>
      <c r="R164" s="95">
        <f t="shared" si="30"/>
        <v>4200</v>
      </c>
      <c r="S164" s="289" t="s">
        <v>38</v>
      </c>
      <c r="T164" s="289" t="s">
        <v>39</v>
      </c>
      <c r="U164"/>
    </row>
    <row r="165" spans="1:22" ht="48.75" customHeight="1" x14ac:dyDescent="0.25">
      <c r="A165" s="375"/>
      <c r="B165" s="333"/>
      <c r="C165" s="305"/>
      <c r="D165" s="262" t="s">
        <v>31</v>
      </c>
      <c r="E165" s="139">
        <v>324132.99</v>
      </c>
      <c r="F165" s="139">
        <v>378578.39999999997</v>
      </c>
      <c r="G165" s="139">
        <v>323206.89999999997</v>
      </c>
      <c r="H165" s="139">
        <v>312932.59999999998</v>
      </c>
      <c r="I165" s="139">
        <v>337933.07</v>
      </c>
      <c r="J165" s="139">
        <v>328382.59999999998</v>
      </c>
      <c r="K165" s="139">
        <v>312932.59999999998</v>
      </c>
      <c r="L165" s="139">
        <v>353382.6</v>
      </c>
      <c r="M165" s="139">
        <v>323206.89999999997</v>
      </c>
      <c r="N165" s="139">
        <v>312932.59999999998</v>
      </c>
      <c r="O165" s="139">
        <v>322206.89999999997</v>
      </c>
      <c r="P165" s="139">
        <v>408481.18999999994</v>
      </c>
      <c r="Q165" s="573"/>
      <c r="R165" s="139">
        <f t="shared" si="30"/>
        <v>4038309.3499999996</v>
      </c>
      <c r="S165" s="289"/>
      <c r="T165" s="289"/>
      <c r="U165"/>
    </row>
    <row r="166" spans="1:22" ht="48.75" customHeight="1" x14ac:dyDescent="0.25">
      <c r="A166" s="375"/>
      <c r="B166" s="333"/>
      <c r="C166" s="308" t="s">
        <v>32</v>
      </c>
      <c r="D166" s="268" t="str">
        <f>D164</f>
        <v>Políticas Rec. H.</v>
      </c>
      <c r="E166" s="66">
        <v>119</v>
      </c>
      <c r="F166" s="66">
        <v>209</v>
      </c>
      <c r="G166" s="66">
        <v>223</v>
      </c>
      <c r="H166" s="66">
        <v>262</v>
      </c>
      <c r="I166" s="66">
        <v>387</v>
      </c>
      <c r="J166" s="66">
        <v>219</v>
      </c>
      <c r="K166" s="124">
        <v>447</v>
      </c>
      <c r="L166" s="124">
        <v>553</v>
      </c>
      <c r="M166" s="124">
        <v>332</v>
      </c>
      <c r="N166" s="84">
        <v>351</v>
      </c>
      <c r="O166" s="84">
        <v>365</v>
      </c>
      <c r="P166" s="84">
        <v>467</v>
      </c>
      <c r="Q166" s="574" t="s">
        <v>127</v>
      </c>
      <c r="R166" s="96">
        <f>SUM(E166:P166)</f>
        <v>3934</v>
      </c>
      <c r="S166" s="279">
        <f>R166/R164</f>
        <v>0.93666666666666665</v>
      </c>
      <c r="T166" s="279">
        <f>R167/R165</f>
        <v>0.92952991578022615</v>
      </c>
      <c r="U166"/>
    </row>
    <row r="167" spans="1:22" ht="48.75" customHeight="1" x14ac:dyDescent="0.25">
      <c r="A167" s="375"/>
      <c r="B167" s="333"/>
      <c r="C167" s="308"/>
      <c r="D167" s="268" t="str">
        <f>D165</f>
        <v>Monto</v>
      </c>
      <c r="E167" s="138">
        <v>279725.39999999991</v>
      </c>
      <c r="F167" s="138">
        <v>263295.08000000007</v>
      </c>
      <c r="G167" s="138">
        <v>269399.98</v>
      </c>
      <c r="H167" s="138">
        <v>285188.13999999996</v>
      </c>
      <c r="I167" s="138">
        <v>332927.89</v>
      </c>
      <c r="J167" s="138">
        <v>293282.36</v>
      </c>
      <c r="K167" s="111">
        <v>288188.44</v>
      </c>
      <c r="L167" s="111">
        <v>333888.66000000003</v>
      </c>
      <c r="M167" s="142">
        <v>335688.14999999997</v>
      </c>
      <c r="N167" s="142">
        <v>284491.76999999984</v>
      </c>
      <c r="O167" s="142">
        <v>279008.31000000006</v>
      </c>
      <c r="P167" s="142">
        <v>508645.17</v>
      </c>
      <c r="Q167" s="575"/>
      <c r="R167" s="138">
        <f t="shared" si="30"/>
        <v>3753729.3499999996</v>
      </c>
      <c r="S167" s="279"/>
      <c r="T167" s="279"/>
      <c r="U167"/>
    </row>
    <row r="168" spans="1:22" ht="43.5" customHeight="1" x14ac:dyDescent="0.25">
      <c r="A168" s="285" t="s">
        <v>36</v>
      </c>
      <c r="B168" s="285"/>
      <c r="C168" s="331" t="s">
        <v>40</v>
      </c>
      <c r="D168" s="263" t="s">
        <v>42</v>
      </c>
      <c r="E168" s="91">
        <f>E164+E160+E156+E152+E148+E144+E140+E136+E132+E128+E124</f>
        <v>4109</v>
      </c>
      <c r="F168" s="91">
        <f t="shared" ref="F168:P170" si="32">F164+F160+F156+F152+F148+F144+F140+F136+F132+F128+F124</f>
        <v>4211</v>
      </c>
      <c r="G168" s="91">
        <f t="shared" si="32"/>
        <v>4229</v>
      </c>
      <c r="H168" s="91">
        <f t="shared" si="32"/>
        <v>4129</v>
      </c>
      <c r="I168" s="91">
        <f t="shared" si="32"/>
        <v>4340</v>
      </c>
      <c r="J168" s="91">
        <f t="shared" si="32"/>
        <v>4019</v>
      </c>
      <c r="K168" s="91">
        <f t="shared" si="32"/>
        <v>4382</v>
      </c>
      <c r="L168" s="91">
        <f t="shared" si="32"/>
        <v>4234</v>
      </c>
      <c r="M168" s="91">
        <f t="shared" si="32"/>
        <v>4003</v>
      </c>
      <c r="N168" s="91">
        <f t="shared" si="32"/>
        <v>4396</v>
      </c>
      <c r="O168" s="91">
        <f t="shared" si="32"/>
        <v>4165</v>
      </c>
      <c r="P168" s="91">
        <f t="shared" si="32"/>
        <v>4323</v>
      </c>
      <c r="Q168" s="576">
        <f>SUM(E168:P168)</f>
        <v>50540</v>
      </c>
      <c r="R168" s="576"/>
      <c r="S168" s="289" t="s">
        <v>38</v>
      </c>
      <c r="T168" s="289" t="s">
        <v>39</v>
      </c>
      <c r="U168"/>
    </row>
    <row r="169" spans="1:22" ht="43.5" customHeight="1" x14ac:dyDescent="0.25">
      <c r="A169" s="285"/>
      <c r="B169" s="285"/>
      <c r="C169" s="332"/>
      <c r="D169" s="263" t="s">
        <v>31</v>
      </c>
      <c r="E169" s="153">
        <f>E165+E161+E157+E153+E149+E145+E141+E137+E133+E129+E125</f>
        <v>7248205.0500000007</v>
      </c>
      <c r="F169" s="153">
        <f t="shared" si="32"/>
        <v>6430298.2999999998</v>
      </c>
      <c r="G169" s="153">
        <f t="shared" si="32"/>
        <v>6051919.9399999995</v>
      </c>
      <c r="H169" s="153">
        <f t="shared" si="32"/>
        <v>7647865.5599999987</v>
      </c>
      <c r="I169" s="153">
        <f t="shared" si="32"/>
        <v>32442258.560000002</v>
      </c>
      <c r="J169" s="154">
        <f t="shared" si="32"/>
        <v>6072573.3899999997</v>
      </c>
      <c r="K169" s="154">
        <f t="shared" si="32"/>
        <v>16387162.609999999</v>
      </c>
      <c r="L169" s="153">
        <f t="shared" si="32"/>
        <v>6919770.8199999994</v>
      </c>
      <c r="M169" s="153">
        <f t="shared" si="32"/>
        <v>6603828.5599999996</v>
      </c>
      <c r="N169" s="155">
        <f t="shared" si="32"/>
        <v>16208532.670000002</v>
      </c>
      <c r="O169" s="155">
        <f t="shared" si="32"/>
        <v>7644073.4999999991</v>
      </c>
      <c r="P169" s="147">
        <f t="shared" si="32"/>
        <v>9347222.4799999986</v>
      </c>
      <c r="Q169" s="577">
        <f>SUM(E169:P169)</f>
        <v>129003711.44</v>
      </c>
      <c r="R169" s="577"/>
      <c r="S169" s="289"/>
      <c r="T169" s="289"/>
      <c r="U169"/>
    </row>
    <row r="170" spans="1:22" ht="36" x14ac:dyDescent="0.25">
      <c r="A170" s="285"/>
      <c r="B170" s="285"/>
      <c r="C170" s="292" t="s">
        <v>32</v>
      </c>
      <c r="D170" s="264" t="s">
        <v>42</v>
      </c>
      <c r="E170" s="92">
        <f>E166+E162+E158+E154+E150+E146+E142+E138+E134+E130+E126</f>
        <v>2942</v>
      </c>
      <c r="F170" s="92">
        <f t="shared" si="32"/>
        <v>3525</v>
      </c>
      <c r="G170" s="92">
        <f t="shared" si="32"/>
        <v>3302</v>
      </c>
      <c r="H170" s="92">
        <f t="shared" si="32"/>
        <v>3899</v>
      </c>
      <c r="I170" s="92">
        <f t="shared" si="32"/>
        <v>4410</v>
      </c>
      <c r="J170" s="92">
        <f t="shared" si="32"/>
        <v>3657</v>
      </c>
      <c r="K170" s="92">
        <f t="shared" si="32"/>
        <v>5606</v>
      </c>
      <c r="L170" s="92">
        <f t="shared" si="32"/>
        <v>4842</v>
      </c>
      <c r="M170" s="92">
        <f t="shared" si="32"/>
        <v>3735</v>
      </c>
      <c r="N170" s="92">
        <f t="shared" si="32"/>
        <v>4678</v>
      </c>
      <c r="O170" s="92">
        <f t="shared" si="32"/>
        <v>4064</v>
      </c>
      <c r="P170" s="92">
        <f t="shared" si="32"/>
        <v>4598</v>
      </c>
      <c r="Q170" s="578">
        <f>E170+F170+G170+H170+I170+J170+K170+L170+M170+N170+O170+P170</f>
        <v>49258</v>
      </c>
      <c r="R170" s="578"/>
      <c r="S170" s="279">
        <f>Q170/Q168</f>
        <v>0.97463395330431346</v>
      </c>
      <c r="T170" s="368">
        <f>Q171/Q169</f>
        <v>0.75861483315165623</v>
      </c>
      <c r="U170"/>
    </row>
    <row r="171" spans="1:22" ht="30" x14ac:dyDescent="0.25">
      <c r="A171" s="285"/>
      <c r="B171" s="285"/>
      <c r="C171" s="292"/>
      <c r="D171" s="264" t="s">
        <v>31</v>
      </c>
      <c r="E171" s="148">
        <f t="shared" ref="E171:P171" si="33">E167+E163+E159+E155+E151+E147+E143+E139+E135+E131+E127</f>
        <v>6466023.4800000004</v>
      </c>
      <c r="F171" s="148">
        <f t="shared" si="33"/>
        <v>7090106.919999999</v>
      </c>
      <c r="G171" s="148">
        <f t="shared" si="33"/>
        <v>6687253.5400000019</v>
      </c>
      <c r="H171" s="148">
        <f t="shared" si="33"/>
        <v>9578702.8300000001</v>
      </c>
      <c r="I171" s="148">
        <f t="shared" si="33"/>
        <v>10716772.83</v>
      </c>
      <c r="J171" s="148">
        <f t="shared" si="33"/>
        <v>9635298.2799999993</v>
      </c>
      <c r="K171" s="148">
        <f t="shared" si="33"/>
        <v>8504173.2599999998</v>
      </c>
      <c r="L171" s="148">
        <f t="shared" si="33"/>
        <v>7660282.6300000008</v>
      </c>
      <c r="M171" s="148">
        <f t="shared" si="33"/>
        <v>8511461.6400000006</v>
      </c>
      <c r="N171" s="148">
        <f t="shared" si="33"/>
        <v>6945005.1999999993</v>
      </c>
      <c r="O171" s="148">
        <f t="shared" si="33"/>
        <v>7179868.459999999</v>
      </c>
      <c r="P171" s="148">
        <f t="shared" si="33"/>
        <v>8889179.9600000009</v>
      </c>
      <c r="Q171" s="571">
        <f>SUM(E171:P171)</f>
        <v>97864129.030000001</v>
      </c>
      <c r="R171" s="571"/>
      <c r="S171" s="279"/>
      <c r="T171" s="368"/>
      <c r="U171"/>
    </row>
    <row r="172" spans="1:22" ht="51.75" customHeight="1" x14ac:dyDescent="0.25">
      <c r="A172" s="324" t="s">
        <v>115</v>
      </c>
      <c r="B172" s="324"/>
      <c r="C172" s="324"/>
      <c r="D172" s="324"/>
      <c r="E172" s="324"/>
      <c r="F172" s="324"/>
      <c r="G172" s="324"/>
      <c r="H172" s="324"/>
      <c r="I172" s="324"/>
      <c r="J172" s="324"/>
      <c r="K172" s="324"/>
      <c r="L172" s="324"/>
      <c r="M172" s="324"/>
      <c r="N172" s="324"/>
      <c r="O172" s="324"/>
      <c r="P172" s="324"/>
      <c r="Q172" s="324"/>
      <c r="R172" s="324"/>
      <c r="S172" s="324"/>
      <c r="T172" s="324"/>
      <c r="U172"/>
      <c r="V172" s="266"/>
    </row>
    <row r="173" spans="1:22" ht="18.75" customHeight="1" x14ac:dyDescent="0.25">
      <c r="A173" s="319" t="s">
        <v>1</v>
      </c>
      <c r="B173" s="319"/>
      <c r="C173" s="319"/>
      <c r="D173" s="319"/>
      <c r="E173" s="319"/>
      <c r="F173" s="319"/>
      <c r="G173" s="319"/>
      <c r="H173" s="319"/>
      <c r="I173" s="319"/>
      <c r="J173" s="319"/>
      <c r="K173" s="319" t="s">
        <v>102</v>
      </c>
      <c r="L173" s="319"/>
      <c r="M173" s="319"/>
      <c r="N173" s="319"/>
      <c r="O173" s="319"/>
      <c r="P173" s="319"/>
      <c r="Q173" s="319"/>
      <c r="R173" s="319"/>
      <c r="S173" s="319"/>
      <c r="T173" s="319"/>
      <c r="U173"/>
    </row>
    <row r="174" spans="1:22" ht="26.25" x14ac:dyDescent="0.25">
      <c r="A174" s="348" t="s">
        <v>99</v>
      </c>
      <c r="B174" s="348"/>
      <c r="C174" s="348"/>
      <c r="D174" s="348"/>
      <c r="E174" s="348"/>
      <c r="F174" s="348"/>
      <c r="G174" s="348"/>
      <c r="H174" s="348"/>
      <c r="I174" s="348"/>
      <c r="J174" s="348"/>
      <c r="K174" s="328" t="s">
        <v>82</v>
      </c>
      <c r="L174" s="328"/>
      <c r="M174" s="328"/>
      <c r="N174" s="328"/>
      <c r="O174" s="328"/>
      <c r="P174" s="328"/>
      <c r="Q174" s="328"/>
      <c r="R174" s="328"/>
      <c r="S174" s="328"/>
      <c r="T174" s="328"/>
      <c r="U174"/>
    </row>
    <row r="175" spans="1:22" ht="18" x14ac:dyDescent="0.25">
      <c r="A175" s="319" t="s">
        <v>2</v>
      </c>
      <c r="B175" s="319"/>
      <c r="C175" s="319"/>
      <c r="D175" s="319"/>
      <c r="E175" s="319"/>
      <c r="F175" s="319"/>
      <c r="G175" s="319"/>
      <c r="H175" s="319"/>
      <c r="I175" s="319"/>
      <c r="J175" s="319"/>
      <c r="K175" s="319" t="s">
        <v>47</v>
      </c>
      <c r="L175" s="319"/>
      <c r="M175" s="319"/>
      <c r="N175" s="319"/>
      <c r="O175" s="319"/>
      <c r="P175" s="319"/>
      <c r="Q175" s="319"/>
      <c r="R175" s="319"/>
      <c r="S175" s="319"/>
      <c r="T175" s="319"/>
      <c r="U175"/>
    </row>
    <row r="176" spans="1:22" ht="137.25" customHeight="1" x14ac:dyDescent="0.25">
      <c r="A176" s="367" t="s">
        <v>240</v>
      </c>
      <c r="B176" s="367"/>
      <c r="C176" s="367"/>
      <c r="D176" s="334" t="s">
        <v>241</v>
      </c>
      <c r="E176" s="334"/>
      <c r="F176" s="334"/>
      <c r="G176" s="334"/>
      <c r="H176" s="334"/>
      <c r="I176" s="334"/>
      <c r="J176" s="334"/>
      <c r="K176" s="334"/>
      <c r="L176" s="334"/>
      <c r="M176" s="334"/>
      <c r="N176" s="334"/>
      <c r="O176" s="334"/>
      <c r="P176" s="334"/>
      <c r="Q176" s="334"/>
      <c r="R176" s="334"/>
      <c r="S176" s="334"/>
      <c r="T176" s="334"/>
      <c r="U176"/>
    </row>
    <row r="177" spans="1:25" ht="18" x14ac:dyDescent="0.25">
      <c r="A177" s="319" t="s">
        <v>3</v>
      </c>
      <c r="B177" s="319"/>
      <c r="C177" s="319"/>
      <c r="D177" s="319"/>
      <c r="E177" s="319"/>
      <c r="F177" s="319"/>
      <c r="G177" s="319"/>
      <c r="H177" s="319"/>
      <c r="I177" s="319"/>
      <c r="J177" s="319"/>
      <c r="K177" s="319"/>
      <c r="L177" s="319"/>
      <c r="M177" s="319"/>
      <c r="N177" s="319"/>
      <c r="O177" s="319"/>
      <c r="P177" s="319"/>
      <c r="Q177" s="319"/>
      <c r="R177" s="319"/>
      <c r="S177" s="319"/>
      <c r="T177" s="319"/>
      <c r="U177"/>
    </row>
    <row r="178" spans="1:25" ht="30" customHeight="1" x14ac:dyDescent="0.25">
      <c r="A178" s="323" t="s">
        <v>4</v>
      </c>
      <c r="B178" s="323"/>
      <c r="C178" s="323"/>
      <c r="D178" s="323"/>
      <c r="E178" s="323" t="s">
        <v>5</v>
      </c>
      <c r="F178" s="323"/>
      <c r="G178" s="323"/>
      <c r="H178" s="323"/>
      <c r="I178" s="323" t="s">
        <v>6</v>
      </c>
      <c r="J178" s="323"/>
      <c r="K178" s="323"/>
      <c r="L178" s="323"/>
      <c r="M178" s="323"/>
      <c r="N178" s="323"/>
      <c r="O178" s="323"/>
      <c r="P178" s="323"/>
      <c r="Q178" s="323" t="s">
        <v>7</v>
      </c>
      <c r="R178" s="323"/>
      <c r="S178" s="323"/>
      <c r="T178" s="323"/>
      <c r="U178"/>
    </row>
    <row r="179" spans="1:25" ht="30" customHeight="1" x14ac:dyDescent="0.25">
      <c r="A179" s="316" t="s">
        <v>8</v>
      </c>
      <c r="B179" s="316"/>
      <c r="C179" s="316"/>
      <c r="D179" s="316"/>
      <c r="E179" s="317" t="s">
        <v>9</v>
      </c>
      <c r="F179" s="317"/>
      <c r="G179" s="317"/>
      <c r="H179" s="317"/>
      <c r="I179" s="316" t="s">
        <v>10</v>
      </c>
      <c r="J179" s="316"/>
      <c r="K179" s="316"/>
      <c r="L179" s="316"/>
      <c r="M179" s="316"/>
      <c r="N179" s="316"/>
      <c r="O179" s="316"/>
      <c r="P179" s="316"/>
      <c r="Q179" s="316" t="s">
        <v>11</v>
      </c>
      <c r="R179" s="316"/>
      <c r="S179" s="316"/>
      <c r="T179" s="316"/>
      <c r="U179"/>
    </row>
    <row r="180" spans="1:25" ht="30" customHeight="1" x14ac:dyDescent="0.25">
      <c r="A180" s="313" t="s">
        <v>105</v>
      </c>
      <c r="B180" s="315" t="s">
        <v>101</v>
      </c>
      <c r="C180" s="318" t="s">
        <v>13</v>
      </c>
      <c r="D180" s="318" t="s">
        <v>14</v>
      </c>
      <c r="E180" s="313" t="s">
        <v>15</v>
      </c>
      <c r="F180" s="313" t="s">
        <v>16</v>
      </c>
      <c r="G180" s="313" t="s">
        <v>17</v>
      </c>
      <c r="H180" s="313" t="s">
        <v>18</v>
      </c>
      <c r="I180" s="313" t="s">
        <v>19</v>
      </c>
      <c r="J180" s="313" t="s">
        <v>20</v>
      </c>
      <c r="K180" s="313" t="s">
        <v>21</v>
      </c>
      <c r="L180" s="313" t="s">
        <v>22</v>
      </c>
      <c r="M180" s="313" t="s">
        <v>23</v>
      </c>
      <c r="N180" s="313" t="s">
        <v>24</v>
      </c>
      <c r="O180" s="313" t="s">
        <v>25</v>
      </c>
      <c r="P180" s="313" t="s">
        <v>26</v>
      </c>
      <c r="Q180" s="314" t="s">
        <v>100</v>
      </c>
      <c r="R180" s="315" t="s">
        <v>104</v>
      </c>
      <c r="S180" s="313" t="s">
        <v>28</v>
      </c>
      <c r="T180" s="313"/>
      <c r="U180"/>
    </row>
    <row r="181" spans="1:25" ht="30" customHeight="1" x14ac:dyDescent="0.25">
      <c r="A181" s="313"/>
      <c r="B181" s="315"/>
      <c r="C181" s="318"/>
      <c r="D181" s="318"/>
      <c r="E181" s="313"/>
      <c r="F181" s="313"/>
      <c r="G181" s="313"/>
      <c r="H181" s="313"/>
      <c r="I181" s="313"/>
      <c r="J181" s="313"/>
      <c r="K181" s="313"/>
      <c r="L181" s="313"/>
      <c r="M181" s="313"/>
      <c r="N181" s="313"/>
      <c r="O181" s="313"/>
      <c r="P181" s="313"/>
      <c r="Q181" s="314"/>
      <c r="R181" s="315"/>
      <c r="S181" s="261" t="s">
        <v>29</v>
      </c>
      <c r="T181" s="261" t="s">
        <v>30</v>
      </c>
      <c r="U181"/>
    </row>
    <row r="182" spans="1:25" ht="39.75" customHeight="1" x14ac:dyDescent="0.25">
      <c r="A182" s="364">
        <v>1</v>
      </c>
      <c r="B182" s="366" t="s">
        <v>242</v>
      </c>
      <c r="C182" s="305" t="s">
        <v>40</v>
      </c>
      <c r="D182" s="53" t="s">
        <v>52</v>
      </c>
      <c r="E182" s="62">
        <v>20</v>
      </c>
      <c r="F182" s="62">
        <v>20</v>
      </c>
      <c r="G182" s="62">
        <v>20</v>
      </c>
      <c r="H182" s="62">
        <v>20</v>
      </c>
      <c r="I182" s="62">
        <v>20</v>
      </c>
      <c r="J182" s="62">
        <v>20</v>
      </c>
      <c r="K182" s="62">
        <v>20</v>
      </c>
      <c r="L182" s="62">
        <v>20</v>
      </c>
      <c r="M182" s="62">
        <v>20</v>
      </c>
      <c r="N182" s="62">
        <v>20</v>
      </c>
      <c r="O182" s="62">
        <v>20</v>
      </c>
      <c r="P182" s="62">
        <v>20</v>
      </c>
      <c r="Q182" s="306" t="s">
        <v>300</v>
      </c>
      <c r="R182" s="62">
        <f t="shared" ref="R182:R196" si="34">SUM(E182:P182)</f>
        <v>240</v>
      </c>
      <c r="S182" s="289" t="s">
        <v>38</v>
      </c>
      <c r="T182" s="289" t="s">
        <v>39</v>
      </c>
      <c r="U182"/>
    </row>
    <row r="183" spans="1:25" ht="39.75" customHeight="1" x14ac:dyDescent="0.25">
      <c r="A183" s="364"/>
      <c r="B183" s="366"/>
      <c r="C183" s="305"/>
      <c r="D183" s="53" t="s">
        <v>31</v>
      </c>
      <c r="E183" s="139">
        <v>403060.91999999993</v>
      </c>
      <c r="F183" s="139">
        <v>282626.16999999993</v>
      </c>
      <c r="G183" s="139">
        <v>282626.16999999993</v>
      </c>
      <c r="H183" s="139">
        <v>282626.16999999993</v>
      </c>
      <c r="I183" s="139">
        <v>742545.95000000019</v>
      </c>
      <c r="J183" s="139">
        <v>287351.16999999993</v>
      </c>
      <c r="K183" s="139">
        <v>282626.16999999993</v>
      </c>
      <c r="L183" s="139">
        <v>313517.16999999993</v>
      </c>
      <c r="M183" s="139">
        <v>331060.91999999993</v>
      </c>
      <c r="N183" s="139">
        <v>282626.16999999993</v>
      </c>
      <c r="O183" s="139">
        <v>336060.91999999993</v>
      </c>
      <c r="P183" s="139">
        <v>443802.49999999994</v>
      </c>
      <c r="Q183" s="307"/>
      <c r="R183" s="139">
        <f>SUM(E183:P183)</f>
        <v>4270530.3999999994</v>
      </c>
      <c r="S183" s="289"/>
      <c r="T183" s="289"/>
      <c r="U183"/>
    </row>
    <row r="184" spans="1:25" ht="39.75" customHeight="1" x14ac:dyDescent="0.25">
      <c r="A184" s="364"/>
      <c r="B184" s="366"/>
      <c r="C184" s="308" t="s">
        <v>32</v>
      </c>
      <c r="D184" s="54" t="s">
        <v>52</v>
      </c>
      <c r="E184" s="64">
        <v>20</v>
      </c>
      <c r="F184" s="64">
        <v>20</v>
      </c>
      <c r="G184" s="64">
        <v>22</v>
      </c>
      <c r="H184" s="109">
        <v>25</v>
      </c>
      <c r="I184" s="109">
        <v>25</v>
      </c>
      <c r="J184" s="244">
        <v>29</v>
      </c>
      <c r="K184" s="109">
        <v>26</v>
      </c>
      <c r="L184" s="109">
        <v>24</v>
      </c>
      <c r="M184" s="125">
        <v>22</v>
      </c>
      <c r="N184" s="64">
        <v>21</v>
      </c>
      <c r="O184" s="64">
        <v>22</v>
      </c>
      <c r="P184" s="64">
        <v>24</v>
      </c>
      <c r="Q184" s="309" t="s">
        <v>301</v>
      </c>
      <c r="R184" s="66">
        <f t="shared" si="34"/>
        <v>280</v>
      </c>
      <c r="S184" s="279">
        <f t="shared" ref="S184" si="35">R184/R182</f>
        <v>1.1666666666666667</v>
      </c>
      <c r="T184" s="279">
        <f t="shared" ref="T184" si="36">R185/R183</f>
        <v>1.2404737079028874</v>
      </c>
      <c r="U184"/>
      <c r="Y184" s="40"/>
    </row>
    <row r="185" spans="1:25" ht="39.75" customHeight="1" x14ac:dyDescent="0.25">
      <c r="A185" s="364"/>
      <c r="B185" s="366"/>
      <c r="C185" s="308"/>
      <c r="D185" s="54" t="s">
        <v>31</v>
      </c>
      <c r="E185" s="240">
        <v>378407.46</v>
      </c>
      <c r="F185" s="111">
        <v>450300.22000000003</v>
      </c>
      <c r="G185" s="138">
        <v>397823.75999999995</v>
      </c>
      <c r="H185" s="138">
        <v>379166.40000000008</v>
      </c>
      <c r="I185" s="138">
        <v>453901.59</v>
      </c>
      <c r="J185" s="138">
        <v>616732.77</v>
      </c>
      <c r="K185" s="111">
        <v>407151.83000000007</v>
      </c>
      <c r="L185" s="111">
        <v>443433.81999999995</v>
      </c>
      <c r="M185" s="138">
        <v>469705.59</v>
      </c>
      <c r="N185" s="138">
        <v>528638.22000000009</v>
      </c>
      <c r="O185" s="138">
        <v>406796.18</v>
      </c>
      <c r="P185" s="138">
        <v>365422.84</v>
      </c>
      <c r="Q185" s="310"/>
      <c r="R185" s="142">
        <f t="shared" si="34"/>
        <v>5297480.68</v>
      </c>
      <c r="S185" s="279"/>
      <c r="T185" s="279"/>
      <c r="U185"/>
    </row>
    <row r="186" spans="1:25" s="8" customFormat="1" ht="40.5" customHeight="1" x14ac:dyDescent="0.25">
      <c r="A186" s="364">
        <v>2</v>
      </c>
      <c r="B186" s="365" t="s">
        <v>198</v>
      </c>
      <c r="C186" s="305" t="s">
        <v>40</v>
      </c>
      <c r="D186" s="53" t="s">
        <v>33</v>
      </c>
      <c r="E186" s="62">
        <v>24</v>
      </c>
      <c r="F186" s="62">
        <v>22</v>
      </c>
      <c r="G186" s="62">
        <v>47</v>
      </c>
      <c r="H186" s="62">
        <v>27</v>
      </c>
      <c r="I186" s="62">
        <v>30</v>
      </c>
      <c r="J186" s="62">
        <v>28</v>
      </c>
      <c r="K186" s="62">
        <v>18</v>
      </c>
      <c r="L186" s="62">
        <v>22</v>
      </c>
      <c r="M186" s="62">
        <v>30</v>
      </c>
      <c r="N186" s="62">
        <v>30</v>
      </c>
      <c r="O186" s="62">
        <v>27</v>
      </c>
      <c r="P186" s="62">
        <v>28</v>
      </c>
      <c r="Q186" s="306" t="s">
        <v>302</v>
      </c>
      <c r="R186" s="62">
        <f t="shared" si="34"/>
        <v>333</v>
      </c>
      <c r="S186" s="289" t="s">
        <v>38</v>
      </c>
      <c r="T186" s="289" t="s">
        <v>39</v>
      </c>
      <c r="U186" s="7"/>
    </row>
    <row r="187" spans="1:25" ht="40.5" customHeight="1" x14ac:dyDescent="0.25">
      <c r="A187" s="364"/>
      <c r="B187" s="365"/>
      <c r="C187" s="305"/>
      <c r="D187" s="53" t="s">
        <v>31</v>
      </c>
      <c r="E187" s="139">
        <v>218243.34</v>
      </c>
      <c r="F187" s="139">
        <v>169243.34</v>
      </c>
      <c r="G187" s="139">
        <v>169243.34</v>
      </c>
      <c r="H187" s="139">
        <v>169243.34</v>
      </c>
      <c r="I187" s="139">
        <v>353388.77999999997</v>
      </c>
      <c r="J187" s="139">
        <v>173258.34</v>
      </c>
      <c r="K187" s="139">
        <v>169243.34</v>
      </c>
      <c r="L187" s="139">
        <v>194868.34</v>
      </c>
      <c r="M187" s="139">
        <v>191243.34</v>
      </c>
      <c r="N187" s="139">
        <v>169243.34</v>
      </c>
      <c r="O187" s="139">
        <v>181243.34</v>
      </c>
      <c r="P187" s="139">
        <v>255743.34</v>
      </c>
      <c r="Q187" s="307"/>
      <c r="R187" s="139">
        <f>SUM(E187:P187)</f>
        <v>2414205.52</v>
      </c>
      <c r="S187" s="289"/>
      <c r="T187" s="289"/>
      <c r="U187"/>
    </row>
    <row r="188" spans="1:25" ht="40.5" customHeight="1" x14ac:dyDescent="0.25">
      <c r="A188" s="364"/>
      <c r="B188" s="365"/>
      <c r="C188" s="308" t="s">
        <v>32</v>
      </c>
      <c r="D188" s="54" t="s">
        <v>33</v>
      </c>
      <c r="E188" s="66">
        <v>19</v>
      </c>
      <c r="F188" s="66">
        <v>16</v>
      </c>
      <c r="G188" s="66">
        <v>47</v>
      </c>
      <c r="H188" s="110">
        <v>18</v>
      </c>
      <c r="I188" s="110">
        <v>28</v>
      </c>
      <c r="J188" s="110">
        <v>26</v>
      </c>
      <c r="K188" s="110">
        <v>21</v>
      </c>
      <c r="L188" s="110">
        <v>17</v>
      </c>
      <c r="M188" s="110">
        <v>17</v>
      </c>
      <c r="N188" s="66">
        <v>26</v>
      </c>
      <c r="O188" s="66">
        <v>24</v>
      </c>
      <c r="P188" s="66">
        <v>25</v>
      </c>
      <c r="Q188" s="309" t="s">
        <v>303</v>
      </c>
      <c r="R188" s="66">
        <f t="shared" si="34"/>
        <v>284</v>
      </c>
      <c r="S188" s="279">
        <f t="shared" ref="S188" si="37">R188/R186</f>
        <v>0.85285285285285284</v>
      </c>
      <c r="T188" s="279">
        <f t="shared" ref="T188" si="38">R189/R187</f>
        <v>0.65765983336828748</v>
      </c>
      <c r="U188"/>
    </row>
    <row r="189" spans="1:25" ht="40.5" customHeight="1" x14ac:dyDescent="0.25">
      <c r="A189" s="364"/>
      <c r="B189" s="365"/>
      <c r="C189" s="308"/>
      <c r="D189" s="54" t="s">
        <v>31</v>
      </c>
      <c r="E189" s="240">
        <v>137753.1</v>
      </c>
      <c r="F189" s="111">
        <v>117907.88</v>
      </c>
      <c r="G189" s="138">
        <v>176038.08</v>
      </c>
      <c r="H189" s="138">
        <v>121573.85999999999</v>
      </c>
      <c r="I189" s="138">
        <v>151072.45000000001</v>
      </c>
      <c r="J189" s="138">
        <v>114494.54999999997</v>
      </c>
      <c r="K189" s="138">
        <v>106153.55999999998</v>
      </c>
      <c r="L189" s="138">
        <v>117725.49999999999</v>
      </c>
      <c r="M189" s="138">
        <v>124607.86</v>
      </c>
      <c r="N189" s="142">
        <v>105835.37999999999</v>
      </c>
      <c r="O189" s="142">
        <v>112186.46</v>
      </c>
      <c r="P189" s="142">
        <v>202377.32</v>
      </c>
      <c r="Q189" s="310"/>
      <c r="R189" s="142">
        <f t="shared" si="34"/>
        <v>1587725.9999999998</v>
      </c>
      <c r="S189" s="279"/>
      <c r="T189" s="279"/>
      <c r="U189"/>
    </row>
    <row r="190" spans="1:25" ht="34.5" customHeight="1" x14ac:dyDescent="0.25">
      <c r="A190" s="364">
        <v>3</v>
      </c>
      <c r="B190" s="365" t="s">
        <v>199</v>
      </c>
      <c r="C190" s="305" t="s">
        <v>40</v>
      </c>
      <c r="D190" s="53" t="s">
        <v>73</v>
      </c>
      <c r="E190" s="168">
        <v>7600</v>
      </c>
      <c r="F190" s="168">
        <v>7700</v>
      </c>
      <c r="G190" s="168">
        <v>7600</v>
      </c>
      <c r="H190" s="168">
        <v>7700</v>
      </c>
      <c r="I190" s="168">
        <v>7600</v>
      </c>
      <c r="J190" s="168">
        <v>7700</v>
      </c>
      <c r="K190" s="168">
        <v>7600</v>
      </c>
      <c r="L190" s="168">
        <v>7700</v>
      </c>
      <c r="M190" s="168">
        <v>7600</v>
      </c>
      <c r="N190" s="168">
        <v>7700</v>
      </c>
      <c r="O190" s="168">
        <v>7600</v>
      </c>
      <c r="P190" s="168">
        <v>7700</v>
      </c>
      <c r="Q190" s="306" t="s">
        <v>304</v>
      </c>
      <c r="R190" s="62">
        <f t="shared" si="34"/>
        <v>91800</v>
      </c>
      <c r="S190" s="289" t="s">
        <v>38</v>
      </c>
      <c r="T190" s="289" t="s">
        <v>39</v>
      </c>
      <c r="U190"/>
    </row>
    <row r="191" spans="1:25" ht="34.5" customHeight="1" x14ac:dyDescent="0.25">
      <c r="A191" s="364"/>
      <c r="B191" s="365"/>
      <c r="C191" s="305"/>
      <c r="D191" s="53" t="s">
        <v>31</v>
      </c>
      <c r="E191" s="139">
        <v>323920.55000000005</v>
      </c>
      <c r="F191" s="139">
        <v>316920.55000000005</v>
      </c>
      <c r="G191" s="139">
        <v>316920.55000000005</v>
      </c>
      <c r="H191" s="139">
        <v>316920.55000000005</v>
      </c>
      <c r="I191" s="139">
        <v>446370.95</v>
      </c>
      <c r="J191" s="139">
        <v>316920.55000000005</v>
      </c>
      <c r="K191" s="139">
        <v>316920.55000000005</v>
      </c>
      <c r="L191" s="139">
        <v>365170.55000000005</v>
      </c>
      <c r="M191" s="139">
        <v>325920.55000000005</v>
      </c>
      <c r="N191" s="139">
        <v>316920.55000000005</v>
      </c>
      <c r="O191" s="139">
        <v>325920.55000000005</v>
      </c>
      <c r="P191" s="139">
        <v>408227.38000000006</v>
      </c>
      <c r="Q191" s="307"/>
      <c r="R191" s="139">
        <f t="shared" si="34"/>
        <v>4097053.8299999991</v>
      </c>
      <c r="S191" s="289"/>
      <c r="T191" s="289"/>
      <c r="U191"/>
    </row>
    <row r="192" spans="1:25" ht="34.5" customHeight="1" x14ac:dyDescent="0.25">
      <c r="A192" s="364"/>
      <c r="B192" s="365"/>
      <c r="C192" s="308" t="s">
        <v>32</v>
      </c>
      <c r="D192" s="54" t="s">
        <v>73</v>
      </c>
      <c r="E192" s="66">
        <v>3284</v>
      </c>
      <c r="F192" s="66">
        <v>2565</v>
      </c>
      <c r="G192" s="66">
        <v>5463</v>
      </c>
      <c r="H192" s="110">
        <v>4001</v>
      </c>
      <c r="I192" s="110">
        <v>4211</v>
      </c>
      <c r="J192" s="110">
        <v>2615</v>
      </c>
      <c r="K192" s="110">
        <v>5590</v>
      </c>
      <c r="L192" s="110">
        <v>5652</v>
      </c>
      <c r="M192" s="110">
        <v>4691</v>
      </c>
      <c r="N192" s="66">
        <v>6893</v>
      </c>
      <c r="O192" s="66">
        <v>5431</v>
      </c>
      <c r="P192" s="66">
        <v>6153</v>
      </c>
      <c r="Q192" s="309" t="s">
        <v>305</v>
      </c>
      <c r="R192" s="66">
        <f t="shared" si="34"/>
        <v>56549</v>
      </c>
      <c r="S192" s="279">
        <f t="shared" ref="S192" si="39">R192/R190</f>
        <v>0.61600217864923745</v>
      </c>
      <c r="T192" s="279">
        <f t="shared" ref="T192" si="40">R193/R191</f>
        <v>0.87534316091717068</v>
      </c>
      <c r="U192"/>
    </row>
    <row r="193" spans="1:21" ht="34.5" customHeight="1" x14ac:dyDescent="0.25">
      <c r="A193" s="364"/>
      <c r="B193" s="365"/>
      <c r="C193" s="308"/>
      <c r="D193" s="54" t="s">
        <v>31</v>
      </c>
      <c r="E193" s="161">
        <v>275677.51</v>
      </c>
      <c r="F193" s="138">
        <v>288494.82999999996</v>
      </c>
      <c r="G193" s="138">
        <v>297108.26</v>
      </c>
      <c r="H193" s="138">
        <v>280634.50000000006</v>
      </c>
      <c r="I193" s="138">
        <v>360554.69</v>
      </c>
      <c r="J193" s="138">
        <v>275955.14999999991</v>
      </c>
      <c r="K193" s="138">
        <v>262544.48</v>
      </c>
      <c r="L193" s="138">
        <v>339522.52000000008</v>
      </c>
      <c r="M193" s="254">
        <v>319169.82</v>
      </c>
      <c r="N193" s="142">
        <v>262268.60000000003</v>
      </c>
      <c r="O193" s="142">
        <v>262007.52</v>
      </c>
      <c r="P193" s="142">
        <v>362390.17</v>
      </c>
      <c r="Q193" s="310"/>
      <c r="R193" s="142">
        <f t="shared" si="34"/>
        <v>3586328.05</v>
      </c>
      <c r="S193" s="279"/>
      <c r="T193" s="279"/>
      <c r="U193"/>
    </row>
    <row r="194" spans="1:21" ht="42" customHeight="1" x14ac:dyDescent="0.25">
      <c r="A194" s="364">
        <v>4</v>
      </c>
      <c r="B194" s="365" t="s">
        <v>200</v>
      </c>
      <c r="C194" s="305" t="s">
        <v>40</v>
      </c>
      <c r="D194" s="53" t="s">
        <v>74</v>
      </c>
      <c r="E194" s="62">
        <v>200</v>
      </c>
      <c r="F194" s="62">
        <v>172</v>
      </c>
      <c r="G194" s="62">
        <v>200</v>
      </c>
      <c r="H194" s="62">
        <v>220</v>
      </c>
      <c r="I194" s="62">
        <v>228</v>
      </c>
      <c r="J194" s="62">
        <v>212</v>
      </c>
      <c r="K194" s="62">
        <v>220</v>
      </c>
      <c r="L194" s="62">
        <v>228</v>
      </c>
      <c r="M194" s="62">
        <v>220</v>
      </c>
      <c r="N194" s="62">
        <v>220</v>
      </c>
      <c r="O194" s="62">
        <v>220</v>
      </c>
      <c r="P194" s="62">
        <v>220</v>
      </c>
      <c r="Q194" s="306" t="s">
        <v>306</v>
      </c>
      <c r="R194" s="62">
        <f t="shared" si="34"/>
        <v>2560</v>
      </c>
      <c r="S194" s="289" t="s">
        <v>38</v>
      </c>
      <c r="T194" s="289" t="s">
        <v>39</v>
      </c>
      <c r="U194"/>
    </row>
    <row r="195" spans="1:21" ht="42" customHeight="1" x14ac:dyDescent="0.25">
      <c r="A195" s="364"/>
      <c r="B195" s="365"/>
      <c r="C195" s="305"/>
      <c r="D195" s="53" t="s">
        <v>31</v>
      </c>
      <c r="E195" s="139">
        <v>387192.45</v>
      </c>
      <c r="F195" s="139">
        <v>197959.12000000002</v>
      </c>
      <c r="G195" s="139">
        <v>197959.12000000002</v>
      </c>
      <c r="H195" s="139">
        <v>197959.12000000002</v>
      </c>
      <c r="I195" s="139">
        <v>1008459.48</v>
      </c>
      <c r="J195" s="139">
        <v>210759.12000000002</v>
      </c>
      <c r="K195" s="139">
        <v>197959.12000000002</v>
      </c>
      <c r="L195" s="139">
        <v>229159.12000000002</v>
      </c>
      <c r="M195" s="139">
        <v>328259.12</v>
      </c>
      <c r="N195" s="139">
        <v>197959.12000000002</v>
      </c>
      <c r="O195" s="139">
        <v>283259.12</v>
      </c>
      <c r="P195" s="139">
        <v>479925.79000000004</v>
      </c>
      <c r="Q195" s="307"/>
      <c r="R195" s="139">
        <f>SUM(E195:P195)</f>
        <v>3916809.8000000007</v>
      </c>
      <c r="S195" s="289"/>
      <c r="T195" s="289"/>
      <c r="U195"/>
    </row>
    <row r="196" spans="1:21" ht="42" customHeight="1" x14ac:dyDescent="0.25">
      <c r="A196" s="364"/>
      <c r="B196" s="365"/>
      <c r="C196" s="308" t="s">
        <v>32</v>
      </c>
      <c r="D196" s="54" t="s">
        <v>74</v>
      </c>
      <c r="E196" s="66">
        <v>150</v>
      </c>
      <c r="F196" s="66">
        <v>95</v>
      </c>
      <c r="G196" s="66">
        <v>154</v>
      </c>
      <c r="H196" s="110">
        <v>127</v>
      </c>
      <c r="I196" s="110">
        <v>145</v>
      </c>
      <c r="J196" s="110">
        <v>219</v>
      </c>
      <c r="K196" s="110">
        <v>249</v>
      </c>
      <c r="L196" s="110">
        <v>290</v>
      </c>
      <c r="M196" s="110">
        <v>249</v>
      </c>
      <c r="N196" s="66">
        <v>237</v>
      </c>
      <c r="O196" s="66">
        <v>247</v>
      </c>
      <c r="P196" s="66">
        <v>246</v>
      </c>
      <c r="Q196" s="309" t="s">
        <v>307</v>
      </c>
      <c r="R196" s="66">
        <f t="shared" si="34"/>
        <v>2408</v>
      </c>
      <c r="S196" s="279">
        <f t="shared" ref="S196" si="41">R196/R194</f>
        <v>0.94062500000000004</v>
      </c>
      <c r="T196" s="279">
        <f t="shared" ref="T196" si="42">R197/R195</f>
        <v>0.86358367209967657</v>
      </c>
      <c r="U196"/>
    </row>
    <row r="197" spans="1:21" ht="42" customHeight="1" x14ac:dyDescent="0.25">
      <c r="A197" s="364"/>
      <c r="B197" s="365"/>
      <c r="C197" s="308"/>
      <c r="D197" s="54" t="s">
        <v>31</v>
      </c>
      <c r="E197" s="161">
        <v>250987.17</v>
      </c>
      <c r="F197" s="138">
        <v>254222.23999999996</v>
      </c>
      <c r="G197" s="138">
        <v>260730.61000000002</v>
      </c>
      <c r="H197" s="138">
        <v>243614.06</v>
      </c>
      <c r="I197" s="138">
        <v>280712.73</v>
      </c>
      <c r="J197" s="138">
        <v>317423.69999999995</v>
      </c>
      <c r="K197" s="138">
        <v>312745.30000000005</v>
      </c>
      <c r="L197" s="138">
        <v>270136.27999999991</v>
      </c>
      <c r="M197" s="254">
        <v>261575.61</v>
      </c>
      <c r="N197" s="142">
        <v>221515.51000000004</v>
      </c>
      <c r="O197" s="142">
        <v>292465.28000000003</v>
      </c>
      <c r="P197" s="142">
        <v>416364.5</v>
      </c>
      <c r="Q197" s="310"/>
      <c r="R197" s="248">
        <f>SUM(E197:P197)</f>
        <v>3382492.99</v>
      </c>
      <c r="S197" s="279"/>
      <c r="T197" s="279"/>
      <c r="U197"/>
    </row>
    <row r="198" spans="1:21" ht="47.25" customHeight="1" x14ac:dyDescent="0.25">
      <c r="A198" s="364">
        <v>5</v>
      </c>
      <c r="B198" s="580" t="s">
        <v>201</v>
      </c>
      <c r="C198" s="305" t="s">
        <v>40</v>
      </c>
      <c r="D198" s="54"/>
      <c r="E198" s="66">
        <v>14</v>
      </c>
      <c r="F198" s="66">
        <v>20</v>
      </c>
      <c r="G198" s="66">
        <v>22</v>
      </c>
      <c r="H198" s="249">
        <v>26</v>
      </c>
      <c r="I198" s="249">
        <v>21</v>
      </c>
      <c r="J198" s="249">
        <v>26</v>
      </c>
      <c r="K198" s="249">
        <v>22</v>
      </c>
      <c r="L198" s="249">
        <v>26</v>
      </c>
      <c r="M198" s="249">
        <v>22</v>
      </c>
      <c r="N198" s="249">
        <v>25</v>
      </c>
      <c r="O198" s="249">
        <v>20</v>
      </c>
      <c r="P198" s="249">
        <v>16</v>
      </c>
      <c r="Q198" s="306" t="s">
        <v>308</v>
      </c>
      <c r="R198" s="62">
        <f>SUM(E198:P198)</f>
        <v>260</v>
      </c>
      <c r="S198" s="269"/>
      <c r="T198" s="269"/>
      <c r="U198"/>
    </row>
    <row r="199" spans="1:21" ht="47.25" customHeight="1" x14ac:dyDescent="0.25">
      <c r="A199" s="364"/>
      <c r="B199" s="580"/>
      <c r="C199" s="305"/>
      <c r="D199" s="54"/>
      <c r="E199" s="139">
        <v>77646.67</v>
      </c>
      <c r="F199" s="139">
        <v>77313.34</v>
      </c>
      <c r="G199" s="139">
        <v>77313.34</v>
      </c>
      <c r="H199" s="139">
        <v>77313.34</v>
      </c>
      <c r="I199" s="139">
        <v>84936.959999999992</v>
      </c>
      <c r="J199" s="139">
        <v>83603.34</v>
      </c>
      <c r="K199" s="139">
        <v>77313.34</v>
      </c>
      <c r="L199" s="139">
        <v>92603.34</v>
      </c>
      <c r="M199" s="173">
        <v>77646.67</v>
      </c>
      <c r="N199" s="139">
        <v>77313.34</v>
      </c>
      <c r="O199" s="139">
        <v>77646.67</v>
      </c>
      <c r="P199" s="139">
        <v>95580.04</v>
      </c>
      <c r="Q199" s="307"/>
      <c r="R199" s="139">
        <f>SUM(E199:P199)</f>
        <v>976230.39</v>
      </c>
      <c r="S199" s="269"/>
      <c r="T199" s="269"/>
      <c r="U199"/>
    </row>
    <row r="200" spans="1:21" ht="47.25" customHeight="1" x14ac:dyDescent="0.25">
      <c r="A200" s="364"/>
      <c r="B200" s="580"/>
      <c r="C200" s="308" t="s">
        <v>32</v>
      </c>
      <c r="D200" s="54"/>
      <c r="E200" s="62">
        <v>17</v>
      </c>
      <c r="F200" s="62">
        <v>14</v>
      </c>
      <c r="G200" s="62">
        <v>16</v>
      </c>
      <c r="H200" s="62">
        <v>22</v>
      </c>
      <c r="I200" s="62">
        <v>14</v>
      </c>
      <c r="J200" s="62">
        <v>20</v>
      </c>
      <c r="K200" s="250">
        <v>17</v>
      </c>
      <c r="L200" s="250">
        <v>14</v>
      </c>
      <c r="M200" s="251">
        <v>18</v>
      </c>
      <c r="N200" s="250">
        <v>15</v>
      </c>
      <c r="O200" s="250">
        <v>23</v>
      </c>
      <c r="P200" s="250">
        <v>20</v>
      </c>
      <c r="Q200" s="309" t="s">
        <v>309</v>
      </c>
      <c r="R200" s="66">
        <f t="shared" ref="R200:R205" si="43">SUM(E200:P200)</f>
        <v>210</v>
      </c>
      <c r="S200" s="279">
        <f t="shared" ref="S200" si="44">R200/R198</f>
        <v>0.80769230769230771</v>
      </c>
      <c r="T200" s="279">
        <f t="shared" ref="T200" si="45">R201/R199</f>
        <v>0.95390712022394619</v>
      </c>
      <c r="U200"/>
    </row>
    <row r="201" spans="1:21" ht="47.25" customHeight="1" x14ac:dyDescent="0.25">
      <c r="A201" s="364"/>
      <c r="B201" s="580"/>
      <c r="C201" s="308"/>
      <c r="D201" s="54"/>
      <c r="E201" s="161">
        <v>56114.99</v>
      </c>
      <c r="F201" s="138">
        <v>53365.32</v>
      </c>
      <c r="G201" s="138">
        <v>55080.929999999986</v>
      </c>
      <c r="H201" s="138">
        <v>53365.320000000007</v>
      </c>
      <c r="I201" s="138">
        <v>68613.73</v>
      </c>
      <c r="J201" s="138">
        <v>77789.689999999988</v>
      </c>
      <c r="K201" s="138">
        <v>74336.459999999977</v>
      </c>
      <c r="L201" s="138">
        <v>93871.489999999991</v>
      </c>
      <c r="M201" s="255">
        <v>87582.51</v>
      </c>
      <c r="N201" s="142">
        <v>74125.079999999987</v>
      </c>
      <c r="O201" s="142">
        <v>89333.75</v>
      </c>
      <c r="P201" s="142">
        <v>147653.85</v>
      </c>
      <c r="Q201" s="310"/>
      <c r="R201" s="138">
        <f t="shared" si="43"/>
        <v>931233.11999999988</v>
      </c>
      <c r="S201" s="279"/>
      <c r="T201" s="279"/>
      <c r="U201"/>
    </row>
    <row r="202" spans="1:21" ht="45" customHeight="1" x14ac:dyDescent="0.25">
      <c r="A202" s="364">
        <v>6</v>
      </c>
      <c r="B202" s="366" t="s">
        <v>202</v>
      </c>
      <c r="C202" s="305" t="s">
        <v>40</v>
      </c>
      <c r="D202" s="53"/>
      <c r="E202" s="62">
        <v>16</v>
      </c>
      <c r="F202" s="62">
        <v>16</v>
      </c>
      <c r="G202" s="62">
        <v>16</v>
      </c>
      <c r="H202" s="62">
        <v>16</v>
      </c>
      <c r="I202" s="62">
        <v>16</v>
      </c>
      <c r="J202" s="62">
        <v>16</v>
      </c>
      <c r="K202" s="62">
        <v>16</v>
      </c>
      <c r="L202" s="62">
        <v>16</v>
      </c>
      <c r="M202" s="62">
        <v>16</v>
      </c>
      <c r="N202" s="62">
        <v>16</v>
      </c>
      <c r="O202" s="62">
        <v>16</v>
      </c>
      <c r="P202" s="62">
        <v>16</v>
      </c>
      <c r="Q202" s="306" t="s">
        <v>310</v>
      </c>
      <c r="R202" s="62">
        <f t="shared" si="43"/>
        <v>192</v>
      </c>
      <c r="S202" s="269"/>
      <c r="T202" s="269"/>
      <c r="U202" s="18"/>
    </row>
    <row r="203" spans="1:21" s="8" customFormat="1" ht="45" customHeight="1" x14ac:dyDescent="0.25">
      <c r="A203" s="364"/>
      <c r="B203" s="366"/>
      <c r="C203" s="305"/>
      <c r="D203" s="53"/>
      <c r="E203" s="139">
        <v>76944.989999999991</v>
      </c>
      <c r="F203" s="139">
        <v>70611.659999999989</v>
      </c>
      <c r="G203" s="139">
        <v>70611.659999999989</v>
      </c>
      <c r="H203" s="139">
        <v>70611.659999999989</v>
      </c>
      <c r="I203" s="139">
        <v>114945.29</v>
      </c>
      <c r="J203" s="139">
        <v>74611.659999999989</v>
      </c>
      <c r="K203" s="139">
        <v>70611.659999999989</v>
      </c>
      <c r="L203" s="139">
        <v>79611.659999999989</v>
      </c>
      <c r="M203" s="173">
        <v>76944.989999999991</v>
      </c>
      <c r="N203" s="139">
        <v>70611.659999999989</v>
      </c>
      <c r="O203" s="139">
        <v>76944.989999999991</v>
      </c>
      <c r="P203" s="139">
        <v>106778.35999999999</v>
      </c>
      <c r="Q203" s="307"/>
      <c r="R203" s="139">
        <f t="shared" si="43"/>
        <v>959840.23999999987</v>
      </c>
      <c r="S203" s="269"/>
      <c r="T203" s="269"/>
      <c r="U203" s="7"/>
    </row>
    <row r="204" spans="1:21" ht="45" customHeight="1" x14ac:dyDescent="0.25">
      <c r="A204" s="364"/>
      <c r="B204" s="366"/>
      <c r="C204" s="308" t="s">
        <v>32</v>
      </c>
      <c r="D204" s="54"/>
      <c r="E204" s="62">
        <v>0</v>
      </c>
      <c r="F204" s="62">
        <v>0</v>
      </c>
      <c r="G204" s="62">
        <v>18</v>
      </c>
      <c r="H204" s="62">
        <v>9</v>
      </c>
      <c r="I204" s="62">
        <v>19</v>
      </c>
      <c r="J204" s="62">
        <v>20</v>
      </c>
      <c r="K204" s="250">
        <v>27</v>
      </c>
      <c r="L204" s="250">
        <v>31</v>
      </c>
      <c r="M204" s="251">
        <v>24</v>
      </c>
      <c r="N204" s="250">
        <v>16</v>
      </c>
      <c r="O204" s="250">
        <v>16</v>
      </c>
      <c r="P204" s="250">
        <v>16</v>
      </c>
      <c r="Q204" s="309" t="s">
        <v>311</v>
      </c>
      <c r="R204" s="66">
        <f t="shared" si="43"/>
        <v>196</v>
      </c>
      <c r="S204" s="279">
        <f t="shared" ref="S204" si="46">R204/R202</f>
        <v>1.0208333333333333</v>
      </c>
      <c r="T204" s="279">
        <f t="shared" ref="T204" si="47">R205/R203</f>
        <v>0.87655969705958581</v>
      </c>
      <c r="U204" s="18"/>
    </row>
    <row r="205" spans="1:21" ht="45" customHeight="1" x14ac:dyDescent="0.25">
      <c r="A205" s="364"/>
      <c r="B205" s="366"/>
      <c r="C205" s="308"/>
      <c r="D205" s="54"/>
      <c r="E205" s="111">
        <v>66787.56</v>
      </c>
      <c r="F205" s="111">
        <v>67709.640000000014</v>
      </c>
      <c r="G205" s="142">
        <v>70448.22</v>
      </c>
      <c r="H205" s="142">
        <v>126302.64999999998</v>
      </c>
      <c r="I205" s="142">
        <v>60656.03</v>
      </c>
      <c r="J205" s="142">
        <v>73680.5</v>
      </c>
      <c r="K205" s="142">
        <v>66938.940000000017</v>
      </c>
      <c r="L205" s="142">
        <v>61710.119999999995</v>
      </c>
      <c r="M205" s="170">
        <v>65692.639999999999</v>
      </c>
      <c r="N205" s="142">
        <v>58623.119999999995</v>
      </c>
      <c r="O205" s="142">
        <v>58623.12</v>
      </c>
      <c r="P205" s="142">
        <v>64184.73</v>
      </c>
      <c r="Q205" s="310"/>
      <c r="R205" s="138">
        <f t="shared" si="43"/>
        <v>841357.27</v>
      </c>
      <c r="S205" s="279"/>
      <c r="T205" s="279"/>
      <c r="U205" s="18"/>
    </row>
    <row r="206" spans="1:21" ht="40.5" customHeight="1" x14ac:dyDescent="0.25">
      <c r="A206" s="285" t="s">
        <v>36</v>
      </c>
      <c r="B206" s="285"/>
      <c r="C206" s="286" t="s">
        <v>40</v>
      </c>
      <c r="D206" s="263" t="s">
        <v>42</v>
      </c>
      <c r="E206" s="69">
        <f>E182+E186+E190+E194+E198+E202</f>
        <v>7874</v>
      </c>
      <c r="F206" s="69">
        <f t="shared" ref="F206:P206" si="48">F182+F186+F190+F194+F198+F202</f>
        <v>7950</v>
      </c>
      <c r="G206" s="69">
        <v>7905</v>
      </c>
      <c r="H206" s="69">
        <f t="shared" si="48"/>
        <v>8009</v>
      </c>
      <c r="I206" s="69">
        <f t="shared" si="48"/>
        <v>7915</v>
      </c>
      <c r="J206" s="69">
        <f t="shared" si="48"/>
        <v>8002</v>
      </c>
      <c r="K206" s="69">
        <f t="shared" si="48"/>
        <v>7896</v>
      </c>
      <c r="L206" s="69">
        <f t="shared" si="48"/>
        <v>8012</v>
      </c>
      <c r="M206" s="69">
        <f t="shared" si="48"/>
        <v>7908</v>
      </c>
      <c r="N206" s="69">
        <f t="shared" si="48"/>
        <v>8011</v>
      </c>
      <c r="O206" s="69">
        <f t="shared" si="48"/>
        <v>7903</v>
      </c>
      <c r="P206" s="69">
        <f t="shared" si="48"/>
        <v>8000</v>
      </c>
      <c r="Q206" s="569">
        <f>SUM(E206:P206)</f>
        <v>95385</v>
      </c>
      <c r="R206" s="569"/>
      <c r="S206" s="289" t="s">
        <v>38</v>
      </c>
      <c r="T206" s="289" t="s">
        <v>39</v>
      </c>
      <c r="U206" s="18"/>
    </row>
    <row r="207" spans="1:21" ht="40.5" customHeight="1" x14ac:dyDescent="0.25">
      <c r="A207" s="285"/>
      <c r="B207" s="285"/>
      <c r="C207" s="286"/>
      <c r="D207" s="263" t="s">
        <v>31</v>
      </c>
      <c r="E207" s="147">
        <f>SUM(E203,E199,E195,E191,E187,E183)</f>
        <v>1487008.92</v>
      </c>
      <c r="F207" s="147">
        <f t="shared" ref="F207:P207" si="49">SUM(F203,F199,F195,F191,F187,F183)</f>
        <v>1114674.18</v>
      </c>
      <c r="G207" s="147">
        <v>1114674.18</v>
      </c>
      <c r="H207" s="147">
        <f t="shared" si="49"/>
        <v>1114674.18</v>
      </c>
      <c r="I207" s="147">
        <f t="shared" si="49"/>
        <v>2750647.41</v>
      </c>
      <c r="J207" s="147">
        <f t="shared" si="49"/>
        <v>1146504.18</v>
      </c>
      <c r="K207" s="147">
        <f t="shared" si="49"/>
        <v>1114674.18</v>
      </c>
      <c r="L207" s="147">
        <f t="shared" si="49"/>
        <v>1274930.18</v>
      </c>
      <c r="M207" s="147">
        <f t="shared" si="49"/>
        <v>1331075.5899999999</v>
      </c>
      <c r="N207" s="147">
        <f t="shared" si="49"/>
        <v>1114674.18</v>
      </c>
      <c r="O207" s="147">
        <f t="shared" si="49"/>
        <v>1281075.5899999999</v>
      </c>
      <c r="P207" s="147">
        <f t="shared" si="49"/>
        <v>1790057.4100000001</v>
      </c>
      <c r="Q207" s="579">
        <f>SUM(E207:P207)</f>
        <v>16634670.179999998</v>
      </c>
      <c r="R207" s="579"/>
      <c r="S207" s="289"/>
      <c r="T207" s="289"/>
      <c r="U207" s="18"/>
    </row>
    <row r="208" spans="1:21" ht="36" x14ac:dyDescent="0.25">
      <c r="A208" s="285"/>
      <c r="B208" s="285"/>
      <c r="C208" s="292" t="s">
        <v>32</v>
      </c>
      <c r="D208" s="264" t="s">
        <v>42</v>
      </c>
      <c r="E208" s="70">
        <f>E184+E188+E192+E196+E200+E204</f>
        <v>3490</v>
      </c>
      <c r="F208" s="70">
        <f>F184+F188+F192+F196+F200+F204</f>
        <v>2710</v>
      </c>
      <c r="G208" s="70">
        <f t="shared" ref="G208:P209" si="50">G184+G188+G192+G196+G200+G204</f>
        <v>5720</v>
      </c>
      <c r="H208" s="70">
        <f t="shared" si="50"/>
        <v>4202</v>
      </c>
      <c r="I208" s="70">
        <f t="shared" si="50"/>
        <v>4442</v>
      </c>
      <c r="J208" s="70">
        <f>J184+J188+J192+J196+J200+J204</f>
        <v>2929</v>
      </c>
      <c r="K208" s="70">
        <f t="shared" si="50"/>
        <v>5930</v>
      </c>
      <c r="L208" s="70">
        <f t="shared" si="50"/>
        <v>6028</v>
      </c>
      <c r="M208" s="70">
        <f t="shared" si="50"/>
        <v>5021</v>
      </c>
      <c r="N208" s="70">
        <f t="shared" si="50"/>
        <v>7208</v>
      </c>
      <c r="O208" s="70">
        <f t="shared" si="50"/>
        <v>5763</v>
      </c>
      <c r="P208" s="70">
        <f t="shared" si="50"/>
        <v>6484</v>
      </c>
      <c r="Q208" s="570">
        <f>SUM(E208:P208)</f>
        <v>59927</v>
      </c>
      <c r="R208" s="570"/>
      <c r="S208" s="279">
        <f>Q208/Q206</f>
        <v>0.62826440215966872</v>
      </c>
      <c r="T208" s="279">
        <f>Q209/Q207</f>
        <v>0.9394005376065715</v>
      </c>
      <c r="U208" s="18"/>
    </row>
    <row r="209" spans="1:23" ht="30" x14ac:dyDescent="0.25">
      <c r="A209" s="285"/>
      <c r="B209" s="285"/>
      <c r="C209" s="292"/>
      <c r="D209" s="264" t="s">
        <v>31</v>
      </c>
      <c r="E209" s="241">
        <f>E185+E189+E193+E197+E201+E205</f>
        <v>1165727.7900000003</v>
      </c>
      <c r="F209" s="243">
        <f>F185+F189+F193+F197+F201+F205</f>
        <v>1232000.1299999999</v>
      </c>
      <c r="G209" s="243">
        <f>G185+G189+G193+G197+G201+G205</f>
        <v>1257229.8599999999</v>
      </c>
      <c r="H209" s="148">
        <f>H185+H189+H193+H197+H201+H205</f>
        <v>1204656.79</v>
      </c>
      <c r="I209" s="243">
        <f>I185+I189+I193+I197+I201+I205</f>
        <v>1375511.22</v>
      </c>
      <c r="J209" s="148">
        <f>J185+J189+J193+J197+J201+J205</f>
        <v>1476076.3599999999</v>
      </c>
      <c r="K209" s="148">
        <f t="shared" si="50"/>
        <v>1229870.57</v>
      </c>
      <c r="L209" s="243">
        <f t="shared" si="50"/>
        <v>1326399.73</v>
      </c>
      <c r="M209" s="148">
        <f t="shared" si="50"/>
        <v>1328334.0299999998</v>
      </c>
      <c r="N209" s="148">
        <f t="shared" si="50"/>
        <v>1251005.9100000001</v>
      </c>
      <c r="O209" s="148">
        <f t="shared" si="50"/>
        <v>1221412.31</v>
      </c>
      <c r="P209" s="243">
        <f t="shared" si="50"/>
        <v>1558393.4100000001</v>
      </c>
      <c r="Q209" s="581">
        <f>SUM(E209:P209)</f>
        <v>15626618.110000001</v>
      </c>
      <c r="R209" s="571"/>
      <c r="S209" s="279"/>
      <c r="T209" s="279"/>
      <c r="U209" s="18"/>
    </row>
    <row r="210" spans="1:23" ht="35.25" customHeight="1" x14ac:dyDescent="0.25">
      <c r="A210" s="324" t="s">
        <v>116</v>
      </c>
      <c r="B210" s="324"/>
      <c r="C210" s="324"/>
      <c r="D210" s="324"/>
      <c r="E210" s="324"/>
      <c r="F210" s="324"/>
      <c r="G210" s="324"/>
      <c r="H210" s="324"/>
      <c r="I210" s="324"/>
      <c r="J210" s="324"/>
      <c r="K210" s="324"/>
      <c r="L210" s="324"/>
      <c r="M210" s="324"/>
      <c r="N210" s="324"/>
      <c r="O210" s="324"/>
      <c r="P210" s="324"/>
      <c r="Q210" s="324"/>
      <c r="R210" s="324"/>
      <c r="S210" s="324"/>
      <c r="T210" s="324"/>
      <c r="U210"/>
      <c r="V210" s="266"/>
    </row>
    <row r="211" spans="1:23" ht="18.75" customHeight="1" x14ac:dyDescent="0.25">
      <c r="A211" s="325" t="s">
        <v>1</v>
      </c>
      <c r="B211" s="325"/>
      <c r="C211" s="325"/>
      <c r="D211" s="325"/>
      <c r="E211" s="325"/>
      <c r="F211" s="325"/>
      <c r="G211" s="325"/>
      <c r="H211" s="325"/>
      <c r="I211" s="325"/>
      <c r="J211" s="325"/>
      <c r="K211" s="325" t="s">
        <v>103</v>
      </c>
      <c r="L211" s="325"/>
      <c r="M211" s="325"/>
      <c r="N211" s="325"/>
      <c r="O211" s="325"/>
      <c r="P211" s="325"/>
      <c r="Q211" s="325"/>
      <c r="R211" s="325"/>
      <c r="S211" s="325"/>
      <c r="T211" s="325"/>
      <c r="U211"/>
    </row>
    <row r="212" spans="1:23" ht="26.25" x14ac:dyDescent="0.25">
      <c r="A212" s="348" t="s">
        <v>96</v>
      </c>
      <c r="B212" s="348"/>
      <c r="C212" s="348"/>
      <c r="D212" s="348"/>
      <c r="E212" s="348"/>
      <c r="F212" s="348"/>
      <c r="G212" s="348"/>
      <c r="H212" s="348"/>
      <c r="I212" s="348"/>
      <c r="J212" s="348"/>
      <c r="K212" s="328" t="s">
        <v>86</v>
      </c>
      <c r="L212" s="328"/>
      <c r="M212" s="328"/>
      <c r="N212" s="328"/>
      <c r="O212" s="328"/>
      <c r="P212" s="328"/>
      <c r="Q212" s="328"/>
      <c r="R212" s="328"/>
      <c r="S212" s="328"/>
      <c r="T212" s="328"/>
      <c r="U212" s="18"/>
    </row>
    <row r="213" spans="1:23" ht="18" x14ac:dyDescent="0.25">
      <c r="A213" s="319" t="s">
        <v>2</v>
      </c>
      <c r="B213" s="319"/>
      <c r="C213" s="319"/>
      <c r="D213" s="319" t="s">
        <v>34</v>
      </c>
      <c r="E213" s="319"/>
      <c r="F213" s="319"/>
      <c r="G213" s="319"/>
      <c r="H213" s="319"/>
      <c r="I213" s="319"/>
      <c r="J213" s="319"/>
      <c r="K213" s="319"/>
      <c r="L213" s="319"/>
      <c r="M213" s="319"/>
      <c r="N213" s="319"/>
      <c r="O213" s="319"/>
      <c r="P213" s="319"/>
      <c r="Q213" s="319"/>
      <c r="R213" s="319"/>
      <c r="S213" s="319"/>
      <c r="T213" s="319"/>
      <c r="U213" s="18"/>
    </row>
    <row r="214" spans="1:23" ht="177" customHeight="1" x14ac:dyDescent="0.25">
      <c r="A214" s="334" t="s">
        <v>81</v>
      </c>
      <c r="B214" s="334"/>
      <c r="C214" s="334"/>
      <c r="D214" s="349" t="s">
        <v>87</v>
      </c>
      <c r="E214" s="349"/>
      <c r="F214" s="349"/>
      <c r="G214" s="349"/>
      <c r="H214" s="349"/>
      <c r="I214" s="349"/>
      <c r="J214" s="349"/>
      <c r="K214" s="349"/>
      <c r="L214" s="349"/>
      <c r="M214" s="349"/>
      <c r="N214" s="349"/>
      <c r="O214" s="349"/>
      <c r="P214" s="349"/>
      <c r="Q214" s="349"/>
      <c r="R214" s="349"/>
      <c r="S214" s="349"/>
      <c r="T214" s="349"/>
      <c r="U214" s="18"/>
    </row>
    <row r="215" spans="1:23" ht="18" x14ac:dyDescent="0.25">
      <c r="A215" s="319" t="s">
        <v>3</v>
      </c>
      <c r="B215" s="319"/>
      <c r="C215" s="319"/>
      <c r="D215" s="319"/>
      <c r="E215" s="319"/>
      <c r="F215" s="319"/>
      <c r="G215" s="319"/>
      <c r="H215" s="319"/>
      <c r="I215" s="319"/>
      <c r="J215" s="319"/>
      <c r="K215" s="319"/>
      <c r="L215" s="319"/>
      <c r="M215" s="319"/>
      <c r="N215" s="319"/>
      <c r="O215" s="319"/>
      <c r="P215" s="319"/>
      <c r="Q215" s="319"/>
      <c r="R215" s="319"/>
      <c r="S215" s="319"/>
      <c r="T215" s="319"/>
      <c r="U215" s="30"/>
    </row>
    <row r="216" spans="1:23" ht="15.75" x14ac:dyDescent="0.25">
      <c r="A216" s="323" t="s">
        <v>4</v>
      </c>
      <c r="B216" s="323"/>
      <c r="C216" s="323"/>
      <c r="D216" s="323"/>
      <c r="E216" s="323" t="s">
        <v>5</v>
      </c>
      <c r="F216" s="323"/>
      <c r="G216" s="323"/>
      <c r="H216" s="323"/>
      <c r="I216" s="323" t="s">
        <v>6</v>
      </c>
      <c r="J216" s="323"/>
      <c r="K216" s="323"/>
      <c r="L216" s="323"/>
      <c r="M216" s="323"/>
      <c r="N216" s="323"/>
      <c r="O216" s="323"/>
      <c r="P216" s="323"/>
      <c r="Q216" s="323" t="s">
        <v>7</v>
      </c>
      <c r="R216" s="323"/>
      <c r="S216" s="323"/>
      <c r="T216" s="323"/>
      <c r="U216" s="30"/>
      <c r="W216" s="30"/>
    </row>
    <row r="217" spans="1:23" ht="15" x14ac:dyDescent="0.25">
      <c r="A217" s="316" t="s">
        <v>8</v>
      </c>
      <c r="B217" s="316"/>
      <c r="C217" s="316"/>
      <c r="D217" s="316"/>
      <c r="E217" s="317" t="s">
        <v>9</v>
      </c>
      <c r="F217" s="317"/>
      <c r="G217" s="317"/>
      <c r="H217" s="317"/>
      <c r="I217" s="316" t="s">
        <v>10</v>
      </c>
      <c r="J217" s="316"/>
      <c r="K217" s="316"/>
      <c r="L217" s="316"/>
      <c r="M217" s="316"/>
      <c r="N217" s="316"/>
      <c r="O217" s="316"/>
      <c r="P217" s="316"/>
      <c r="Q217" s="316" t="s">
        <v>11</v>
      </c>
      <c r="R217" s="316"/>
      <c r="S217" s="316"/>
      <c r="T217" s="316"/>
      <c r="U217" s="18"/>
    </row>
    <row r="218" spans="1:23" ht="39" customHeight="1" x14ac:dyDescent="0.25">
      <c r="A218" s="313" t="s">
        <v>105</v>
      </c>
      <c r="B218" s="315" t="s">
        <v>101</v>
      </c>
      <c r="C218" s="318" t="s">
        <v>13</v>
      </c>
      <c r="D218" s="318" t="s">
        <v>14</v>
      </c>
      <c r="E218" s="313" t="s">
        <v>15</v>
      </c>
      <c r="F218" s="313" t="s">
        <v>16</v>
      </c>
      <c r="G218" s="313" t="s">
        <v>17</v>
      </c>
      <c r="H218" s="313" t="s">
        <v>18</v>
      </c>
      <c r="I218" s="313" t="s">
        <v>19</v>
      </c>
      <c r="J218" s="313" t="s">
        <v>20</v>
      </c>
      <c r="K218" s="313" t="s">
        <v>21</v>
      </c>
      <c r="L218" s="313" t="s">
        <v>22</v>
      </c>
      <c r="M218" s="313" t="s">
        <v>23</v>
      </c>
      <c r="N218" s="313" t="s">
        <v>24</v>
      </c>
      <c r="O218" s="313" t="s">
        <v>25</v>
      </c>
      <c r="P218" s="313" t="s">
        <v>26</v>
      </c>
      <c r="Q218" s="314" t="s">
        <v>100</v>
      </c>
      <c r="R218" s="315" t="s">
        <v>104</v>
      </c>
      <c r="S218" s="313" t="s">
        <v>28</v>
      </c>
      <c r="T218" s="313"/>
      <c r="U218" s="18"/>
    </row>
    <row r="219" spans="1:23" s="8" customFormat="1" ht="39" customHeight="1" x14ac:dyDescent="0.25">
      <c r="A219" s="313"/>
      <c r="B219" s="315"/>
      <c r="C219" s="318"/>
      <c r="D219" s="318"/>
      <c r="E219" s="313"/>
      <c r="F219" s="313"/>
      <c r="G219" s="313"/>
      <c r="H219" s="313"/>
      <c r="I219" s="313"/>
      <c r="J219" s="313"/>
      <c r="K219" s="313"/>
      <c r="L219" s="313"/>
      <c r="M219" s="313"/>
      <c r="N219" s="313"/>
      <c r="O219" s="313"/>
      <c r="P219" s="313"/>
      <c r="Q219" s="314"/>
      <c r="R219" s="315"/>
      <c r="S219" s="261" t="s">
        <v>29</v>
      </c>
      <c r="T219" s="197" t="s">
        <v>30</v>
      </c>
      <c r="U219" s="7"/>
    </row>
    <row r="220" spans="1:23" ht="51" customHeight="1" x14ac:dyDescent="0.25">
      <c r="A220" s="303">
        <v>1</v>
      </c>
      <c r="B220" s="333" t="s">
        <v>203</v>
      </c>
      <c r="C220" s="305" t="s">
        <v>40</v>
      </c>
      <c r="D220" s="51" t="s">
        <v>77</v>
      </c>
      <c r="E220" s="176">
        <v>250</v>
      </c>
      <c r="F220" s="176">
        <v>250</v>
      </c>
      <c r="G220" s="176">
        <v>250</v>
      </c>
      <c r="H220" s="176">
        <v>250</v>
      </c>
      <c r="I220" s="176">
        <v>250</v>
      </c>
      <c r="J220" s="176">
        <v>250</v>
      </c>
      <c r="K220" s="176">
        <v>250</v>
      </c>
      <c r="L220" s="176">
        <v>250</v>
      </c>
      <c r="M220" s="176">
        <v>250</v>
      </c>
      <c r="N220" s="176">
        <v>250</v>
      </c>
      <c r="O220" s="176">
        <v>250</v>
      </c>
      <c r="P220" s="176">
        <v>250</v>
      </c>
      <c r="Q220" s="582" t="s">
        <v>274</v>
      </c>
      <c r="R220" s="62">
        <f t="shared" ref="R220:R283" si="51">SUM(E220:P220)</f>
        <v>3000</v>
      </c>
      <c r="S220" s="289" t="s">
        <v>38</v>
      </c>
      <c r="T220" s="289" t="s">
        <v>39</v>
      </c>
    </row>
    <row r="221" spans="1:23" ht="51" customHeight="1" x14ac:dyDescent="0.25">
      <c r="A221" s="303"/>
      <c r="B221" s="333"/>
      <c r="C221" s="305"/>
      <c r="D221" s="28" t="s">
        <v>31</v>
      </c>
      <c r="E221" s="143">
        <v>429273.16</v>
      </c>
      <c r="F221" s="143">
        <v>434273.16</v>
      </c>
      <c r="G221" s="143">
        <v>429273.16</v>
      </c>
      <c r="H221" s="143">
        <v>429273.16</v>
      </c>
      <c r="I221" s="143">
        <v>895042.96</v>
      </c>
      <c r="J221" s="143">
        <v>437273.16</v>
      </c>
      <c r="K221" s="143">
        <v>498029.42999999993</v>
      </c>
      <c r="L221" s="143">
        <v>530244.42999999993</v>
      </c>
      <c r="M221" s="143">
        <v>469429.42999999993</v>
      </c>
      <c r="N221" s="144">
        <v>454429.42999999993</v>
      </c>
      <c r="O221" s="144">
        <v>470529.42999999993</v>
      </c>
      <c r="P221" s="144">
        <v>537029.42999999993</v>
      </c>
      <c r="Q221" s="583"/>
      <c r="R221" s="139">
        <f t="shared" si="51"/>
        <v>6014100.339999998</v>
      </c>
      <c r="S221" s="289"/>
      <c r="T221" s="289"/>
    </row>
    <row r="222" spans="1:23" ht="51" customHeight="1" x14ac:dyDescent="0.25">
      <c r="A222" s="303"/>
      <c r="B222" s="333"/>
      <c r="C222" s="308" t="s">
        <v>32</v>
      </c>
      <c r="D222" s="52" t="s">
        <v>77</v>
      </c>
      <c r="E222" s="123">
        <v>248</v>
      </c>
      <c r="F222" s="123">
        <v>435</v>
      </c>
      <c r="G222" s="123">
        <v>471</v>
      </c>
      <c r="H222" s="123">
        <v>653</v>
      </c>
      <c r="I222" s="123">
        <v>309</v>
      </c>
      <c r="J222" s="123">
        <v>232</v>
      </c>
      <c r="K222" s="123">
        <v>181</v>
      </c>
      <c r="L222" s="123">
        <v>201</v>
      </c>
      <c r="M222" s="123">
        <v>178</v>
      </c>
      <c r="N222" s="79">
        <v>171</v>
      </c>
      <c r="O222" s="79">
        <v>223</v>
      </c>
      <c r="P222" s="79">
        <v>228</v>
      </c>
      <c r="Q222" s="584" t="s">
        <v>275</v>
      </c>
      <c r="R222" s="66">
        <f t="shared" si="51"/>
        <v>3530</v>
      </c>
      <c r="S222" s="279">
        <f>R222/R220</f>
        <v>1.1766666666666667</v>
      </c>
      <c r="T222" s="279">
        <f>R223/R221</f>
        <v>1.2088800500458565</v>
      </c>
    </row>
    <row r="223" spans="1:23" ht="51" customHeight="1" x14ac:dyDescent="0.25">
      <c r="A223" s="303"/>
      <c r="B223" s="333"/>
      <c r="C223" s="308"/>
      <c r="D223" s="29" t="s">
        <v>31</v>
      </c>
      <c r="E223" s="111">
        <v>448722.26</v>
      </c>
      <c r="F223" s="111">
        <v>1126009.8799999999</v>
      </c>
      <c r="G223" s="111">
        <v>401364.44000000018</v>
      </c>
      <c r="H223" s="111">
        <v>485916.77999999991</v>
      </c>
      <c r="I223" s="111">
        <v>542836.05000000005</v>
      </c>
      <c r="J223" s="111">
        <v>571372.05000000005</v>
      </c>
      <c r="K223" s="277">
        <v>426074.64</v>
      </c>
      <c r="L223" s="111">
        <v>464937.23</v>
      </c>
      <c r="M223" s="111">
        <v>506173.13</v>
      </c>
      <c r="N223" s="111">
        <v>497974.93</v>
      </c>
      <c r="O223" s="111">
        <v>456889</v>
      </c>
      <c r="P223" s="111">
        <v>1342055.53</v>
      </c>
      <c r="Q223" s="585"/>
      <c r="R223" s="138">
        <f t="shared" si="51"/>
        <v>7270325.9199999999</v>
      </c>
      <c r="S223" s="279"/>
      <c r="T223" s="279"/>
    </row>
    <row r="224" spans="1:23" ht="73.5" customHeight="1" x14ac:dyDescent="0.25">
      <c r="A224" s="303">
        <v>2</v>
      </c>
      <c r="B224" s="333" t="s">
        <v>204</v>
      </c>
      <c r="C224" s="305" t="s">
        <v>40</v>
      </c>
      <c r="D224" s="28" t="s">
        <v>54</v>
      </c>
      <c r="E224" s="166">
        <v>350</v>
      </c>
      <c r="F224" s="166">
        <v>350</v>
      </c>
      <c r="G224" s="166">
        <v>350</v>
      </c>
      <c r="H224" s="166">
        <v>350</v>
      </c>
      <c r="I224" s="166">
        <v>350</v>
      </c>
      <c r="J224" s="166">
        <v>350</v>
      </c>
      <c r="K224" s="166">
        <v>350</v>
      </c>
      <c r="L224" s="166">
        <v>350</v>
      </c>
      <c r="M224" s="166">
        <v>350</v>
      </c>
      <c r="N224" s="166">
        <v>350</v>
      </c>
      <c r="O224" s="166">
        <v>350</v>
      </c>
      <c r="P224" s="166">
        <v>350</v>
      </c>
      <c r="Q224" s="582" t="s">
        <v>276</v>
      </c>
      <c r="R224" s="62">
        <f t="shared" si="51"/>
        <v>4200</v>
      </c>
      <c r="S224" s="289" t="s">
        <v>38</v>
      </c>
      <c r="T224" s="289" t="s">
        <v>39</v>
      </c>
    </row>
    <row r="225" spans="1:21" ht="73.5" customHeight="1" x14ac:dyDescent="0.25">
      <c r="A225" s="303"/>
      <c r="B225" s="333"/>
      <c r="C225" s="305"/>
      <c r="D225" s="28" t="s">
        <v>31</v>
      </c>
      <c r="E225" s="143">
        <v>261555.34</v>
      </c>
      <c r="F225" s="143">
        <v>266555.33999999997</v>
      </c>
      <c r="G225" s="143">
        <v>261555.34</v>
      </c>
      <c r="H225" s="143">
        <v>261555.34</v>
      </c>
      <c r="I225" s="143">
        <v>300480.77999999997</v>
      </c>
      <c r="J225" s="143">
        <v>265990.33999999997</v>
      </c>
      <c r="K225" s="143">
        <v>264155.33999999997</v>
      </c>
      <c r="L225" s="143">
        <v>289605.33999999997</v>
      </c>
      <c r="M225" s="143">
        <v>264155.33999999997</v>
      </c>
      <c r="N225" s="143">
        <v>264155.33999999997</v>
      </c>
      <c r="O225" s="143">
        <v>264155.33999999997</v>
      </c>
      <c r="P225" s="143">
        <v>313155.33999999997</v>
      </c>
      <c r="Q225" s="583"/>
      <c r="R225" s="139">
        <f t="shared" si="51"/>
        <v>3277074.5199999991</v>
      </c>
      <c r="S225" s="289"/>
      <c r="T225" s="289"/>
      <c r="U225" s="18"/>
    </row>
    <row r="226" spans="1:21" ht="73.5" customHeight="1" x14ac:dyDescent="0.25">
      <c r="A226" s="303"/>
      <c r="B226" s="333"/>
      <c r="C226" s="308" t="s">
        <v>32</v>
      </c>
      <c r="D226" s="29" t="s">
        <v>54</v>
      </c>
      <c r="E226" s="123">
        <v>350</v>
      </c>
      <c r="F226" s="123">
        <v>683</v>
      </c>
      <c r="G226" s="123">
        <v>779</v>
      </c>
      <c r="H226" s="123">
        <v>907</v>
      </c>
      <c r="I226" s="123">
        <v>763</v>
      </c>
      <c r="J226" s="123">
        <v>926</v>
      </c>
      <c r="K226" s="123">
        <v>882</v>
      </c>
      <c r="L226" s="123">
        <v>880</v>
      </c>
      <c r="M226" s="123">
        <v>699</v>
      </c>
      <c r="N226" s="79">
        <v>763</v>
      </c>
      <c r="O226" s="79">
        <v>898</v>
      </c>
      <c r="P226" s="79">
        <v>736</v>
      </c>
      <c r="Q226" s="586" t="s">
        <v>277</v>
      </c>
      <c r="R226" s="66">
        <f t="shared" si="51"/>
        <v>9266</v>
      </c>
      <c r="S226" s="279">
        <f>R226/R224</f>
        <v>2.2061904761904763</v>
      </c>
      <c r="T226" s="279">
        <f>R227/R225</f>
        <v>0.7598198834977975</v>
      </c>
      <c r="U226" s="18"/>
    </row>
    <row r="227" spans="1:21" ht="73.5" customHeight="1" x14ac:dyDescent="0.25">
      <c r="A227" s="303"/>
      <c r="B227" s="333"/>
      <c r="C227" s="308"/>
      <c r="D227" s="29" t="s">
        <v>31</v>
      </c>
      <c r="E227" s="111">
        <v>222670.8</v>
      </c>
      <c r="F227" s="111">
        <v>204756.16999999998</v>
      </c>
      <c r="G227" s="111">
        <v>197327.44000000006</v>
      </c>
      <c r="H227" s="111">
        <v>201215.85999999996</v>
      </c>
      <c r="I227" s="111">
        <v>267964.01</v>
      </c>
      <c r="J227" s="111">
        <v>216217.93</v>
      </c>
      <c r="K227" s="277">
        <v>187621.54</v>
      </c>
      <c r="L227" s="111">
        <v>195665.05</v>
      </c>
      <c r="M227" s="111">
        <v>194436.99</v>
      </c>
      <c r="N227" s="111">
        <v>162589.64000000001</v>
      </c>
      <c r="O227" s="111">
        <v>179569.42</v>
      </c>
      <c r="P227" s="111">
        <v>259951.53</v>
      </c>
      <c r="Q227" s="587"/>
      <c r="R227" s="142">
        <f t="shared" si="51"/>
        <v>2489986.38</v>
      </c>
      <c r="S227" s="279"/>
      <c r="T227" s="279"/>
      <c r="U227" s="18"/>
    </row>
    <row r="228" spans="1:21" ht="45.75" customHeight="1" x14ac:dyDescent="0.25">
      <c r="A228" s="303">
        <v>3</v>
      </c>
      <c r="B228" s="333" t="s">
        <v>205</v>
      </c>
      <c r="C228" s="305" t="s">
        <v>40</v>
      </c>
      <c r="D228" s="28" t="s">
        <v>55</v>
      </c>
      <c r="E228" s="166">
        <v>1210</v>
      </c>
      <c r="F228" s="166">
        <v>1210</v>
      </c>
      <c r="G228" s="166">
        <v>1210</v>
      </c>
      <c r="H228" s="166">
        <v>1210</v>
      </c>
      <c r="I228" s="166">
        <v>1210</v>
      </c>
      <c r="J228" s="166">
        <v>1210</v>
      </c>
      <c r="K228" s="166">
        <v>1210</v>
      </c>
      <c r="L228" s="166">
        <v>1210</v>
      </c>
      <c r="M228" s="166">
        <v>1210</v>
      </c>
      <c r="N228" s="166">
        <v>1210</v>
      </c>
      <c r="O228" s="166">
        <v>1210</v>
      </c>
      <c r="P228" s="166">
        <v>1210</v>
      </c>
      <c r="Q228" s="582" t="s">
        <v>278</v>
      </c>
      <c r="R228" s="62">
        <f t="shared" si="51"/>
        <v>14520</v>
      </c>
      <c r="S228" s="289" t="s">
        <v>38</v>
      </c>
      <c r="T228" s="289" t="s">
        <v>39</v>
      </c>
      <c r="U228" s="18"/>
    </row>
    <row r="229" spans="1:21" ht="45.75" customHeight="1" x14ac:dyDescent="0.25">
      <c r="A229" s="303"/>
      <c r="B229" s="333"/>
      <c r="C229" s="305"/>
      <c r="D229" s="28" t="s">
        <v>31</v>
      </c>
      <c r="E229" s="143">
        <v>472891.78</v>
      </c>
      <c r="F229" s="143">
        <v>472891.78</v>
      </c>
      <c r="G229" s="143">
        <v>472891.78</v>
      </c>
      <c r="H229" s="143">
        <v>472891.78</v>
      </c>
      <c r="I229" s="143">
        <v>919882.16</v>
      </c>
      <c r="J229" s="143">
        <v>494341.78</v>
      </c>
      <c r="K229" s="143">
        <v>486515.11000000004</v>
      </c>
      <c r="L229" s="143">
        <v>550965.1100000001</v>
      </c>
      <c r="M229" s="143">
        <v>485415.11000000004</v>
      </c>
      <c r="N229" s="143">
        <v>491515.11000000004</v>
      </c>
      <c r="O229" s="143">
        <v>481515.11000000004</v>
      </c>
      <c r="P229" s="143">
        <v>524515.15</v>
      </c>
      <c r="Q229" s="583"/>
      <c r="R229" s="139">
        <f t="shared" si="51"/>
        <v>6326231.7600000016</v>
      </c>
      <c r="S229" s="289"/>
      <c r="T229" s="289"/>
    </row>
    <row r="230" spans="1:21" ht="45.75" customHeight="1" x14ac:dyDescent="0.25">
      <c r="A230" s="303"/>
      <c r="B230" s="333"/>
      <c r="C230" s="308" t="s">
        <v>32</v>
      </c>
      <c r="D230" s="29" t="s">
        <v>55</v>
      </c>
      <c r="E230" s="123">
        <v>1390</v>
      </c>
      <c r="F230" s="123">
        <v>1171</v>
      </c>
      <c r="G230" s="123">
        <v>1053</v>
      </c>
      <c r="H230" s="123">
        <v>1110</v>
      </c>
      <c r="I230" s="123">
        <v>1021</v>
      </c>
      <c r="J230" s="123">
        <v>1053</v>
      </c>
      <c r="K230" s="123">
        <v>1107</v>
      </c>
      <c r="L230" s="123">
        <v>1081</v>
      </c>
      <c r="M230" s="123">
        <v>779</v>
      </c>
      <c r="N230" s="112">
        <v>856</v>
      </c>
      <c r="O230" s="112">
        <v>1091</v>
      </c>
      <c r="P230" s="112">
        <v>1232</v>
      </c>
      <c r="Q230" s="584" t="s">
        <v>271</v>
      </c>
      <c r="R230" s="66">
        <f t="shared" si="51"/>
        <v>12944</v>
      </c>
      <c r="S230" s="279">
        <f>R230/R228</f>
        <v>0.89146005509641868</v>
      </c>
      <c r="T230" s="279">
        <f>R231/R229</f>
        <v>1.236465057992121</v>
      </c>
    </row>
    <row r="231" spans="1:21" ht="45.75" customHeight="1" x14ac:dyDescent="0.25">
      <c r="A231" s="303"/>
      <c r="B231" s="333"/>
      <c r="C231" s="308"/>
      <c r="D231" s="29" t="s">
        <v>31</v>
      </c>
      <c r="E231" s="111">
        <v>546708.22</v>
      </c>
      <c r="F231" s="111">
        <v>547824.41999999993</v>
      </c>
      <c r="G231" s="111">
        <v>609462.65000000014</v>
      </c>
      <c r="H231" s="111">
        <v>577684.56000000006</v>
      </c>
      <c r="I231" s="111">
        <v>693994.07</v>
      </c>
      <c r="J231" s="111">
        <v>664054.25</v>
      </c>
      <c r="K231" s="277">
        <v>693014.71</v>
      </c>
      <c r="L231" s="277">
        <f>679221.84+8534.48</f>
        <v>687756.32</v>
      </c>
      <c r="M231" s="111">
        <v>727628.76</v>
      </c>
      <c r="N231" s="111">
        <v>688207.15</v>
      </c>
      <c r="O231" s="111">
        <v>695611.56</v>
      </c>
      <c r="P231" s="111">
        <v>690217.85</v>
      </c>
      <c r="Q231" s="585"/>
      <c r="R231" s="142">
        <f t="shared" si="51"/>
        <v>7822164.5199999996</v>
      </c>
      <c r="S231" s="279"/>
      <c r="T231" s="279"/>
    </row>
    <row r="232" spans="1:21" ht="39" customHeight="1" x14ac:dyDescent="0.25">
      <c r="A232" s="303">
        <v>4</v>
      </c>
      <c r="B232" s="333" t="s">
        <v>206</v>
      </c>
      <c r="C232" s="305" t="s">
        <v>40</v>
      </c>
      <c r="D232" s="28" t="s">
        <v>56</v>
      </c>
      <c r="E232" s="166">
        <v>460</v>
      </c>
      <c r="F232" s="166">
        <v>460</v>
      </c>
      <c r="G232" s="166">
        <v>460</v>
      </c>
      <c r="H232" s="166">
        <v>460</v>
      </c>
      <c r="I232" s="166">
        <v>460</v>
      </c>
      <c r="J232" s="166">
        <v>460</v>
      </c>
      <c r="K232" s="166">
        <v>460</v>
      </c>
      <c r="L232" s="166">
        <v>460</v>
      </c>
      <c r="M232" s="166">
        <v>460</v>
      </c>
      <c r="N232" s="166">
        <v>460</v>
      </c>
      <c r="O232" s="166">
        <v>460</v>
      </c>
      <c r="P232" s="166">
        <v>460</v>
      </c>
      <c r="Q232" s="582" t="s">
        <v>279</v>
      </c>
      <c r="R232" s="62">
        <f t="shared" si="51"/>
        <v>5520</v>
      </c>
      <c r="S232" s="289" t="s">
        <v>38</v>
      </c>
      <c r="T232" s="289" t="s">
        <v>39</v>
      </c>
    </row>
    <row r="233" spans="1:21" ht="39" customHeight="1" x14ac:dyDescent="0.25">
      <c r="A233" s="303"/>
      <c r="B233" s="333"/>
      <c r="C233" s="305"/>
      <c r="D233" s="28" t="s">
        <v>31</v>
      </c>
      <c r="E233" s="143">
        <v>398973.95999999996</v>
      </c>
      <c r="F233" s="143">
        <v>398973.95999999996</v>
      </c>
      <c r="G233" s="143">
        <v>398973.95999999996</v>
      </c>
      <c r="H233" s="143">
        <v>398973.95999999996</v>
      </c>
      <c r="I233" s="143">
        <v>960751.05999999982</v>
      </c>
      <c r="J233" s="143">
        <v>421408.95999999996</v>
      </c>
      <c r="K233" s="143">
        <v>834150.61999999988</v>
      </c>
      <c r="L233" s="143">
        <v>476698.94999999995</v>
      </c>
      <c r="M233" s="143">
        <v>415013.94999999995</v>
      </c>
      <c r="N233" s="143">
        <v>428813.94999999995</v>
      </c>
      <c r="O233" s="143">
        <v>418313.94999999995</v>
      </c>
      <c r="P233" s="143">
        <v>517514.26999999996</v>
      </c>
      <c r="Q233" s="583"/>
      <c r="R233" s="139">
        <f t="shared" si="51"/>
        <v>6068561.5499999998</v>
      </c>
      <c r="S233" s="289"/>
      <c r="T233" s="289"/>
    </row>
    <row r="234" spans="1:21" ht="39" customHeight="1" x14ac:dyDescent="0.25">
      <c r="A234" s="303"/>
      <c r="B234" s="333"/>
      <c r="C234" s="308" t="s">
        <v>32</v>
      </c>
      <c r="D234" s="29" t="s">
        <v>56</v>
      </c>
      <c r="E234" s="123">
        <v>459</v>
      </c>
      <c r="F234" s="123">
        <v>434</v>
      </c>
      <c r="G234" s="123">
        <v>441</v>
      </c>
      <c r="H234" s="123">
        <v>502</v>
      </c>
      <c r="I234" s="123">
        <v>467</v>
      </c>
      <c r="J234" s="123">
        <v>387</v>
      </c>
      <c r="K234" s="123">
        <v>515</v>
      </c>
      <c r="L234" s="123">
        <v>447</v>
      </c>
      <c r="M234" s="123">
        <v>387</v>
      </c>
      <c r="N234" s="79">
        <v>502</v>
      </c>
      <c r="O234" s="79">
        <v>345</v>
      </c>
      <c r="P234" s="79">
        <v>301</v>
      </c>
      <c r="Q234" s="584" t="s">
        <v>280</v>
      </c>
      <c r="R234" s="66">
        <f t="shared" si="51"/>
        <v>5187</v>
      </c>
      <c r="S234" s="279">
        <f>R234/R232</f>
        <v>0.93967391304347825</v>
      </c>
      <c r="T234" s="279">
        <f>R235/R233</f>
        <v>1.3064033255129461</v>
      </c>
    </row>
    <row r="235" spans="1:21" ht="39" customHeight="1" x14ac:dyDescent="0.25">
      <c r="A235" s="303"/>
      <c r="B235" s="333"/>
      <c r="C235" s="308"/>
      <c r="D235" s="29" t="s">
        <v>31</v>
      </c>
      <c r="E235" s="111">
        <v>1225036.82</v>
      </c>
      <c r="F235" s="111">
        <v>398156.37999999989</v>
      </c>
      <c r="G235" s="111">
        <v>403232.69999999995</v>
      </c>
      <c r="H235" s="111">
        <v>394066.54999999993</v>
      </c>
      <c r="I235" s="111">
        <v>514049.25</v>
      </c>
      <c r="J235" s="111">
        <v>815067.71</v>
      </c>
      <c r="K235" s="277">
        <v>403379.53</v>
      </c>
      <c r="L235" s="111">
        <v>774801.61</v>
      </c>
      <c r="M235" s="111">
        <v>457524.8</v>
      </c>
      <c r="N235" s="111">
        <v>389275.56</v>
      </c>
      <c r="O235" s="111">
        <v>352460.25</v>
      </c>
      <c r="P235" s="111">
        <v>1800937.83</v>
      </c>
      <c r="Q235" s="585"/>
      <c r="R235" s="142">
        <f t="shared" si="51"/>
        <v>7927988.9899999993</v>
      </c>
      <c r="S235" s="279"/>
      <c r="T235" s="279"/>
    </row>
    <row r="236" spans="1:21" ht="37.5" customHeight="1" x14ac:dyDescent="0.25">
      <c r="A236" s="303">
        <v>5</v>
      </c>
      <c r="B236" s="333" t="s">
        <v>207</v>
      </c>
      <c r="C236" s="305" t="s">
        <v>40</v>
      </c>
      <c r="D236" s="49" t="s">
        <v>78</v>
      </c>
      <c r="E236" s="166">
        <v>930</v>
      </c>
      <c r="F236" s="166">
        <v>930</v>
      </c>
      <c r="G236" s="166">
        <v>930</v>
      </c>
      <c r="H236" s="166">
        <v>930</v>
      </c>
      <c r="I236" s="166">
        <v>930</v>
      </c>
      <c r="J236" s="166">
        <v>930</v>
      </c>
      <c r="K236" s="166">
        <v>930</v>
      </c>
      <c r="L236" s="166">
        <v>930</v>
      </c>
      <c r="M236" s="166">
        <v>930</v>
      </c>
      <c r="N236" s="166">
        <v>930</v>
      </c>
      <c r="O236" s="166">
        <v>930</v>
      </c>
      <c r="P236" s="166">
        <v>930</v>
      </c>
      <c r="Q236" s="582" t="s">
        <v>281</v>
      </c>
      <c r="R236" s="62">
        <f t="shared" si="51"/>
        <v>11160</v>
      </c>
      <c r="S236" s="289" t="s">
        <v>38</v>
      </c>
      <c r="T236" s="289" t="s">
        <v>39</v>
      </c>
    </row>
    <row r="237" spans="1:21" ht="37.5" customHeight="1" x14ac:dyDescent="0.25">
      <c r="A237" s="303"/>
      <c r="B237" s="333"/>
      <c r="C237" s="305"/>
      <c r="D237" s="28" t="s">
        <v>31</v>
      </c>
      <c r="E237" s="143">
        <v>137271.70000000001</v>
      </c>
      <c r="F237" s="143">
        <v>137271.70000000001</v>
      </c>
      <c r="G237" s="143">
        <v>137271.70000000001</v>
      </c>
      <c r="H237" s="143">
        <v>137271.70000000001</v>
      </c>
      <c r="I237" s="143">
        <v>179372.13999999998</v>
      </c>
      <c r="J237" s="143">
        <v>143996.70000000001</v>
      </c>
      <c r="K237" s="143">
        <v>142871.70000000001</v>
      </c>
      <c r="L237" s="143">
        <v>165321.70000000001</v>
      </c>
      <c r="M237" s="143">
        <v>142871.70000000001</v>
      </c>
      <c r="N237" s="143">
        <v>142871.70000000001</v>
      </c>
      <c r="O237" s="143">
        <v>142871.70000000001</v>
      </c>
      <c r="P237" s="143">
        <v>185871.7</v>
      </c>
      <c r="Q237" s="583"/>
      <c r="R237" s="139">
        <f t="shared" si="51"/>
        <v>1795135.8399999999</v>
      </c>
      <c r="S237" s="289"/>
      <c r="T237" s="289"/>
    </row>
    <row r="238" spans="1:21" ht="37.5" customHeight="1" x14ac:dyDescent="0.25">
      <c r="A238" s="303"/>
      <c r="B238" s="333"/>
      <c r="C238" s="308" t="s">
        <v>32</v>
      </c>
      <c r="D238" s="52" t="s">
        <v>78</v>
      </c>
      <c r="E238" s="123">
        <v>871</v>
      </c>
      <c r="F238" s="123">
        <v>910</v>
      </c>
      <c r="G238" s="123">
        <v>907</v>
      </c>
      <c r="H238" s="123">
        <v>915</v>
      </c>
      <c r="I238" s="123">
        <v>893</v>
      </c>
      <c r="J238" s="123">
        <v>894</v>
      </c>
      <c r="K238" s="123">
        <v>903</v>
      </c>
      <c r="L238" s="123">
        <v>935</v>
      </c>
      <c r="M238" s="123">
        <v>847</v>
      </c>
      <c r="N238" s="79">
        <v>894</v>
      </c>
      <c r="O238" s="79">
        <v>885</v>
      </c>
      <c r="P238" s="79">
        <v>840</v>
      </c>
      <c r="Q238" s="584" t="s">
        <v>282</v>
      </c>
      <c r="R238" s="66">
        <f t="shared" si="51"/>
        <v>10694</v>
      </c>
      <c r="S238" s="279">
        <f>R238/R236</f>
        <v>0.95824372759856635</v>
      </c>
      <c r="T238" s="279">
        <f>R239/R237</f>
        <v>0.95543391858300819</v>
      </c>
    </row>
    <row r="239" spans="1:21" ht="37.5" customHeight="1" x14ac:dyDescent="0.25">
      <c r="A239" s="303"/>
      <c r="B239" s="333"/>
      <c r="C239" s="308"/>
      <c r="D239" s="29" t="s">
        <v>31</v>
      </c>
      <c r="E239" s="111">
        <v>114456.09</v>
      </c>
      <c r="F239" s="111">
        <v>115535.9</v>
      </c>
      <c r="G239" s="111">
        <v>115510.79000000004</v>
      </c>
      <c r="H239" s="111">
        <v>118349.34</v>
      </c>
      <c r="I239" s="111">
        <v>142339.15</v>
      </c>
      <c r="J239" s="111">
        <v>135164.70000000001</v>
      </c>
      <c r="K239" s="277">
        <v>128584.64</v>
      </c>
      <c r="L239" s="111">
        <v>163801.94</v>
      </c>
      <c r="M239" s="111">
        <v>185837.19</v>
      </c>
      <c r="N239" s="111">
        <v>156986.47</v>
      </c>
      <c r="O239" s="111">
        <v>156149.71</v>
      </c>
      <c r="P239" s="111">
        <v>182417.75</v>
      </c>
      <c r="Q239" s="585"/>
      <c r="R239" s="142">
        <f t="shared" si="51"/>
        <v>1715133.67</v>
      </c>
      <c r="S239" s="279"/>
      <c r="T239" s="279"/>
    </row>
    <row r="240" spans="1:21" ht="42.75" customHeight="1" x14ac:dyDescent="0.25">
      <c r="A240" s="303">
        <v>6</v>
      </c>
      <c r="B240" s="333" t="s">
        <v>208</v>
      </c>
      <c r="C240" s="305" t="s">
        <v>40</v>
      </c>
      <c r="D240" s="28" t="s">
        <v>56</v>
      </c>
      <c r="E240" s="166">
        <v>844</v>
      </c>
      <c r="F240" s="166">
        <v>844</v>
      </c>
      <c r="G240" s="166">
        <v>844</v>
      </c>
      <c r="H240" s="166">
        <v>844</v>
      </c>
      <c r="I240" s="166">
        <v>844</v>
      </c>
      <c r="J240" s="166">
        <v>844</v>
      </c>
      <c r="K240" s="166">
        <v>844</v>
      </c>
      <c r="L240" s="166">
        <v>844</v>
      </c>
      <c r="M240" s="166">
        <v>844</v>
      </c>
      <c r="N240" s="166">
        <v>844</v>
      </c>
      <c r="O240" s="166">
        <v>844</v>
      </c>
      <c r="P240" s="166">
        <v>844</v>
      </c>
      <c r="Q240" s="582" t="s">
        <v>283</v>
      </c>
      <c r="R240" s="62">
        <f t="shared" si="51"/>
        <v>10128</v>
      </c>
      <c r="S240" s="289" t="s">
        <v>38</v>
      </c>
      <c r="T240" s="289" t="s">
        <v>39</v>
      </c>
    </row>
    <row r="241" spans="1:20" ht="42.75" customHeight="1" x14ac:dyDescent="0.25">
      <c r="A241" s="303"/>
      <c r="B241" s="333"/>
      <c r="C241" s="305"/>
      <c r="D241" s="28" t="s">
        <v>31</v>
      </c>
      <c r="E241" s="143">
        <v>373275.11</v>
      </c>
      <c r="F241" s="143">
        <v>373275.11</v>
      </c>
      <c r="G241" s="143">
        <v>373275.11</v>
      </c>
      <c r="H241" s="143">
        <v>373275.11</v>
      </c>
      <c r="I241" s="143">
        <v>509700.45999999996</v>
      </c>
      <c r="J241" s="143">
        <v>392435.11</v>
      </c>
      <c r="K241" s="143">
        <v>387141.76999999996</v>
      </c>
      <c r="L241" s="143">
        <v>460816.76999999996</v>
      </c>
      <c r="M241" s="143">
        <v>384641.76999999996</v>
      </c>
      <c r="N241" s="143">
        <v>389641.76999999996</v>
      </c>
      <c r="O241" s="143">
        <v>387141.76999999996</v>
      </c>
      <c r="P241" s="143">
        <v>476141.76999999996</v>
      </c>
      <c r="Q241" s="583"/>
      <c r="R241" s="139">
        <f t="shared" si="51"/>
        <v>4880761.629999999</v>
      </c>
      <c r="S241" s="289"/>
      <c r="T241" s="289"/>
    </row>
    <row r="242" spans="1:20" ht="42.75" customHeight="1" x14ac:dyDescent="0.25">
      <c r="A242" s="303"/>
      <c r="B242" s="333"/>
      <c r="C242" s="308" t="s">
        <v>32</v>
      </c>
      <c r="D242" s="29" t="s">
        <v>56</v>
      </c>
      <c r="E242" s="124">
        <v>1269</v>
      </c>
      <c r="F242" s="124">
        <v>1115</v>
      </c>
      <c r="G242" s="124">
        <v>1090</v>
      </c>
      <c r="H242" s="124">
        <v>1215</v>
      </c>
      <c r="I242" s="124">
        <v>1008</v>
      </c>
      <c r="J242" s="124">
        <v>871</v>
      </c>
      <c r="K242" s="124">
        <v>844</v>
      </c>
      <c r="L242" s="124">
        <v>854</v>
      </c>
      <c r="M242" s="124">
        <v>793</v>
      </c>
      <c r="N242" s="113">
        <v>832</v>
      </c>
      <c r="O242" s="113">
        <v>800</v>
      </c>
      <c r="P242" s="113">
        <v>835</v>
      </c>
      <c r="Q242" s="584" t="s">
        <v>284</v>
      </c>
      <c r="R242" s="66">
        <f t="shared" si="51"/>
        <v>11526</v>
      </c>
      <c r="S242" s="279">
        <f>R242/R240</f>
        <v>1.1380331753554502</v>
      </c>
      <c r="T242" s="279">
        <f>R243/R241</f>
        <v>0.95335701530664607</v>
      </c>
    </row>
    <row r="243" spans="1:20" ht="42.75" customHeight="1" x14ac:dyDescent="0.25">
      <c r="A243" s="303"/>
      <c r="B243" s="333"/>
      <c r="C243" s="308"/>
      <c r="D243" s="29" t="s">
        <v>31</v>
      </c>
      <c r="E243" s="111">
        <v>349101.12</v>
      </c>
      <c r="F243" s="111">
        <v>350524.26</v>
      </c>
      <c r="G243" s="111">
        <v>369993.69000000006</v>
      </c>
      <c r="H243" s="111">
        <v>355699.64999999997</v>
      </c>
      <c r="I243" s="111">
        <v>427785.95</v>
      </c>
      <c r="J243" s="111">
        <v>425107.91</v>
      </c>
      <c r="K243" s="277">
        <v>373405.13</v>
      </c>
      <c r="L243" s="111">
        <v>428869.91</v>
      </c>
      <c r="M243" s="111">
        <v>442958.54</v>
      </c>
      <c r="N243" s="111">
        <v>355530.71</v>
      </c>
      <c r="O243" s="111">
        <v>355850.96</v>
      </c>
      <c r="P243" s="111">
        <v>418280.51</v>
      </c>
      <c r="Q243" s="585"/>
      <c r="R243" s="142">
        <f t="shared" si="51"/>
        <v>4653108.34</v>
      </c>
      <c r="S243" s="279"/>
      <c r="T243" s="279"/>
    </row>
    <row r="244" spans="1:20" ht="43.5" customHeight="1" x14ac:dyDescent="0.25">
      <c r="A244" s="303">
        <v>7</v>
      </c>
      <c r="B244" s="333" t="s">
        <v>209</v>
      </c>
      <c r="C244" s="305" t="s">
        <v>40</v>
      </c>
      <c r="D244" s="28" t="s">
        <v>57</v>
      </c>
      <c r="E244" s="166">
        <v>300</v>
      </c>
      <c r="F244" s="166">
        <v>300</v>
      </c>
      <c r="G244" s="166">
        <v>300</v>
      </c>
      <c r="H244" s="166">
        <v>300</v>
      </c>
      <c r="I244" s="166">
        <v>300</v>
      </c>
      <c r="J244" s="166">
        <v>300</v>
      </c>
      <c r="K244" s="166">
        <v>300</v>
      </c>
      <c r="L244" s="166">
        <v>300</v>
      </c>
      <c r="M244" s="166">
        <v>300</v>
      </c>
      <c r="N244" s="166">
        <v>300</v>
      </c>
      <c r="O244" s="166">
        <v>300</v>
      </c>
      <c r="P244" s="166">
        <v>300</v>
      </c>
      <c r="Q244" s="582" t="s">
        <v>285</v>
      </c>
      <c r="R244" s="62">
        <f t="shared" si="51"/>
        <v>3600</v>
      </c>
      <c r="S244" s="289" t="s">
        <v>38</v>
      </c>
      <c r="T244" s="289" t="s">
        <v>39</v>
      </c>
    </row>
    <row r="245" spans="1:20" ht="43.5" customHeight="1" x14ac:dyDescent="0.25">
      <c r="A245" s="303"/>
      <c r="B245" s="333"/>
      <c r="C245" s="305"/>
      <c r="D245" s="28" t="s">
        <v>31</v>
      </c>
      <c r="E245" s="143">
        <v>162060.61000000002</v>
      </c>
      <c r="F245" s="143">
        <v>162060.61000000002</v>
      </c>
      <c r="G245" s="143">
        <v>162060.61000000002</v>
      </c>
      <c r="H245" s="143">
        <v>162060.61000000002</v>
      </c>
      <c r="I245" s="143">
        <v>289942.48</v>
      </c>
      <c r="J245" s="143">
        <v>170205.61000000002</v>
      </c>
      <c r="K245" s="143">
        <v>179944.17</v>
      </c>
      <c r="L245" s="143">
        <v>211314.17</v>
      </c>
      <c r="M245" s="143">
        <v>174944.17</v>
      </c>
      <c r="N245" s="143">
        <v>174444.17</v>
      </c>
      <c r="O245" s="143">
        <v>179944.17</v>
      </c>
      <c r="P245" s="143">
        <v>189444.17</v>
      </c>
      <c r="Q245" s="583"/>
      <c r="R245" s="139">
        <f t="shared" si="51"/>
        <v>2218425.5499999998</v>
      </c>
      <c r="S245" s="289"/>
      <c r="T245" s="289"/>
    </row>
    <row r="246" spans="1:20" ht="43.5" customHeight="1" x14ac:dyDescent="0.25">
      <c r="A246" s="303"/>
      <c r="B246" s="333"/>
      <c r="C246" s="308" t="s">
        <v>32</v>
      </c>
      <c r="D246" s="29" t="s">
        <v>57</v>
      </c>
      <c r="E246" s="123">
        <v>1717</v>
      </c>
      <c r="F246" s="123">
        <v>1096</v>
      </c>
      <c r="G246" s="123">
        <v>534</v>
      </c>
      <c r="H246" s="123">
        <v>464</v>
      </c>
      <c r="I246" s="123">
        <v>473</v>
      </c>
      <c r="J246" s="123">
        <v>609</v>
      </c>
      <c r="K246" s="123">
        <v>371</v>
      </c>
      <c r="L246" s="123">
        <v>276</v>
      </c>
      <c r="M246" s="123">
        <v>195</v>
      </c>
      <c r="N246" s="79">
        <v>310</v>
      </c>
      <c r="O246" s="79">
        <v>290</v>
      </c>
      <c r="P246" s="79">
        <v>373</v>
      </c>
      <c r="Q246" s="584" t="s">
        <v>286</v>
      </c>
      <c r="R246" s="66">
        <f t="shared" si="51"/>
        <v>6708</v>
      </c>
      <c r="S246" s="279">
        <f>R246/R244</f>
        <v>1.8633333333333333</v>
      </c>
      <c r="T246" s="279">
        <f>R247/R245</f>
        <v>1.221656250758562</v>
      </c>
    </row>
    <row r="247" spans="1:20" ht="43.5" customHeight="1" x14ac:dyDescent="0.25">
      <c r="A247" s="303"/>
      <c r="B247" s="333"/>
      <c r="C247" s="308"/>
      <c r="D247" s="29" t="s">
        <v>31</v>
      </c>
      <c r="E247" s="111">
        <v>183636.62</v>
      </c>
      <c r="F247" s="111">
        <v>190041.53000000003</v>
      </c>
      <c r="G247" s="111">
        <v>175235.42999999993</v>
      </c>
      <c r="H247" s="111">
        <v>174732.03</v>
      </c>
      <c r="I247" s="111">
        <v>357551.69</v>
      </c>
      <c r="J247" s="111">
        <v>266877.98</v>
      </c>
      <c r="K247" s="277">
        <v>191835.98</v>
      </c>
      <c r="L247" s="111">
        <v>239028.67</v>
      </c>
      <c r="M247" s="111">
        <v>243704.52</v>
      </c>
      <c r="N247" s="111">
        <v>184532.17</v>
      </c>
      <c r="O247" s="111">
        <v>201590.47</v>
      </c>
      <c r="P247" s="111">
        <v>301386.34999999998</v>
      </c>
      <c r="Q247" s="585"/>
      <c r="R247" s="142">
        <f t="shared" si="51"/>
        <v>2710153.4400000004</v>
      </c>
      <c r="S247" s="279"/>
      <c r="T247" s="279"/>
    </row>
    <row r="248" spans="1:20" ht="42.75" customHeight="1" x14ac:dyDescent="0.25">
      <c r="A248" s="303">
        <v>8</v>
      </c>
      <c r="B248" s="345" t="s">
        <v>210</v>
      </c>
      <c r="C248" s="305" t="s">
        <v>40</v>
      </c>
      <c r="D248" s="45" t="s">
        <v>58</v>
      </c>
      <c r="E248" s="166">
        <v>514</v>
      </c>
      <c r="F248" s="166">
        <v>514</v>
      </c>
      <c r="G248" s="166">
        <v>514</v>
      </c>
      <c r="H248" s="166">
        <v>514</v>
      </c>
      <c r="I248" s="166">
        <v>514</v>
      </c>
      <c r="J248" s="166">
        <v>514</v>
      </c>
      <c r="K248" s="166">
        <v>514</v>
      </c>
      <c r="L248" s="166">
        <v>514</v>
      </c>
      <c r="M248" s="166">
        <v>514</v>
      </c>
      <c r="N248" s="166">
        <v>514</v>
      </c>
      <c r="O248" s="166">
        <v>514</v>
      </c>
      <c r="P248" s="166">
        <v>514</v>
      </c>
      <c r="Q248" s="582" t="s">
        <v>127</v>
      </c>
      <c r="R248" s="62">
        <f t="shared" si="51"/>
        <v>6168</v>
      </c>
      <c r="S248" s="289" t="s">
        <v>38</v>
      </c>
      <c r="T248" s="289" t="s">
        <v>39</v>
      </c>
    </row>
    <row r="249" spans="1:20" ht="42.75" customHeight="1" x14ac:dyDescent="0.25">
      <c r="A249" s="303"/>
      <c r="B249" s="345"/>
      <c r="C249" s="305"/>
      <c r="D249" s="46" t="s">
        <v>31</v>
      </c>
      <c r="E249" s="145">
        <v>949003.6100000001</v>
      </c>
      <c r="F249" s="145">
        <v>960003.6100000001</v>
      </c>
      <c r="G249" s="145">
        <v>949003.6100000001</v>
      </c>
      <c r="H249" s="145">
        <v>949003.6100000001</v>
      </c>
      <c r="I249" s="145">
        <v>1027504.0000000001</v>
      </c>
      <c r="J249" s="143">
        <v>1001728.6100000001</v>
      </c>
      <c r="K249" s="145">
        <v>954003.6100000001</v>
      </c>
      <c r="L249" s="145">
        <v>1087803.6100000001</v>
      </c>
      <c r="M249" s="145">
        <v>949003.6100000001</v>
      </c>
      <c r="N249" s="145">
        <v>954003.6100000001</v>
      </c>
      <c r="O249" s="145">
        <v>949003.6100000001</v>
      </c>
      <c r="P249" s="145">
        <v>1112003.6100000001</v>
      </c>
      <c r="Q249" s="583"/>
      <c r="R249" s="139">
        <f t="shared" si="51"/>
        <v>11842068.709999999</v>
      </c>
      <c r="S249" s="289"/>
      <c r="T249" s="289"/>
    </row>
    <row r="250" spans="1:20" ht="42.75" customHeight="1" x14ac:dyDescent="0.25">
      <c r="A250" s="303"/>
      <c r="B250" s="345"/>
      <c r="C250" s="308" t="s">
        <v>32</v>
      </c>
      <c r="D250" s="47" t="s">
        <v>58</v>
      </c>
      <c r="E250" s="123">
        <v>512</v>
      </c>
      <c r="F250" s="123">
        <v>483</v>
      </c>
      <c r="G250" s="123">
        <v>514</v>
      </c>
      <c r="H250" s="123">
        <v>514</v>
      </c>
      <c r="I250" s="123">
        <v>514</v>
      </c>
      <c r="J250" s="123">
        <v>514</v>
      </c>
      <c r="K250" s="123">
        <v>512</v>
      </c>
      <c r="L250" s="123">
        <v>510</v>
      </c>
      <c r="M250" s="123">
        <v>514</v>
      </c>
      <c r="N250" s="113">
        <v>514</v>
      </c>
      <c r="O250" s="113">
        <v>514</v>
      </c>
      <c r="P250" s="113">
        <v>514</v>
      </c>
      <c r="Q250" s="584" t="s">
        <v>127</v>
      </c>
      <c r="R250" s="66">
        <f t="shared" si="51"/>
        <v>6129</v>
      </c>
      <c r="S250" s="279">
        <f>R250/R248</f>
        <v>0.99367704280155644</v>
      </c>
      <c r="T250" s="279">
        <f>R251/R249</f>
        <v>0.99367061432968173</v>
      </c>
    </row>
    <row r="251" spans="1:20" ht="42.75" customHeight="1" x14ac:dyDescent="0.25">
      <c r="A251" s="303"/>
      <c r="B251" s="345"/>
      <c r="C251" s="308"/>
      <c r="D251" s="48" t="s">
        <v>31</v>
      </c>
      <c r="E251" s="111">
        <v>904404.5</v>
      </c>
      <c r="F251" s="146">
        <v>881617.87999999989</v>
      </c>
      <c r="G251" s="146">
        <v>952431.21</v>
      </c>
      <c r="H251" s="146">
        <v>881677.03</v>
      </c>
      <c r="I251" s="146">
        <v>1024547.53</v>
      </c>
      <c r="J251" s="146">
        <v>1012483.77</v>
      </c>
      <c r="K251" s="278">
        <v>941837.97</v>
      </c>
      <c r="L251" s="151">
        <v>1074439.75</v>
      </c>
      <c r="M251" s="146">
        <v>1088881.77</v>
      </c>
      <c r="N251" s="146">
        <v>933670.49</v>
      </c>
      <c r="O251" s="146">
        <v>942045.72</v>
      </c>
      <c r="P251" s="146">
        <v>1129078.07</v>
      </c>
      <c r="Q251" s="585"/>
      <c r="R251" s="142">
        <f t="shared" si="51"/>
        <v>11767115.690000001</v>
      </c>
      <c r="S251" s="279"/>
      <c r="T251" s="279"/>
    </row>
    <row r="252" spans="1:20" ht="52.5" customHeight="1" x14ac:dyDescent="0.25">
      <c r="A252" s="303">
        <v>9</v>
      </c>
      <c r="B252" s="333" t="s">
        <v>211</v>
      </c>
      <c r="C252" s="305" t="s">
        <v>40</v>
      </c>
      <c r="D252" s="49" t="s">
        <v>58</v>
      </c>
      <c r="E252" s="166">
        <v>371</v>
      </c>
      <c r="F252" s="166">
        <v>371</v>
      </c>
      <c r="G252" s="166">
        <v>371</v>
      </c>
      <c r="H252" s="166">
        <v>371</v>
      </c>
      <c r="I252" s="166">
        <v>371</v>
      </c>
      <c r="J252" s="166">
        <v>371</v>
      </c>
      <c r="K252" s="166">
        <v>371</v>
      </c>
      <c r="L252" s="166">
        <v>371</v>
      </c>
      <c r="M252" s="166">
        <v>371</v>
      </c>
      <c r="N252" s="166">
        <v>371</v>
      </c>
      <c r="O252" s="166">
        <v>371</v>
      </c>
      <c r="P252" s="166">
        <v>371</v>
      </c>
      <c r="Q252" s="582" t="s">
        <v>127</v>
      </c>
      <c r="R252" s="62">
        <f t="shared" si="51"/>
        <v>4452</v>
      </c>
      <c r="S252" s="289" t="s">
        <v>38</v>
      </c>
      <c r="T252" s="289" t="s">
        <v>39</v>
      </c>
    </row>
    <row r="253" spans="1:20" ht="52.5" customHeight="1" x14ac:dyDescent="0.25">
      <c r="A253" s="303"/>
      <c r="B253" s="333"/>
      <c r="C253" s="305"/>
      <c r="D253" s="28" t="s">
        <v>31</v>
      </c>
      <c r="E253" s="143">
        <v>150592.05000000002</v>
      </c>
      <c r="F253" s="143">
        <v>150592.05000000002</v>
      </c>
      <c r="G253" s="143">
        <v>150592.05000000002</v>
      </c>
      <c r="H253" s="143">
        <v>150592.05000000002</v>
      </c>
      <c r="I253" s="143">
        <v>766607.18</v>
      </c>
      <c r="J253" s="143">
        <v>150592.05000000002</v>
      </c>
      <c r="K253" s="143">
        <v>250592.05000000002</v>
      </c>
      <c r="L253" s="143">
        <v>264042.05000000005</v>
      </c>
      <c r="M253" s="143">
        <v>250592.05000000002</v>
      </c>
      <c r="N253" s="143">
        <v>250592.05000000002</v>
      </c>
      <c r="O253" s="143">
        <v>250592.05</v>
      </c>
      <c r="P253" s="143">
        <v>286592.05000000005</v>
      </c>
      <c r="Q253" s="583"/>
      <c r="R253" s="139">
        <f t="shared" si="51"/>
        <v>3072569.7299999995</v>
      </c>
      <c r="S253" s="289"/>
      <c r="T253" s="289"/>
    </row>
    <row r="254" spans="1:20" ht="52.5" customHeight="1" x14ac:dyDescent="0.25">
      <c r="A254" s="303"/>
      <c r="B254" s="333"/>
      <c r="C254" s="308" t="s">
        <v>32</v>
      </c>
      <c r="D254" s="50" t="s">
        <v>58</v>
      </c>
      <c r="E254" s="123">
        <v>371</v>
      </c>
      <c r="F254" s="123">
        <v>371</v>
      </c>
      <c r="G254" s="123">
        <v>371</v>
      </c>
      <c r="H254" s="123">
        <v>371</v>
      </c>
      <c r="I254" s="123">
        <v>371</v>
      </c>
      <c r="J254" s="123">
        <v>371</v>
      </c>
      <c r="K254" s="123">
        <v>371</v>
      </c>
      <c r="L254" s="123">
        <v>371</v>
      </c>
      <c r="M254" s="123">
        <v>371</v>
      </c>
      <c r="N254" s="79">
        <v>371</v>
      </c>
      <c r="O254" s="79">
        <v>371</v>
      </c>
      <c r="P254" s="79">
        <v>371</v>
      </c>
      <c r="Q254" s="584" t="s">
        <v>127</v>
      </c>
      <c r="R254" s="66">
        <f t="shared" si="51"/>
        <v>4452</v>
      </c>
      <c r="S254" s="279">
        <f>R254/R252</f>
        <v>1</v>
      </c>
      <c r="T254" s="279">
        <f>R255/R253</f>
        <v>0.86322407075200858</v>
      </c>
    </row>
    <row r="255" spans="1:20" ht="52.5" customHeight="1" x14ac:dyDescent="0.25">
      <c r="A255" s="303"/>
      <c r="B255" s="333"/>
      <c r="C255" s="308"/>
      <c r="D255" s="29" t="s">
        <v>31</v>
      </c>
      <c r="E255" s="111">
        <v>137590.06</v>
      </c>
      <c r="F255" s="111">
        <v>251215.7</v>
      </c>
      <c r="G255" s="111">
        <v>246184.12</v>
      </c>
      <c r="H255" s="111">
        <v>138255.24</v>
      </c>
      <c r="I255" s="111">
        <v>283348.34999999998</v>
      </c>
      <c r="J255" s="111">
        <v>154256.21</v>
      </c>
      <c r="K255" s="277">
        <v>150150.22</v>
      </c>
      <c r="L255" s="111">
        <v>262870.93</v>
      </c>
      <c r="M255" s="111">
        <v>192402.28</v>
      </c>
      <c r="N255" s="111">
        <v>260322.92</v>
      </c>
      <c r="O255" s="111">
        <v>263979.13</v>
      </c>
      <c r="P255" s="111">
        <v>311740.99</v>
      </c>
      <c r="Q255" s="585"/>
      <c r="R255" s="142">
        <f t="shared" si="51"/>
        <v>2652316.1499999994</v>
      </c>
      <c r="S255" s="279"/>
      <c r="T255" s="279"/>
    </row>
    <row r="256" spans="1:20" ht="51.75" customHeight="1" x14ac:dyDescent="0.25">
      <c r="A256" s="303">
        <v>10</v>
      </c>
      <c r="B256" s="333" t="s">
        <v>212</v>
      </c>
      <c r="C256" s="305" t="s">
        <v>40</v>
      </c>
      <c r="D256" s="51" t="s">
        <v>59</v>
      </c>
      <c r="E256" s="166">
        <v>6000</v>
      </c>
      <c r="F256" s="166">
        <v>6000</v>
      </c>
      <c r="G256" s="166">
        <v>6000</v>
      </c>
      <c r="H256" s="166">
        <v>6000</v>
      </c>
      <c r="I256" s="166">
        <v>6000</v>
      </c>
      <c r="J256" s="166">
        <v>6000</v>
      </c>
      <c r="K256" s="166">
        <v>6000</v>
      </c>
      <c r="L256" s="166">
        <v>6000</v>
      </c>
      <c r="M256" s="166">
        <v>6000</v>
      </c>
      <c r="N256" s="166">
        <v>6000</v>
      </c>
      <c r="O256" s="166">
        <v>6000</v>
      </c>
      <c r="P256" s="166">
        <v>6000</v>
      </c>
      <c r="Q256" s="582" t="s">
        <v>287</v>
      </c>
      <c r="R256" s="62">
        <f t="shared" si="51"/>
        <v>72000</v>
      </c>
      <c r="S256" s="289" t="s">
        <v>38</v>
      </c>
      <c r="T256" s="289" t="s">
        <v>39</v>
      </c>
    </row>
    <row r="257" spans="1:20" ht="51.75" customHeight="1" x14ac:dyDescent="0.25">
      <c r="A257" s="303"/>
      <c r="B257" s="333"/>
      <c r="C257" s="305"/>
      <c r="D257" s="28" t="s">
        <v>31</v>
      </c>
      <c r="E257" s="143">
        <v>76208.820000000022</v>
      </c>
      <c r="F257" s="143">
        <v>76208.820000000022</v>
      </c>
      <c r="G257" s="143">
        <v>76208.820000000022</v>
      </c>
      <c r="H257" s="143">
        <v>76208.820000000022</v>
      </c>
      <c r="I257" s="143">
        <v>267049.18</v>
      </c>
      <c r="J257" s="143">
        <v>78208.820000000022</v>
      </c>
      <c r="K257" s="143">
        <v>102598.82000000002</v>
      </c>
      <c r="L257" s="143">
        <v>106098.82000000002</v>
      </c>
      <c r="M257" s="143">
        <v>90098.820000000022</v>
      </c>
      <c r="N257" s="143">
        <v>95098.820000000022</v>
      </c>
      <c r="O257" s="143">
        <v>95098.820000000022</v>
      </c>
      <c r="P257" s="143">
        <v>115098.82000000002</v>
      </c>
      <c r="Q257" s="583"/>
      <c r="R257" s="139">
        <f t="shared" si="51"/>
        <v>1254186.2000000004</v>
      </c>
      <c r="S257" s="289"/>
      <c r="T257" s="289"/>
    </row>
    <row r="258" spans="1:20" ht="51.75" customHeight="1" x14ac:dyDescent="0.25">
      <c r="A258" s="303"/>
      <c r="B258" s="333"/>
      <c r="C258" s="308" t="s">
        <v>32</v>
      </c>
      <c r="D258" s="52" t="s">
        <v>59</v>
      </c>
      <c r="E258" s="123">
        <v>5104</v>
      </c>
      <c r="F258" s="123">
        <v>5630</v>
      </c>
      <c r="G258" s="123">
        <v>5215</v>
      </c>
      <c r="H258" s="123">
        <v>6553</v>
      </c>
      <c r="I258" s="123">
        <v>6866</v>
      </c>
      <c r="J258" s="123">
        <v>6326</v>
      </c>
      <c r="K258" s="123">
        <v>7524</v>
      </c>
      <c r="L258" s="123">
        <v>7132</v>
      </c>
      <c r="M258" s="123">
        <v>4998</v>
      </c>
      <c r="N258" s="79">
        <v>7391</v>
      </c>
      <c r="O258" s="79">
        <v>6407</v>
      </c>
      <c r="P258" s="79">
        <v>8302</v>
      </c>
      <c r="Q258" s="584" t="s">
        <v>288</v>
      </c>
      <c r="R258" s="66">
        <f t="shared" si="51"/>
        <v>77448</v>
      </c>
      <c r="S258" s="279">
        <f>R258/R256</f>
        <v>1.0756666666666668</v>
      </c>
      <c r="T258" s="279">
        <f>R259/R257</f>
        <v>1.2912710967478351</v>
      </c>
    </row>
    <row r="259" spans="1:20" ht="51.75" customHeight="1" x14ac:dyDescent="0.25">
      <c r="A259" s="303"/>
      <c r="B259" s="333"/>
      <c r="C259" s="308"/>
      <c r="D259" s="29" t="s">
        <v>31</v>
      </c>
      <c r="E259" s="111">
        <v>115870.32</v>
      </c>
      <c r="F259" s="111">
        <v>129839.28999999998</v>
      </c>
      <c r="G259" s="111">
        <v>102569.56</v>
      </c>
      <c r="H259" s="111">
        <v>125126.1</v>
      </c>
      <c r="I259" s="111">
        <v>134804.75</v>
      </c>
      <c r="J259" s="111">
        <v>139320.32000000001</v>
      </c>
      <c r="K259" s="277">
        <v>147677.72</v>
      </c>
      <c r="L259" s="111">
        <v>155258.18</v>
      </c>
      <c r="M259" s="111">
        <v>149832.03</v>
      </c>
      <c r="N259" s="111">
        <v>123446.62</v>
      </c>
      <c r="O259" s="111">
        <v>131830.21</v>
      </c>
      <c r="P259" s="111">
        <v>163919.29</v>
      </c>
      <c r="Q259" s="585"/>
      <c r="R259" s="142">
        <f t="shared" si="51"/>
        <v>1619494.3900000001</v>
      </c>
      <c r="S259" s="279"/>
      <c r="T259" s="279"/>
    </row>
    <row r="260" spans="1:20" ht="47.25" customHeight="1" x14ac:dyDescent="0.25">
      <c r="A260" s="303">
        <v>11</v>
      </c>
      <c r="B260" s="333" t="s">
        <v>213</v>
      </c>
      <c r="C260" s="305" t="s">
        <v>40</v>
      </c>
      <c r="D260" s="28" t="s">
        <v>56</v>
      </c>
      <c r="E260" s="166">
        <v>2755</v>
      </c>
      <c r="F260" s="166">
        <v>2755</v>
      </c>
      <c r="G260" s="166">
        <v>2755</v>
      </c>
      <c r="H260" s="166">
        <v>2755</v>
      </c>
      <c r="I260" s="166">
        <v>2755</v>
      </c>
      <c r="J260" s="166">
        <v>2755</v>
      </c>
      <c r="K260" s="166">
        <v>2755</v>
      </c>
      <c r="L260" s="166">
        <v>2755</v>
      </c>
      <c r="M260" s="166">
        <v>2755</v>
      </c>
      <c r="N260" s="166">
        <v>2755</v>
      </c>
      <c r="O260" s="166">
        <v>2755</v>
      </c>
      <c r="P260" s="166">
        <v>2755</v>
      </c>
      <c r="Q260" s="582" t="s">
        <v>289</v>
      </c>
      <c r="R260" s="62">
        <f t="shared" si="51"/>
        <v>33060</v>
      </c>
      <c r="S260" s="289" t="s">
        <v>38</v>
      </c>
      <c r="T260" s="289" t="s">
        <v>39</v>
      </c>
    </row>
    <row r="261" spans="1:20" ht="47.25" customHeight="1" x14ac:dyDescent="0.25">
      <c r="A261" s="303"/>
      <c r="B261" s="333"/>
      <c r="C261" s="305"/>
      <c r="D261" s="28" t="s">
        <v>31</v>
      </c>
      <c r="E261" s="143">
        <v>249783.98</v>
      </c>
      <c r="F261" s="143">
        <v>250808.98</v>
      </c>
      <c r="G261" s="143">
        <v>250808.98</v>
      </c>
      <c r="H261" s="143">
        <v>250808.98</v>
      </c>
      <c r="I261" s="143">
        <v>291459.25</v>
      </c>
      <c r="J261" s="143">
        <v>250808.98</v>
      </c>
      <c r="K261" s="143">
        <v>253308.98</v>
      </c>
      <c r="L261" s="143">
        <v>270568.98</v>
      </c>
      <c r="M261" s="143">
        <v>252308.98</v>
      </c>
      <c r="N261" s="143">
        <v>252308.98</v>
      </c>
      <c r="O261" s="143">
        <v>252308.98</v>
      </c>
      <c r="P261" s="143">
        <v>337308.98</v>
      </c>
      <c r="Q261" s="583"/>
      <c r="R261" s="139">
        <f t="shared" si="51"/>
        <v>3162593.03</v>
      </c>
      <c r="S261" s="289"/>
      <c r="T261" s="289"/>
    </row>
    <row r="262" spans="1:20" ht="47.25" customHeight="1" x14ac:dyDescent="0.25">
      <c r="A262" s="303"/>
      <c r="B262" s="333"/>
      <c r="C262" s="308" t="s">
        <v>32</v>
      </c>
      <c r="D262" s="29" t="s">
        <v>56</v>
      </c>
      <c r="E262" s="123">
        <v>5980</v>
      </c>
      <c r="F262" s="123">
        <v>3909</v>
      </c>
      <c r="G262" s="123">
        <v>3759</v>
      </c>
      <c r="H262" s="123">
        <v>3688</v>
      </c>
      <c r="I262" s="123">
        <v>3991</v>
      </c>
      <c r="J262" s="123">
        <v>3498</v>
      </c>
      <c r="K262" s="123">
        <v>4083</v>
      </c>
      <c r="L262" s="123">
        <v>3167</v>
      </c>
      <c r="M262" s="123">
        <v>1995</v>
      </c>
      <c r="N262" s="114">
        <v>3084</v>
      </c>
      <c r="O262" s="114">
        <v>3328</v>
      </c>
      <c r="P262" s="114">
        <v>7089</v>
      </c>
      <c r="Q262" s="584" t="s">
        <v>290</v>
      </c>
      <c r="R262" s="66">
        <f t="shared" si="51"/>
        <v>47571</v>
      </c>
      <c r="S262" s="279">
        <f>R262/R260</f>
        <v>1.438929219600726</v>
      </c>
      <c r="T262" s="279">
        <f>R263/R261</f>
        <v>0.75718839486596856</v>
      </c>
    </row>
    <row r="263" spans="1:20" ht="47.25" customHeight="1" x14ac:dyDescent="0.25">
      <c r="A263" s="303"/>
      <c r="B263" s="333"/>
      <c r="C263" s="308"/>
      <c r="D263" s="29" t="s">
        <v>31</v>
      </c>
      <c r="E263" s="111">
        <v>168704.2</v>
      </c>
      <c r="F263" s="111">
        <v>177166.64</v>
      </c>
      <c r="G263" s="111">
        <v>173666.68</v>
      </c>
      <c r="H263" s="111">
        <v>177236.28</v>
      </c>
      <c r="I263" s="111">
        <v>233578.84</v>
      </c>
      <c r="J263" s="111">
        <v>188088.4</v>
      </c>
      <c r="K263" s="277">
        <v>193168.81</v>
      </c>
      <c r="L263" s="111">
        <v>209536.18</v>
      </c>
      <c r="M263" s="111">
        <v>229719.54</v>
      </c>
      <c r="N263" s="111">
        <v>190886.17</v>
      </c>
      <c r="O263" s="111">
        <v>196290.16</v>
      </c>
      <c r="P263" s="111">
        <v>256636.84</v>
      </c>
      <c r="Q263" s="585"/>
      <c r="R263" s="142">
        <f t="shared" si="51"/>
        <v>2394678.7399999998</v>
      </c>
      <c r="S263" s="279"/>
      <c r="T263" s="279"/>
    </row>
    <row r="264" spans="1:20" ht="57" customHeight="1" x14ac:dyDescent="0.25">
      <c r="A264" s="303">
        <v>12</v>
      </c>
      <c r="B264" s="333" t="s">
        <v>214</v>
      </c>
      <c r="C264" s="305" t="s">
        <v>40</v>
      </c>
      <c r="D264" s="28" t="s">
        <v>33</v>
      </c>
      <c r="E264" s="166">
        <v>1225</v>
      </c>
      <c r="F264" s="166">
        <v>1225</v>
      </c>
      <c r="G264" s="166">
        <v>1225</v>
      </c>
      <c r="H264" s="166">
        <v>1225</v>
      </c>
      <c r="I264" s="166">
        <v>1225</v>
      </c>
      <c r="J264" s="166">
        <v>1225</v>
      </c>
      <c r="K264" s="166">
        <v>1225</v>
      </c>
      <c r="L264" s="166">
        <v>1225</v>
      </c>
      <c r="M264" s="166">
        <v>1225</v>
      </c>
      <c r="N264" s="166">
        <v>1225</v>
      </c>
      <c r="O264" s="166">
        <v>1225</v>
      </c>
      <c r="P264" s="166">
        <v>1225</v>
      </c>
      <c r="Q264" s="582" t="s">
        <v>291</v>
      </c>
      <c r="R264" s="62">
        <f t="shared" si="51"/>
        <v>14700</v>
      </c>
      <c r="S264" s="289" t="s">
        <v>38</v>
      </c>
      <c r="T264" s="289" t="s">
        <v>39</v>
      </c>
    </row>
    <row r="265" spans="1:20" ht="57" customHeight="1" x14ac:dyDescent="0.25">
      <c r="A265" s="303"/>
      <c r="B265" s="333"/>
      <c r="C265" s="305"/>
      <c r="D265" s="28" t="s">
        <v>31</v>
      </c>
      <c r="E265" s="143">
        <v>833124.56</v>
      </c>
      <c r="F265" s="143">
        <v>833124.56</v>
      </c>
      <c r="G265" s="143">
        <v>833124.56</v>
      </c>
      <c r="H265" s="143">
        <v>833124.56</v>
      </c>
      <c r="I265" s="143">
        <v>944349.95</v>
      </c>
      <c r="J265" s="143">
        <v>856349.56</v>
      </c>
      <c r="K265" s="143">
        <v>843124.56</v>
      </c>
      <c r="L265" s="143">
        <v>934474.56</v>
      </c>
      <c r="M265" s="143">
        <v>843124.56</v>
      </c>
      <c r="N265" s="143">
        <v>843124.56</v>
      </c>
      <c r="O265" s="143">
        <v>843124.56</v>
      </c>
      <c r="P265" s="143">
        <v>1052124.56</v>
      </c>
      <c r="Q265" s="583"/>
      <c r="R265" s="139">
        <f t="shared" si="51"/>
        <v>10492295.110000003</v>
      </c>
      <c r="S265" s="289"/>
      <c r="T265" s="289"/>
    </row>
    <row r="266" spans="1:20" ht="57" customHeight="1" x14ac:dyDescent="0.25">
      <c r="A266" s="303"/>
      <c r="B266" s="333"/>
      <c r="C266" s="308" t="s">
        <v>32</v>
      </c>
      <c r="D266" s="29" t="s">
        <v>33</v>
      </c>
      <c r="E266" s="123">
        <v>1597</v>
      </c>
      <c r="F266" s="123">
        <v>815</v>
      </c>
      <c r="G266" s="123">
        <v>728</v>
      </c>
      <c r="H266" s="123">
        <v>996</v>
      </c>
      <c r="I266" s="123">
        <v>948</v>
      </c>
      <c r="J266" s="123">
        <v>946</v>
      </c>
      <c r="K266" s="123">
        <v>966</v>
      </c>
      <c r="L266" s="123">
        <v>906</v>
      </c>
      <c r="M266" s="123">
        <v>735</v>
      </c>
      <c r="N266" s="114">
        <v>670</v>
      </c>
      <c r="O266" s="114">
        <v>993</v>
      </c>
      <c r="P266" s="114">
        <v>1007</v>
      </c>
      <c r="Q266" s="584" t="s">
        <v>292</v>
      </c>
      <c r="R266" s="66">
        <f t="shared" si="51"/>
        <v>11307</v>
      </c>
      <c r="S266" s="279">
        <f>R266/R264</f>
        <v>0.76918367346938776</v>
      </c>
      <c r="T266" s="279">
        <f>R267/R265</f>
        <v>0.96906372279877628</v>
      </c>
    </row>
    <row r="267" spans="1:20" ht="57" customHeight="1" x14ac:dyDescent="0.25">
      <c r="A267" s="303"/>
      <c r="B267" s="333"/>
      <c r="C267" s="308"/>
      <c r="D267" s="29" t="s">
        <v>31</v>
      </c>
      <c r="E267" s="111">
        <v>784508.56</v>
      </c>
      <c r="F267" s="111">
        <v>865717.91999999993</v>
      </c>
      <c r="G267" s="111">
        <v>834958.19</v>
      </c>
      <c r="H267" s="111">
        <v>808366.91</v>
      </c>
      <c r="I267" s="111">
        <v>893937.19</v>
      </c>
      <c r="J267" s="111">
        <v>867278.06</v>
      </c>
      <c r="K267" s="277">
        <v>801713.05</v>
      </c>
      <c r="L267" s="111">
        <v>885786.33</v>
      </c>
      <c r="M267" s="111">
        <v>964488.81</v>
      </c>
      <c r="N267" s="111">
        <v>810179.93</v>
      </c>
      <c r="O267" s="111">
        <v>752548.42</v>
      </c>
      <c r="P267" s="111">
        <v>898219.19</v>
      </c>
      <c r="Q267" s="585"/>
      <c r="R267" s="142">
        <f t="shared" si="51"/>
        <v>10167702.559999999</v>
      </c>
      <c r="S267" s="279"/>
      <c r="T267" s="279"/>
    </row>
    <row r="268" spans="1:20" ht="52.5" customHeight="1" x14ac:dyDescent="0.25">
      <c r="A268" s="303">
        <v>13</v>
      </c>
      <c r="B268" s="333" t="s">
        <v>215</v>
      </c>
      <c r="C268" s="305" t="s">
        <v>40</v>
      </c>
      <c r="D268" s="28" t="s">
        <v>33</v>
      </c>
      <c r="E268" s="166">
        <v>3536</v>
      </c>
      <c r="F268" s="166">
        <v>3536</v>
      </c>
      <c r="G268" s="166">
        <v>3536</v>
      </c>
      <c r="H268" s="166">
        <v>3536</v>
      </c>
      <c r="I268" s="166">
        <v>3536</v>
      </c>
      <c r="J268" s="166">
        <v>3536</v>
      </c>
      <c r="K268" s="166">
        <v>3536</v>
      </c>
      <c r="L268" s="166">
        <v>3536</v>
      </c>
      <c r="M268" s="166">
        <v>3536</v>
      </c>
      <c r="N268" s="166">
        <v>3536</v>
      </c>
      <c r="O268" s="166">
        <v>3536</v>
      </c>
      <c r="P268" s="166">
        <v>3536</v>
      </c>
      <c r="Q268" s="582" t="s">
        <v>293</v>
      </c>
      <c r="R268" s="62">
        <f t="shared" si="51"/>
        <v>42432</v>
      </c>
      <c r="S268" s="289" t="s">
        <v>38</v>
      </c>
      <c r="T268" s="289" t="s">
        <v>39</v>
      </c>
    </row>
    <row r="269" spans="1:20" ht="52.5" customHeight="1" x14ac:dyDescent="0.25">
      <c r="A269" s="303"/>
      <c r="B269" s="333"/>
      <c r="C269" s="305"/>
      <c r="D269" s="28" t="s">
        <v>31</v>
      </c>
      <c r="E269" s="143">
        <v>465257.26000000013</v>
      </c>
      <c r="F269" s="143">
        <v>469982.26000000013</v>
      </c>
      <c r="G269" s="143">
        <v>465257.26000000013</v>
      </c>
      <c r="H269" s="143">
        <v>465257.26000000013</v>
      </c>
      <c r="I269" s="143">
        <v>802540.6</v>
      </c>
      <c r="J269" s="143">
        <v>483982.26000000013</v>
      </c>
      <c r="K269" s="143">
        <v>518691.91000000015</v>
      </c>
      <c r="L269" s="143">
        <v>561616.91</v>
      </c>
      <c r="M269" s="143">
        <v>496191.91000000015</v>
      </c>
      <c r="N269" s="143">
        <v>494691.91000000015</v>
      </c>
      <c r="O269" s="143">
        <v>498691.91000000015</v>
      </c>
      <c r="P269" s="143">
        <v>596691.95000000007</v>
      </c>
      <c r="Q269" s="583"/>
      <c r="R269" s="139">
        <f t="shared" si="51"/>
        <v>6318853.4000000013</v>
      </c>
      <c r="S269" s="289"/>
      <c r="T269" s="289"/>
    </row>
    <row r="270" spans="1:20" ht="52.5" customHeight="1" x14ac:dyDescent="0.25">
      <c r="A270" s="303"/>
      <c r="B270" s="333"/>
      <c r="C270" s="308" t="s">
        <v>32</v>
      </c>
      <c r="D270" s="29" t="s">
        <v>33</v>
      </c>
      <c r="E270" s="123">
        <v>3741</v>
      </c>
      <c r="F270" s="123">
        <v>1825</v>
      </c>
      <c r="G270" s="123">
        <v>4140</v>
      </c>
      <c r="H270" s="123">
        <v>3801</v>
      </c>
      <c r="I270" s="123">
        <v>4571</v>
      </c>
      <c r="J270" s="123">
        <v>3692</v>
      </c>
      <c r="K270" s="123">
        <v>5623</v>
      </c>
      <c r="L270" s="123">
        <v>4243</v>
      </c>
      <c r="M270" s="123">
        <v>2552</v>
      </c>
      <c r="N270" s="123">
        <v>3999</v>
      </c>
      <c r="O270" s="114">
        <v>5409</v>
      </c>
      <c r="P270" s="114">
        <v>6497</v>
      </c>
      <c r="Q270" s="584" t="s">
        <v>294</v>
      </c>
      <c r="R270" s="66">
        <f t="shared" si="51"/>
        <v>50093</v>
      </c>
      <c r="S270" s="279">
        <f>R270/R268</f>
        <v>1.1805476998491704</v>
      </c>
      <c r="T270" s="279">
        <f>R271/R269</f>
        <v>1.0110516094581334</v>
      </c>
    </row>
    <row r="271" spans="1:20" ht="52.5" customHeight="1" x14ac:dyDescent="0.25">
      <c r="A271" s="303"/>
      <c r="B271" s="333"/>
      <c r="C271" s="308"/>
      <c r="D271" s="29" t="s">
        <v>31</v>
      </c>
      <c r="E271" s="111">
        <v>497742.32</v>
      </c>
      <c r="F271" s="111">
        <v>503920.01999999996</v>
      </c>
      <c r="G271" s="111">
        <v>462288.08999999991</v>
      </c>
      <c r="H271" s="111">
        <v>519778.89</v>
      </c>
      <c r="I271" s="111">
        <v>584986.22</v>
      </c>
      <c r="J271" s="111">
        <v>503255.67</v>
      </c>
      <c r="K271" s="277">
        <v>483413.48</v>
      </c>
      <c r="L271" s="111">
        <v>543732.43999999994</v>
      </c>
      <c r="M271" s="111">
        <v>601762.13</v>
      </c>
      <c r="N271" s="111">
        <v>507113.49</v>
      </c>
      <c r="O271" s="111">
        <v>503349.26</v>
      </c>
      <c r="P271" s="111">
        <v>677344.89</v>
      </c>
      <c r="Q271" s="585"/>
      <c r="R271" s="142">
        <f t="shared" si="51"/>
        <v>6388686.8999999994</v>
      </c>
      <c r="S271" s="279"/>
      <c r="T271" s="279"/>
    </row>
    <row r="272" spans="1:20" ht="51" customHeight="1" x14ac:dyDescent="0.25">
      <c r="A272" s="303">
        <v>14</v>
      </c>
      <c r="B272" s="333" t="s">
        <v>216</v>
      </c>
      <c r="C272" s="305" t="s">
        <v>40</v>
      </c>
      <c r="D272" s="28" t="s">
        <v>33</v>
      </c>
      <c r="E272" s="166">
        <v>6147</v>
      </c>
      <c r="F272" s="166">
        <v>6127</v>
      </c>
      <c r="G272" s="166">
        <v>6127</v>
      </c>
      <c r="H272" s="166">
        <v>6127</v>
      </c>
      <c r="I272" s="166">
        <v>6127</v>
      </c>
      <c r="J272" s="166">
        <v>6127</v>
      </c>
      <c r="K272" s="166">
        <v>6127</v>
      </c>
      <c r="L272" s="166">
        <v>6127</v>
      </c>
      <c r="M272" s="166">
        <v>6147</v>
      </c>
      <c r="N272" s="166">
        <v>6127</v>
      </c>
      <c r="O272" s="166">
        <v>6127</v>
      </c>
      <c r="P272" s="166">
        <v>6127</v>
      </c>
      <c r="Q272" s="582">
        <v>26522</v>
      </c>
      <c r="R272" s="62">
        <f t="shared" si="51"/>
        <v>73564</v>
      </c>
      <c r="S272" s="289" t="s">
        <v>38</v>
      </c>
      <c r="T272" s="289" t="s">
        <v>39</v>
      </c>
    </row>
    <row r="273" spans="1:21" ht="51" customHeight="1" x14ac:dyDescent="0.25">
      <c r="A273" s="303"/>
      <c r="B273" s="333"/>
      <c r="C273" s="305"/>
      <c r="D273" s="28" t="s">
        <v>31</v>
      </c>
      <c r="E273" s="143">
        <v>1776378.8200000003</v>
      </c>
      <c r="F273" s="143">
        <v>1802828.8200000003</v>
      </c>
      <c r="G273" s="143">
        <v>1776378.8200000003</v>
      </c>
      <c r="H273" s="143">
        <v>1776378.8200000003</v>
      </c>
      <c r="I273" s="143">
        <v>2077327.3299999998</v>
      </c>
      <c r="J273" s="143">
        <v>1818278.8200000003</v>
      </c>
      <c r="K273" s="143">
        <v>1816703.4900000005</v>
      </c>
      <c r="L273" s="143">
        <v>2007303.4900000005</v>
      </c>
      <c r="M273" s="143">
        <v>1804703.4900000005</v>
      </c>
      <c r="N273" s="143">
        <v>1799703.4900000005</v>
      </c>
      <c r="O273" s="143">
        <v>1802203.4900000005</v>
      </c>
      <c r="P273" s="143">
        <v>2147203.5300000003</v>
      </c>
      <c r="Q273" s="583"/>
      <c r="R273" s="139">
        <f t="shared" si="51"/>
        <v>22405392.410000008</v>
      </c>
      <c r="S273" s="289"/>
      <c r="T273" s="289"/>
    </row>
    <row r="274" spans="1:21" ht="51" customHeight="1" x14ac:dyDescent="0.25">
      <c r="A274" s="303"/>
      <c r="B274" s="333"/>
      <c r="C274" s="308" t="s">
        <v>32</v>
      </c>
      <c r="D274" s="29" t="s">
        <v>33</v>
      </c>
      <c r="E274" s="123">
        <v>12240</v>
      </c>
      <c r="F274" s="123">
        <v>8276</v>
      </c>
      <c r="G274" s="123">
        <v>9851</v>
      </c>
      <c r="H274" s="123">
        <v>5571</v>
      </c>
      <c r="I274" s="123">
        <v>5678</v>
      </c>
      <c r="J274" s="123">
        <v>5223</v>
      </c>
      <c r="K274" s="123">
        <v>5981</v>
      </c>
      <c r="L274" s="123">
        <v>5616</v>
      </c>
      <c r="M274" s="123">
        <v>5892</v>
      </c>
      <c r="N274" s="114">
        <v>5757</v>
      </c>
      <c r="O274" s="114">
        <v>5717</v>
      </c>
      <c r="P274" s="114">
        <v>6444</v>
      </c>
      <c r="Q274" s="584" t="s">
        <v>295</v>
      </c>
      <c r="R274" s="66">
        <f t="shared" si="51"/>
        <v>82246</v>
      </c>
      <c r="S274" s="279">
        <f>R274/R272</f>
        <v>1.1180196835408625</v>
      </c>
      <c r="T274" s="279">
        <f>R275/R273</f>
        <v>0.9627372525005462</v>
      </c>
    </row>
    <row r="275" spans="1:21" ht="51" customHeight="1" x14ac:dyDescent="0.25">
      <c r="A275" s="303"/>
      <c r="B275" s="333"/>
      <c r="C275" s="308"/>
      <c r="D275" s="29" t="s">
        <v>31</v>
      </c>
      <c r="E275" s="111">
        <v>1627144.35</v>
      </c>
      <c r="F275" s="111">
        <v>1619312.33</v>
      </c>
      <c r="G275" s="111">
        <v>1661672.6699999995</v>
      </c>
      <c r="H275" s="111">
        <v>1657557.89</v>
      </c>
      <c r="I275" s="111">
        <v>2003904.37</v>
      </c>
      <c r="J275" s="111">
        <v>1875057.94</v>
      </c>
      <c r="K275" s="277">
        <v>1769573.78</v>
      </c>
      <c r="L275" s="111">
        <v>1914393.04</v>
      </c>
      <c r="M275" s="111">
        <v>2033844.97</v>
      </c>
      <c r="N275" s="111">
        <v>1722558.93</v>
      </c>
      <c r="O275" s="111">
        <v>1656618.68</v>
      </c>
      <c r="P275" s="111">
        <v>2028866.98</v>
      </c>
      <c r="Q275" s="585"/>
      <c r="R275" s="142">
        <f t="shared" si="51"/>
        <v>21570505.93</v>
      </c>
      <c r="S275" s="279"/>
      <c r="T275" s="279"/>
    </row>
    <row r="276" spans="1:21" ht="57" customHeight="1" x14ac:dyDescent="0.25">
      <c r="A276" s="303">
        <v>15</v>
      </c>
      <c r="B276" s="333" t="s">
        <v>217</v>
      </c>
      <c r="C276" s="305" t="s">
        <v>40</v>
      </c>
      <c r="D276" s="28" t="s">
        <v>33</v>
      </c>
      <c r="E276" s="166">
        <v>3352</v>
      </c>
      <c r="F276" s="166">
        <v>3352</v>
      </c>
      <c r="G276" s="166">
        <v>3352</v>
      </c>
      <c r="H276" s="166">
        <v>3352</v>
      </c>
      <c r="I276" s="166">
        <v>3352</v>
      </c>
      <c r="J276" s="166">
        <v>3352</v>
      </c>
      <c r="K276" s="166">
        <v>3352</v>
      </c>
      <c r="L276" s="166">
        <v>3352</v>
      </c>
      <c r="M276" s="166">
        <v>3352</v>
      </c>
      <c r="N276" s="166">
        <v>3352</v>
      </c>
      <c r="O276" s="166">
        <v>3352</v>
      </c>
      <c r="P276" s="166">
        <v>3352</v>
      </c>
      <c r="Q276" s="582" t="s">
        <v>296</v>
      </c>
      <c r="R276" s="62">
        <f t="shared" si="51"/>
        <v>40224</v>
      </c>
      <c r="S276" s="289" t="s">
        <v>38</v>
      </c>
      <c r="T276" s="289" t="s">
        <v>39</v>
      </c>
    </row>
    <row r="277" spans="1:21" ht="57" customHeight="1" x14ac:dyDescent="0.25">
      <c r="A277" s="303"/>
      <c r="B277" s="333"/>
      <c r="C277" s="305"/>
      <c r="D277" s="28" t="s">
        <v>31</v>
      </c>
      <c r="E277" s="143">
        <v>607308.16</v>
      </c>
      <c r="F277" s="143">
        <v>607308.16</v>
      </c>
      <c r="G277" s="143">
        <v>607308.16</v>
      </c>
      <c r="H277" s="143">
        <v>607308.16</v>
      </c>
      <c r="I277" s="143">
        <v>827828.49000000011</v>
      </c>
      <c r="J277" s="143">
        <v>628758.16</v>
      </c>
      <c r="K277" s="143">
        <v>647504.00000000012</v>
      </c>
      <c r="L277" s="143">
        <v>707338.00000000012</v>
      </c>
      <c r="M277" s="143">
        <v>638538.00000000012</v>
      </c>
      <c r="N277" s="143">
        <v>623538.00000000012</v>
      </c>
      <c r="O277" s="143">
        <v>631038.00000000012</v>
      </c>
      <c r="P277" s="143">
        <v>785006.00000000012</v>
      </c>
      <c r="Q277" s="583"/>
      <c r="R277" s="139">
        <f t="shared" si="51"/>
        <v>7918781.290000001</v>
      </c>
      <c r="S277" s="289"/>
      <c r="T277" s="289"/>
    </row>
    <row r="278" spans="1:21" ht="57" customHeight="1" x14ac:dyDescent="0.25">
      <c r="A278" s="303"/>
      <c r="B278" s="333"/>
      <c r="C278" s="308" t="s">
        <v>32</v>
      </c>
      <c r="D278" s="29" t="s">
        <v>33</v>
      </c>
      <c r="E278" s="114">
        <v>2499</v>
      </c>
      <c r="F278" s="114">
        <v>1230</v>
      </c>
      <c r="G278" s="114">
        <v>1725</v>
      </c>
      <c r="H278" s="114">
        <v>3391</v>
      </c>
      <c r="I278" s="114">
        <v>2724</v>
      </c>
      <c r="J278" s="114">
        <v>4798</v>
      </c>
      <c r="K278" s="114">
        <v>4566</v>
      </c>
      <c r="L278" s="114">
        <v>2023</v>
      </c>
      <c r="M278" s="114">
        <v>1429</v>
      </c>
      <c r="N278" s="114">
        <v>3233</v>
      </c>
      <c r="O278" s="114">
        <v>1975</v>
      </c>
      <c r="P278" s="114">
        <v>3000</v>
      </c>
      <c r="Q278" s="584" t="s">
        <v>297</v>
      </c>
      <c r="R278" s="66">
        <f t="shared" si="51"/>
        <v>32593</v>
      </c>
      <c r="S278" s="279">
        <f>R278/R276</f>
        <v>0.8102873906125696</v>
      </c>
      <c r="T278" s="279">
        <f>R279/R277</f>
        <v>0.88247282429996232</v>
      </c>
    </row>
    <row r="279" spans="1:21" ht="57" customHeight="1" x14ac:dyDescent="0.25">
      <c r="A279" s="303"/>
      <c r="B279" s="333"/>
      <c r="C279" s="308"/>
      <c r="D279" s="29" t="s">
        <v>31</v>
      </c>
      <c r="E279" s="111">
        <v>535568.4</v>
      </c>
      <c r="F279" s="111">
        <v>577192.91</v>
      </c>
      <c r="G279" s="111">
        <v>526755.43000000005</v>
      </c>
      <c r="H279" s="111">
        <v>521294.04</v>
      </c>
      <c r="I279" s="111">
        <v>608779.02</v>
      </c>
      <c r="J279" s="111">
        <v>560859.79</v>
      </c>
      <c r="K279" s="111">
        <v>538236.38</v>
      </c>
      <c r="L279" s="111">
        <v>615033.78</v>
      </c>
      <c r="M279" s="111">
        <v>650288.31000000006</v>
      </c>
      <c r="N279" s="111">
        <v>553944.01</v>
      </c>
      <c r="O279" s="111">
        <v>546267.79</v>
      </c>
      <c r="P279" s="111">
        <v>753889.43</v>
      </c>
      <c r="Q279" s="585"/>
      <c r="R279" s="142">
        <f t="shared" si="51"/>
        <v>6988109.29</v>
      </c>
      <c r="S279" s="279"/>
      <c r="T279" s="279"/>
    </row>
    <row r="280" spans="1:21" ht="54.75" customHeight="1" x14ac:dyDescent="0.25">
      <c r="A280" s="303">
        <v>16</v>
      </c>
      <c r="B280" s="333" t="s">
        <v>218</v>
      </c>
      <c r="C280" s="305" t="s">
        <v>40</v>
      </c>
      <c r="D280" s="28" t="s">
        <v>33</v>
      </c>
      <c r="E280" s="166">
        <v>1500</v>
      </c>
      <c r="F280" s="166">
        <v>1500</v>
      </c>
      <c r="G280" s="166">
        <v>1500</v>
      </c>
      <c r="H280" s="166">
        <v>1500</v>
      </c>
      <c r="I280" s="166">
        <v>1500</v>
      </c>
      <c r="J280" s="166">
        <v>1500</v>
      </c>
      <c r="K280" s="166">
        <v>1500</v>
      </c>
      <c r="L280" s="166">
        <v>1500</v>
      </c>
      <c r="M280" s="166">
        <v>1500</v>
      </c>
      <c r="N280" s="166">
        <v>1500</v>
      </c>
      <c r="O280" s="166">
        <v>1500</v>
      </c>
      <c r="P280" s="166">
        <v>1500</v>
      </c>
      <c r="Q280" s="582" t="s">
        <v>298</v>
      </c>
      <c r="R280" s="62">
        <f t="shared" si="51"/>
        <v>18000</v>
      </c>
      <c r="S280" s="289" t="s">
        <v>38</v>
      </c>
      <c r="T280" s="289" t="s">
        <v>39</v>
      </c>
    </row>
    <row r="281" spans="1:21" s="8" customFormat="1" ht="54.75" customHeight="1" x14ac:dyDescent="0.25">
      <c r="A281" s="303"/>
      <c r="B281" s="333"/>
      <c r="C281" s="305"/>
      <c r="D281" s="28" t="s">
        <v>31</v>
      </c>
      <c r="E281" s="143">
        <v>588717.83000000007</v>
      </c>
      <c r="F281" s="143">
        <v>600717.83000000007</v>
      </c>
      <c r="G281" s="143">
        <v>588717.83000000007</v>
      </c>
      <c r="H281" s="143">
        <v>588717.83000000007</v>
      </c>
      <c r="I281" s="143">
        <v>1004657.58</v>
      </c>
      <c r="J281" s="143">
        <v>608717.83000000007</v>
      </c>
      <c r="K281" s="143">
        <v>656799.38000000012</v>
      </c>
      <c r="L281" s="143">
        <v>716849.38000000012</v>
      </c>
      <c r="M281" s="143">
        <v>646149.38000000012</v>
      </c>
      <c r="N281" s="143">
        <v>646149.38000000012</v>
      </c>
      <c r="O281" s="143">
        <v>648649.38000000012</v>
      </c>
      <c r="P281" s="143">
        <v>793649.38000000012</v>
      </c>
      <c r="Q281" s="583"/>
      <c r="R281" s="139">
        <f t="shared" si="51"/>
        <v>8088493.0099999998</v>
      </c>
      <c r="S281" s="289"/>
      <c r="T281" s="289"/>
      <c r="U281" s="7"/>
    </row>
    <row r="282" spans="1:21" ht="54.75" customHeight="1" x14ac:dyDescent="0.25">
      <c r="A282" s="303"/>
      <c r="B282" s="333"/>
      <c r="C282" s="308" t="s">
        <v>32</v>
      </c>
      <c r="D282" s="29" t="s">
        <v>33</v>
      </c>
      <c r="E282" s="126">
        <v>1514</v>
      </c>
      <c r="F282" s="126">
        <v>1236</v>
      </c>
      <c r="G282" s="126">
        <v>1798</v>
      </c>
      <c r="H282" s="126">
        <v>1807</v>
      </c>
      <c r="I282" s="126">
        <v>1415</v>
      </c>
      <c r="J282" s="126">
        <v>1660</v>
      </c>
      <c r="K282" s="123">
        <v>2284</v>
      </c>
      <c r="L282" s="123">
        <v>1645</v>
      </c>
      <c r="M282" s="123">
        <v>1029</v>
      </c>
      <c r="N282" s="82">
        <v>2030</v>
      </c>
      <c r="O282" s="82">
        <v>2156</v>
      </c>
      <c r="P282" s="82">
        <v>2881</v>
      </c>
      <c r="Q282" s="584" t="s">
        <v>299</v>
      </c>
      <c r="R282" s="66">
        <f t="shared" si="51"/>
        <v>21455</v>
      </c>
      <c r="S282" s="279">
        <f>R282/R280</f>
        <v>1.1919444444444445</v>
      </c>
      <c r="T282" s="279">
        <f>R283/R281</f>
        <v>0.92882531402471968</v>
      </c>
    </row>
    <row r="283" spans="1:21" ht="54.75" customHeight="1" x14ac:dyDescent="0.25">
      <c r="A283" s="303"/>
      <c r="B283" s="333"/>
      <c r="C283" s="308"/>
      <c r="D283" s="29" t="s">
        <v>31</v>
      </c>
      <c r="E283" s="111">
        <v>548236.93000000005</v>
      </c>
      <c r="F283" s="111">
        <v>528088.42000000004</v>
      </c>
      <c r="G283" s="111">
        <v>558014.78999999969</v>
      </c>
      <c r="H283" s="111">
        <v>571190.86</v>
      </c>
      <c r="I283" s="111">
        <v>683260.33</v>
      </c>
      <c r="J283" s="111">
        <v>617494.98</v>
      </c>
      <c r="K283" s="111">
        <v>588757.88</v>
      </c>
      <c r="L283" s="111">
        <v>660309.03</v>
      </c>
      <c r="M283" s="111">
        <v>714743.4</v>
      </c>
      <c r="N283" s="111">
        <v>590784.21</v>
      </c>
      <c r="O283" s="111">
        <v>590351.6</v>
      </c>
      <c r="P283" s="111">
        <v>861564.63</v>
      </c>
      <c r="Q283" s="585"/>
      <c r="R283" s="142">
        <f t="shared" si="51"/>
        <v>7512797.0599999996</v>
      </c>
      <c r="S283" s="279"/>
      <c r="T283" s="279"/>
    </row>
    <row r="284" spans="1:21" ht="48.75" customHeight="1" x14ac:dyDescent="0.25">
      <c r="A284" s="285" t="s">
        <v>36</v>
      </c>
      <c r="B284" s="285"/>
      <c r="C284" s="331" t="s">
        <v>40</v>
      </c>
      <c r="D284" s="263" t="s">
        <v>42</v>
      </c>
      <c r="E284" s="69">
        <f>E280+E276+E272+E268+E264+E260+E256+E252+E248+E244+E240+E236+E232+E228+E224+E220</f>
        <v>29744</v>
      </c>
      <c r="F284" s="69">
        <f t="shared" ref="F284:P285" si="52">F280+F276+F272+F268+F264+F260+F256+F252+F248+F244+F240+F236+F232+F228+F224+F220</f>
        <v>29724</v>
      </c>
      <c r="G284" s="69">
        <f t="shared" si="52"/>
        <v>29724</v>
      </c>
      <c r="H284" s="69">
        <f t="shared" si="52"/>
        <v>29724</v>
      </c>
      <c r="I284" s="69">
        <f t="shared" si="52"/>
        <v>29724</v>
      </c>
      <c r="J284" s="69">
        <f t="shared" si="52"/>
        <v>29724</v>
      </c>
      <c r="K284" s="69">
        <f t="shared" si="52"/>
        <v>29724</v>
      </c>
      <c r="L284" s="69">
        <f t="shared" si="52"/>
        <v>29724</v>
      </c>
      <c r="M284" s="69">
        <f t="shared" si="52"/>
        <v>29744</v>
      </c>
      <c r="N284" s="69">
        <f t="shared" si="52"/>
        <v>29724</v>
      </c>
      <c r="O284" s="69">
        <f t="shared" si="52"/>
        <v>29724</v>
      </c>
      <c r="P284" s="69">
        <f t="shared" si="52"/>
        <v>29724</v>
      </c>
      <c r="Q284" s="569">
        <f>SUM(E284:P284)</f>
        <v>356728</v>
      </c>
      <c r="R284" s="569"/>
      <c r="S284" s="289" t="s">
        <v>38</v>
      </c>
      <c r="T284" s="289" t="s">
        <v>39</v>
      </c>
    </row>
    <row r="285" spans="1:21" ht="48.75" customHeight="1" x14ac:dyDescent="0.25">
      <c r="A285" s="285"/>
      <c r="B285" s="285"/>
      <c r="C285" s="332"/>
      <c r="D285" s="263" t="s">
        <v>31</v>
      </c>
      <c r="E285" s="69">
        <f>E281+E277+E273+E269+E265+E261+E257+E253+E249+E245+E241+E237+E233+E229+E225+E221</f>
        <v>7931676.7500000028</v>
      </c>
      <c r="F285" s="69">
        <f t="shared" si="52"/>
        <v>7996876.7500000028</v>
      </c>
      <c r="G285" s="69">
        <f t="shared" si="52"/>
        <v>7932701.7500000028</v>
      </c>
      <c r="H285" s="69">
        <f t="shared" si="52"/>
        <v>7932701.7500000028</v>
      </c>
      <c r="I285" s="69">
        <f t="shared" si="52"/>
        <v>12064495.600000001</v>
      </c>
      <c r="J285" s="69">
        <f t="shared" si="52"/>
        <v>8203076.7500000028</v>
      </c>
      <c r="K285" s="69">
        <f t="shared" si="52"/>
        <v>8836134.9400000032</v>
      </c>
      <c r="L285" s="69">
        <f t="shared" si="52"/>
        <v>9341062.2700000014</v>
      </c>
      <c r="M285" s="69">
        <f t="shared" si="52"/>
        <v>8307182.2700000023</v>
      </c>
      <c r="N285" s="69">
        <f t="shared" si="52"/>
        <v>8305082.2700000023</v>
      </c>
      <c r="O285" s="69">
        <f t="shared" si="52"/>
        <v>8315182.2700000023</v>
      </c>
      <c r="P285" s="69">
        <f t="shared" si="52"/>
        <v>9969350.7100000009</v>
      </c>
      <c r="Q285" s="588">
        <f>SUM(E285:P285)</f>
        <v>105135524.08000001</v>
      </c>
      <c r="R285" s="588"/>
      <c r="S285" s="289"/>
      <c r="T285" s="289"/>
    </row>
    <row r="286" spans="1:21" ht="48.75" customHeight="1" x14ac:dyDescent="0.25">
      <c r="A286" s="285"/>
      <c r="B286" s="285"/>
      <c r="C286" s="292" t="s">
        <v>32</v>
      </c>
      <c r="D286" s="264" t="s">
        <v>42</v>
      </c>
      <c r="E286" s="70">
        <f t="shared" ref="E286:P287" si="53">E282+E278+E274+E270+E266+E262+E258+E254+E250+E246+E242+E238+E234+E230+E226+E222</f>
        <v>39862</v>
      </c>
      <c r="F286" s="70">
        <f t="shared" si="53"/>
        <v>29619</v>
      </c>
      <c r="G286" s="70">
        <f t="shared" si="53"/>
        <v>33376</v>
      </c>
      <c r="H286" s="70">
        <f t="shared" si="53"/>
        <v>32458</v>
      </c>
      <c r="I286" s="70">
        <f t="shared" si="53"/>
        <v>32012</v>
      </c>
      <c r="J286" s="70">
        <f t="shared" si="53"/>
        <v>32000</v>
      </c>
      <c r="K286" s="70">
        <f t="shared" si="53"/>
        <v>36713</v>
      </c>
      <c r="L286" s="70">
        <f t="shared" si="53"/>
        <v>30287</v>
      </c>
      <c r="M286" s="70">
        <f t="shared" si="53"/>
        <v>23393</v>
      </c>
      <c r="N286" s="70">
        <f t="shared" si="53"/>
        <v>31377</v>
      </c>
      <c r="O286" s="70">
        <f t="shared" si="53"/>
        <v>31402</v>
      </c>
      <c r="P286" s="70">
        <f t="shared" si="53"/>
        <v>40650</v>
      </c>
      <c r="Q286" s="570">
        <f>SUM(E286:P286)</f>
        <v>393149</v>
      </c>
      <c r="R286" s="570"/>
      <c r="S286" s="279">
        <f>Q286/Q284</f>
        <v>1.1020973963355833</v>
      </c>
      <c r="T286" s="279">
        <f>Q287/Q285</f>
        <v>1.0048960034631902</v>
      </c>
    </row>
    <row r="287" spans="1:21" ht="48.75" customHeight="1" x14ac:dyDescent="0.25">
      <c r="A287" s="285"/>
      <c r="B287" s="285"/>
      <c r="C287" s="292"/>
      <c r="D287" s="264" t="s">
        <v>31</v>
      </c>
      <c r="E287" s="97">
        <f t="shared" si="53"/>
        <v>8410101.5700000003</v>
      </c>
      <c r="F287" s="97">
        <f t="shared" si="53"/>
        <v>8466919.6500000004</v>
      </c>
      <c r="G287" s="97">
        <f t="shared" si="53"/>
        <v>7790667.8799999999</v>
      </c>
      <c r="H287" s="97">
        <f t="shared" si="53"/>
        <v>7708148.0100000016</v>
      </c>
      <c r="I287" s="97">
        <f t="shared" si="53"/>
        <v>9397666.7700000014</v>
      </c>
      <c r="J287" s="97">
        <f t="shared" si="53"/>
        <v>9011957.6700000018</v>
      </c>
      <c r="K287" s="97">
        <f t="shared" si="53"/>
        <v>8018445.459999999</v>
      </c>
      <c r="L287" s="97">
        <f t="shared" si="53"/>
        <v>9276220.3900000006</v>
      </c>
      <c r="M287" s="97">
        <f t="shared" si="53"/>
        <v>9384227.1700000018</v>
      </c>
      <c r="N287" s="97">
        <f t="shared" si="53"/>
        <v>8128003.3999999994</v>
      </c>
      <c r="O287" s="97">
        <f t="shared" si="53"/>
        <v>7981402.3399999999</v>
      </c>
      <c r="P287" s="97">
        <f t="shared" si="53"/>
        <v>12076507.659999998</v>
      </c>
      <c r="Q287" s="589">
        <f>SUM(E287:P287)</f>
        <v>105650267.97000001</v>
      </c>
      <c r="R287" s="589"/>
      <c r="S287" s="279"/>
      <c r="T287" s="279"/>
    </row>
    <row r="288" spans="1:21" ht="26.25" x14ac:dyDescent="0.25">
      <c r="A288" s="324" t="s">
        <v>117</v>
      </c>
      <c r="B288" s="324"/>
      <c r="C288" s="324"/>
      <c r="D288" s="324"/>
      <c r="E288" s="324"/>
      <c r="F288" s="324"/>
      <c r="G288" s="324"/>
      <c r="H288" s="324"/>
      <c r="I288" s="324"/>
      <c r="J288" s="324"/>
      <c r="K288" s="324"/>
      <c r="L288" s="324"/>
      <c r="M288" s="324"/>
      <c r="N288" s="324"/>
      <c r="O288" s="324"/>
      <c r="P288" s="324"/>
      <c r="Q288" s="324"/>
      <c r="R288" s="324"/>
      <c r="S288" s="324"/>
      <c r="T288" s="324"/>
    </row>
    <row r="289" spans="1:22" ht="18.75" customHeight="1" x14ac:dyDescent="0.25">
      <c r="A289" s="325" t="s">
        <v>1</v>
      </c>
      <c r="B289" s="325"/>
      <c r="C289" s="325"/>
      <c r="D289" s="325"/>
      <c r="E289" s="325"/>
      <c r="F289" s="325"/>
      <c r="G289" s="325"/>
      <c r="H289" s="325"/>
      <c r="I289" s="325"/>
      <c r="J289" s="325"/>
      <c r="K289" s="325" t="s">
        <v>103</v>
      </c>
      <c r="L289" s="325"/>
      <c r="M289" s="325"/>
      <c r="N289" s="325"/>
      <c r="O289" s="325"/>
      <c r="P289" s="325"/>
      <c r="Q289" s="325"/>
      <c r="R289" s="325"/>
      <c r="S289" s="325"/>
      <c r="T289" s="325"/>
      <c r="U289"/>
      <c r="V289" s="266"/>
    </row>
    <row r="290" spans="1:22" ht="26.25" x14ac:dyDescent="0.25">
      <c r="A290" s="327" t="s">
        <v>97</v>
      </c>
      <c r="B290" s="327"/>
      <c r="C290" s="327"/>
      <c r="D290" s="327"/>
      <c r="E290" s="327"/>
      <c r="F290" s="327"/>
      <c r="G290" s="327"/>
      <c r="H290" s="327"/>
      <c r="I290" s="327"/>
      <c r="J290" s="327"/>
      <c r="K290" s="328" t="s">
        <v>88</v>
      </c>
      <c r="L290" s="328"/>
      <c r="M290" s="328"/>
      <c r="N290" s="328"/>
      <c r="O290" s="328"/>
      <c r="P290" s="328"/>
      <c r="Q290" s="328"/>
      <c r="R290" s="328"/>
      <c r="S290" s="328"/>
      <c r="T290" s="328"/>
      <c r="U290"/>
    </row>
    <row r="291" spans="1:22" ht="18" x14ac:dyDescent="0.25">
      <c r="A291" s="319" t="s">
        <v>2</v>
      </c>
      <c r="B291" s="319"/>
      <c r="C291" s="319"/>
      <c r="D291" s="319"/>
      <c r="E291" s="319"/>
      <c r="F291" s="319"/>
      <c r="G291" s="319"/>
      <c r="H291" s="319"/>
      <c r="I291" s="319"/>
      <c r="J291" s="319"/>
      <c r="K291" s="319" t="s">
        <v>47</v>
      </c>
      <c r="L291" s="319"/>
      <c r="M291" s="319"/>
      <c r="N291" s="319"/>
      <c r="O291" s="319"/>
      <c r="P291" s="319"/>
      <c r="Q291" s="319"/>
      <c r="R291" s="319"/>
      <c r="S291" s="319"/>
      <c r="T291" s="319"/>
    </row>
    <row r="292" spans="1:22" ht="278.25" customHeight="1" x14ac:dyDescent="0.25">
      <c r="A292" s="334" t="s">
        <v>89</v>
      </c>
      <c r="B292" s="334"/>
      <c r="C292" s="334"/>
      <c r="D292" s="334" t="s">
        <v>90</v>
      </c>
      <c r="E292" s="334"/>
      <c r="F292" s="334"/>
      <c r="G292" s="334"/>
      <c r="H292" s="334"/>
      <c r="I292" s="334"/>
      <c r="J292" s="334"/>
      <c r="K292" s="334"/>
      <c r="L292" s="334"/>
      <c r="M292" s="334"/>
      <c r="N292" s="334"/>
      <c r="O292" s="334"/>
      <c r="P292" s="334"/>
      <c r="Q292" s="334"/>
      <c r="R292" s="334"/>
      <c r="S292" s="334"/>
      <c r="T292" s="334"/>
    </row>
    <row r="293" spans="1:22" ht="41.25" customHeight="1" x14ac:dyDescent="0.25">
      <c r="A293" s="319" t="s">
        <v>3</v>
      </c>
      <c r="B293" s="319"/>
      <c r="C293" s="319"/>
      <c r="D293" s="319"/>
      <c r="E293" s="319"/>
      <c r="F293" s="319"/>
      <c r="G293" s="319"/>
      <c r="H293" s="319"/>
      <c r="I293" s="319"/>
      <c r="J293" s="319"/>
      <c r="K293" s="319"/>
      <c r="L293" s="319"/>
      <c r="M293" s="319"/>
      <c r="N293" s="319"/>
      <c r="O293" s="319"/>
      <c r="P293" s="319"/>
      <c r="Q293" s="319"/>
      <c r="R293" s="319"/>
      <c r="S293" s="319"/>
      <c r="T293" s="319"/>
    </row>
    <row r="294" spans="1:22" ht="15.75" x14ac:dyDescent="0.25">
      <c r="A294" s="323" t="s">
        <v>4</v>
      </c>
      <c r="B294" s="323"/>
      <c r="C294" s="323"/>
      <c r="D294" s="323"/>
      <c r="E294" s="323" t="s">
        <v>5</v>
      </c>
      <c r="F294" s="323"/>
      <c r="G294" s="323"/>
      <c r="H294" s="323"/>
      <c r="I294" s="323" t="s">
        <v>6</v>
      </c>
      <c r="J294" s="323"/>
      <c r="K294" s="323"/>
      <c r="L294" s="323"/>
      <c r="M294" s="323"/>
      <c r="N294" s="323"/>
      <c r="O294" s="323"/>
      <c r="P294" s="323"/>
      <c r="Q294" s="323" t="s">
        <v>7</v>
      </c>
      <c r="R294" s="323"/>
      <c r="S294" s="323"/>
      <c r="T294" s="323"/>
    </row>
    <row r="295" spans="1:22" ht="15" x14ac:dyDescent="0.25">
      <c r="A295" s="316" t="s">
        <v>8</v>
      </c>
      <c r="B295" s="316"/>
      <c r="C295" s="316"/>
      <c r="D295" s="316"/>
      <c r="E295" s="317" t="s">
        <v>9</v>
      </c>
      <c r="F295" s="317"/>
      <c r="G295" s="317"/>
      <c r="H295" s="317"/>
      <c r="I295" s="316" t="s">
        <v>10</v>
      </c>
      <c r="J295" s="316"/>
      <c r="K295" s="316"/>
      <c r="L295" s="316"/>
      <c r="M295" s="316"/>
      <c r="N295" s="316"/>
      <c r="O295" s="316"/>
      <c r="P295" s="316"/>
      <c r="Q295" s="316" t="s">
        <v>11</v>
      </c>
      <c r="R295" s="316"/>
      <c r="S295" s="316"/>
      <c r="T295" s="316"/>
    </row>
    <row r="296" spans="1:22" ht="18" x14ac:dyDescent="0.25">
      <c r="A296" s="31"/>
      <c r="B296" s="32"/>
      <c r="C296" s="59"/>
      <c r="D296" s="31"/>
      <c r="E296" s="33"/>
      <c r="F296" s="33"/>
      <c r="G296" s="33"/>
      <c r="H296" s="33"/>
      <c r="I296" s="34"/>
      <c r="J296" s="34"/>
      <c r="K296" s="34"/>
      <c r="L296" s="34"/>
      <c r="M296" s="34"/>
      <c r="N296" s="34"/>
      <c r="O296" s="34"/>
      <c r="P296" s="34"/>
      <c r="Q296" s="61"/>
      <c r="R296" s="34"/>
      <c r="S296" s="35"/>
      <c r="T296" s="36"/>
    </row>
    <row r="297" spans="1:22" s="8" customFormat="1" ht="41.25" customHeight="1" x14ac:dyDescent="0.25">
      <c r="A297" s="313" t="s">
        <v>105</v>
      </c>
      <c r="B297" s="315" t="s">
        <v>101</v>
      </c>
      <c r="C297" s="318" t="s">
        <v>13</v>
      </c>
      <c r="D297" s="318" t="s">
        <v>14</v>
      </c>
      <c r="E297" s="313" t="s">
        <v>15</v>
      </c>
      <c r="F297" s="313" t="s">
        <v>16</v>
      </c>
      <c r="G297" s="313" t="s">
        <v>17</v>
      </c>
      <c r="H297" s="313" t="s">
        <v>18</v>
      </c>
      <c r="I297" s="313" t="s">
        <v>19</v>
      </c>
      <c r="J297" s="313" t="s">
        <v>20</v>
      </c>
      <c r="K297" s="313" t="s">
        <v>21</v>
      </c>
      <c r="L297" s="313" t="s">
        <v>22</v>
      </c>
      <c r="M297" s="313" t="s">
        <v>23</v>
      </c>
      <c r="N297" s="313" t="s">
        <v>24</v>
      </c>
      <c r="O297" s="313" t="s">
        <v>25</v>
      </c>
      <c r="P297" s="313" t="s">
        <v>26</v>
      </c>
      <c r="Q297" s="314" t="s">
        <v>100</v>
      </c>
      <c r="R297" s="315" t="s">
        <v>104</v>
      </c>
      <c r="S297" s="313" t="s">
        <v>28</v>
      </c>
      <c r="T297" s="313"/>
      <c r="U297" s="7"/>
    </row>
    <row r="298" spans="1:22" ht="41.25" customHeight="1" x14ac:dyDescent="0.25">
      <c r="A298" s="313"/>
      <c r="B298" s="315"/>
      <c r="C298" s="318"/>
      <c r="D298" s="318"/>
      <c r="E298" s="313"/>
      <c r="F298" s="313"/>
      <c r="G298" s="313"/>
      <c r="H298" s="313"/>
      <c r="I298" s="313"/>
      <c r="J298" s="313"/>
      <c r="K298" s="313"/>
      <c r="L298" s="313"/>
      <c r="M298" s="313"/>
      <c r="N298" s="313"/>
      <c r="O298" s="313"/>
      <c r="P298" s="313"/>
      <c r="Q298" s="314"/>
      <c r="R298" s="315"/>
      <c r="S298" s="261" t="s">
        <v>29</v>
      </c>
      <c r="T298" s="197" t="s">
        <v>30</v>
      </c>
      <c r="U298"/>
    </row>
    <row r="299" spans="1:22" ht="41.25" customHeight="1" x14ac:dyDescent="0.25">
      <c r="A299" s="303">
        <v>1</v>
      </c>
      <c r="B299" s="311" t="s">
        <v>219</v>
      </c>
      <c r="C299" s="305" t="s">
        <v>40</v>
      </c>
      <c r="D299" s="53" t="s">
        <v>79</v>
      </c>
      <c r="E299" s="177">
        <v>20</v>
      </c>
      <c r="F299" s="177">
        <v>20</v>
      </c>
      <c r="G299" s="177">
        <v>20</v>
      </c>
      <c r="H299" s="177">
        <v>20</v>
      </c>
      <c r="I299" s="177">
        <v>20</v>
      </c>
      <c r="J299" s="177">
        <v>20</v>
      </c>
      <c r="K299" s="177">
        <v>20</v>
      </c>
      <c r="L299" s="177">
        <v>20</v>
      </c>
      <c r="M299" s="177">
        <v>20</v>
      </c>
      <c r="N299" s="177">
        <v>20</v>
      </c>
      <c r="O299" s="177">
        <v>20</v>
      </c>
      <c r="P299" s="177">
        <v>20</v>
      </c>
      <c r="Q299" s="590" t="s">
        <v>263</v>
      </c>
      <c r="R299" s="98">
        <f t="shared" ref="R299:R342" si="54">SUM(E299:P299)</f>
        <v>240</v>
      </c>
      <c r="S299" s="289" t="s">
        <v>38</v>
      </c>
      <c r="T299" s="289" t="s">
        <v>39</v>
      </c>
      <c r="U299"/>
    </row>
    <row r="300" spans="1:22" ht="41.25" customHeight="1" x14ac:dyDescent="0.25">
      <c r="A300" s="303"/>
      <c r="B300" s="311"/>
      <c r="C300" s="305"/>
      <c r="D300" s="53" t="s">
        <v>31</v>
      </c>
      <c r="E300" s="139">
        <v>1241478.6399999999</v>
      </c>
      <c r="F300" s="139">
        <v>1247478.6399999999</v>
      </c>
      <c r="G300" s="139">
        <v>1241478.6399999999</v>
      </c>
      <c r="H300" s="139">
        <v>1241478.6399999999</v>
      </c>
      <c r="I300" s="139">
        <v>2865606.21</v>
      </c>
      <c r="J300" s="139">
        <v>1281478.6399999999</v>
      </c>
      <c r="K300" s="139">
        <v>1496799.3099999998</v>
      </c>
      <c r="L300" s="139">
        <v>1696585.5199999998</v>
      </c>
      <c r="M300" s="139">
        <v>1486618.2799999998</v>
      </c>
      <c r="N300" s="139">
        <v>1492124.4899999998</v>
      </c>
      <c r="O300" s="139">
        <v>1488444.14</v>
      </c>
      <c r="P300" s="139">
        <v>1601725.17</v>
      </c>
      <c r="Q300" s="591"/>
      <c r="R300" s="139">
        <f t="shared" si="54"/>
        <v>18381296.32</v>
      </c>
      <c r="S300" s="289"/>
      <c r="T300" s="289"/>
      <c r="U300"/>
    </row>
    <row r="301" spans="1:22" ht="41.25" customHeight="1" x14ac:dyDescent="0.25">
      <c r="A301" s="303"/>
      <c r="B301" s="311"/>
      <c r="C301" s="308" t="s">
        <v>32</v>
      </c>
      <c r="D301" s="54" t="str">
        <f>D299</f>
        <v>Reunio-
nes</v>
      </c>
      <c r="E301" s="75">
        <v>18</v>
      </c>
      <c r="F301" s="75">
        <v>22</v>
      </c>
      <c r="G301" s="75">
        <v>21</v>
      </c>
      <c r="H301" s="75">
        <v>19</v>
      </c>
      <c r="I301" s="75">
        <v>18</v>
      </c>
      <c r="J301" s="75">
        <v>21</v>
      </c>
      <c r="K301" s="127">
        <v>18</v>
      </c>
      <c r="L301" s="127">
        <v>19</v>
      </c>
      <c r="M301" s="127">
        <v>22</v>
      </c>
      <c r="N301" s="77">
        <v>25</v>
      </c>
      <c r="O301" s="77">
        <v>24</v>
      </c>
      <c r="P301" s="77">
        <v>21</v>
      </c>
      <c r="Q301" s="590" t="s">
        <v>264</v>
      </c>
      <c r="R301" s="66">
        <f t="shared" si="54"/>
        <v>248</v>
      </c>
      <c r="S301" s="279">
        <f t="shared" ref="S301" si="55">R301/R299</f>
        <v>1.0333333333333334</v>
      </c>
      <c r="T301" s="279">
        <f t="shared" ref="T301" si="56">R302/R300</f>
        <v>1.1580801946399393</v>
      </c>
      <c r="U301"/>
    </row>
    <row r="302" spans="1:22" ht="41.25" customHeight="1" x14ac:dyDescent="0.25">
      <c r="A302" s="303"/>
      <c r="B302" s="311"/>
      <c r="C302" s="308"/>
      <c r="D302" s="54" t="str">
        <f>D300</f>
        <v>Monto</v>
      </c>
      <c r="E302" s="138">
        <v>1351024.43</v>
      </c>
      <c r="F302" s="138">
        <v>2214049.879999998</v>
      </c>
      <c r="G302" s="138">
        <v>1420536.1000000022</v>
      </c>
      <c r="H302" s="138">
        <v>1694134.12</v>
      </c>
      <c r="I302" s="111">
        <v>1923959.81</v>
      </c>
      <c r="J302" s="138">
        <v>1975019.18</v>
      </c>
      <c r="K302" s="136">
        <v>1583753.23</v>
      </c>
      <c r="L302" s="136">
        <v>1830932.4100000001</v>
      </c>
      <c r="M302" s="156">
        <v>1795149.24</v>
      </c>
      <c r="N302" s="76">
        <v>1800857.64</v>
      </c>
      <c r="O302" s="76">
        <v>1692919.37</v>
      </c>
      <c r="P302" s="76">
        <v>2004679.81</v>
      </c>
      <c r="Q302" s="591"/>
      <c r="R302" s="138">
        <f t="shared" si="54"/>
        <v>21287015.219999999</v>
      </c>
      <c r="S302" s="279"/>
      <c r="T302" s="279"/>
      <c r="U302"/>
    </row>
    <row r="303" spans="1:22" ht="45" customHeight="1" x14ac:dyDescent="0.25">
      <c r="A303" s="303">
        <v>2</v>
      </c>
      <c r="B303" s="311" t="s">
        <v>220</v>
      </c>
      <c r="C303" s="305" t="s">
        <v>40</v>
      </c>
      <c r="D303" s="53" t="s">
        <v>60</v>
      </c>
      <c r="E303" s="168">
        <v>10</v>
      </c>
      <c r="F303" s="168">
        <v>10</v>
      </c>
      <c r="G303" s="168">
        <v>10</v>
      </c>
      <c r="H303" s="168">
        <v>10</v>
      </c>
      <c r="I303" s="168">
        <v>10</v>
      </c>
      <c r="J303" s="168">
        <v>10</v>
      </c>
      <c r="K303" s="168">
        <v>10</v>
      </c>
      <c r="L303" s="168">
        <v>10</v>
      </c>
      <c r="M303" s="168">
        <v>10</v>
      </c>
      <c r="N303" s="168">
        <v>10</v>
      </c>
      <c r="O303" s="168">
        <v>10</v>
      </c>
      <c r="P303" s="168">
        <v>10</v>
      </c>
      <c r="Q303" s="590" t="s">
        <v>263</v>
      </c>
      <c r="R303" s="98">
        <f t="shared" si="54"/>
        <v>120</v>
      </c>
      <c r="S303" s="289" t="s">
        <v>38</v>
      </c>
      <c r="T303" s="289" t="s">
        <v>39</v>
      </c>
      <c r="U303"/>
    </row>
    <row r="304" spans="1:22" ht="45" customHeight="1" x14ac:dyDescent="0.25">
      <c r="A304" s="303"/>
      <c r="B304" s="311"/>
      <c r="C304" s="305"/>
      <c r="D304" s="53" t="s">
        <v>31</v>
      </c>
      <c r="E304" s="139">
        <v>310257.54000000004</v>
      </c>
      <c r="F304" s="139">
        <v>310257.54000000004</v>
      </c>
      <c r="G304" s="139">
        <v>310257.54000000004</v>
      </c>
      <c r="H304" s="139">
        <v>310257.54000000004</v>
      </c>
      <c r="I304" s="139">
        <v>639483.01</v>
      </c>
      <c r="J304" s="139">
        <v>332432.54000000004</v>
      </c>
      <c r="K304" s="139">
        <v>378757.54000000004</v>
      </c>
      <c r="L304" s="139">
        <v>397157.54000000004</v>
      </c>
      <c r="M304" s="139">
        <v>353257.54000000004</v>
      </c>
      <c r="N304" s="139">
        <v>355257.54000000004</v>
      </c>
      <c r="O304" s="139">
        <v>348257.54000000004</v>
      </c>
      <c r="P304" s="139">
        <v>410257.54000000004</v>
      </c>
      <c r="Q304" s="591"/>
      <c r="R304" s="139">
        <f t="shared" si="54"/>
        <v>4455890.95</v>
      </c>
      <c r="S304" s="289"/>
      <c r="T304" s="289"/>
      <c r="U304"/>
    </row>
    <row r="305" spans="1:23" ht="45" customHeight="1" x14ac:dyDescent="0.25">
      <c r="A305" s="303"/>
      <c r="B305" s="311"/>
      <c r="C305" s="308" t="s">
        <v>32</v>
      </c>
      <c r="D305" s="54"/>
      <c r="E305" s="77">
        <v>7</v>
      </c>
      <c r="F305" s="77">
        <v>8</v>
      </c>
      <c r="G305" s="77">
        <v>9</v>
      </c>
      <c r="H305" s="77">
        <v>9</v>
      </c>
      <c r="I305" s="107">
        <v>8</v>
      </c>
      <c r="J305" s="107">
        <v>12</v>
      </c>
      <c r="K305" s="128">
        <v>9</v>
      </c>
      <c r="L305" s="128">
        <v>8</v>
      </c>
      <c r="M305" s="128">
        <v>15</v>
      </c>
      <c r="N305" s="77">
        <v>19</v>
      </c>
      <c r="O305" s="77">
        <v>11</v>
      </c>
      <c r="P305" s="77">
        <v>16</v>
      </c>
      <c r="Q305" s="590" t="s">
        <v>264</v>
      </c>
      <c r="R305" s="66">
        <f t="shared" si="54"/>
        <v>131</v>
      </c>
      <c r="S305" s="279">
        <f t="shared" ref="S305" si="57">R305/R303</f>
        <v>1.0916666666666666</v>
      </c>
      <c r="T305" s="279">
        <f t="shared" ref="T305" si="58">R306/R304</f>
        <v>0.88755862618226766</v>
      </c>
      <c r="U305"/>
    </row>
    <row r="306" spans="1:23" ht="45" customHeight="1" x14ac:dyDescent="0.25">
      <c r="A306" s="303"/>
      <c r="B306" s="311"/>
      <c r="C306" s="308"/>
      <c r="D306" s="54"/>
      <c r="E306" s="138">
        <v>255304.94</v>
      </c>
      <c r="F306" s="138">
        <v>272083.56999999989</v>
      </c>
      <c r="G306" s="138">
        <v>315418.95000000013</v>
      </c>
      <c r="H306" s="138">
        <v>360705.57</v>
      </c>
      <c r="I306" s="138">
        <v>296777.84000000003</v>
      </c>
      <c r="J306" s="138">
        <v>303000.93</v>
      </c>
      <c r="K306" s="111">
        <v>257584.74000000002</v>
      </c>
      <c r="L306" s="111">
        <v>329300.62999999995</v>
      </c>
      <c r="M306" s="138">
        <v>356087.69</v>
      </c>
      <c r="N306" s="78">
        <v>402442.11</v>
      </c>
      <c r="O306" s="78">
        <v>370544.65</v>
      </c>
      <c r="P306" s="78">
        <v>435612.83</v>
      </c>
      <c r="Q306" s="591"/>
      <c r="R306" s="138">
        <f t="shared" si="54"/>
        <v>3954864.4499999997</v>
      </c>
      <c r="S306" s="279"/>
      <c r="T306" s="279"/>
      <c r="U306"/>
    </row>
    <row r="307" spans="1:23" s="17" customFormat="1" ht="42.75" customHeight="1" x14ac:dyDescent="0.25">
      <c r="A307" s="303">
        <v>3</v>
      </c>
      <c r="B307" s="333" t="s">
        <v>221</v>
      </c>
      <c r="C307" s="305" t="s">
        <v>40</v>
      </c>
      <c r="D307" s="53" t="s">
        <v>61</v>
      </c>
      <c r="E307" s="68">
        <v>10</v>
      </c>
      <c r="F307" s="68">
        <v>10</v>
      </c>
      <c r="G307" s="68">
        <v>10</v>
      </c>
      <c r="H307" s="68">
        <v>10</v>
      </c>
      <c r="I307" s="68">
        <v>10</v>
      </c>
      <c r="J307" s="68">
        <v>10</v>
      </c>
      <c r="K307" s="68">
        <v>10</v>
      </c>
      <c r="L307" s="68">
        <v>10</v>
      </c>
      <c r="M307" s="68">
        <v>10</v>
      </c>
      <c r="N307" s="68">
        <v>10</v>
      </c>
      <c r="O307" s="68">
        <v>10</v>
      </c>
      <c r="P307" s="68">
        <v>10</v>
      </c>
      <c r="Q307" s="590" t="s">
        <v>263</v>
      </c>
      <c r="R307" s="98">
        <f t="shared" si="54"/>
        <v>120</v>
      </c>
      <c r="S307" s="289" t="s">
        <v>38</v>
      </c>
      <c r="T307" s="289" t="s">
        <v>39</v>
      </c>
    </row>
    <row r="308" spans="1:23" s="17" customFormat="1" ht="42.75" customHeight="1" x14ac:dyDescent="0.25">
      <c r="A308" s="303"/>
      <c r="B308" s="333"/>
      <c r="C308" s="305"/>
      <c r="D308" s="53" t="s">
        <v>31</v>
      </c>
      <c r="E308" s="139">
        <v>1838112.8300000003</v>
      </c>
      <c r="F308" s="139">
        <v>1855112.8300000003</v>
      </c>
      <c r="G308" s="139">
        <v>1838112.8300000003</v>
      </c>
      <c r="H308" s="139">
        <v>1838112.8300000003</v>
      </c>
      <c r="I308" s="139">
        <v>58688398.269999988</v>
      </c>
      <c r="J308" s="139">
        <v>1888912.8300000003</v>
      </c>
      <c r="K308" s="139">
        <v>12937154.15</v>
      </c>
      <c r="L308" s="139">
        <v>13090207.030000001</v>
      </c>
      <c r="M308" s="139">
        <v>12813171.32</v>
      </c>
      <c r="N308" s="139">
        <v>8382575.1399999997</v>
      </c>
      <c r="O308" s="139">
        <v>9365671.3200000003</v>
      </c>
      <c r="P308" s="139">
        <v>9758439.8600000013</v>
      </c>
      <c r="Q308" s="591"/>
      <c r="R308" s="139">
        <f t="shared" si="54"/>
        <v>134293981.24000001</v>
      </c>
      <c r="S308" s="289"/>
      <c r="T308" s="289"/>
      <c r="W308" s="37"/>
    </row>
    <row r="309" spans="1:23" ht="42.75" customHeight="1" x14ac:dyDescent="0.25">
      <c r="A309" s="303"/>
      <c r="B309" s="333"/>
      <c r="C309" s="308" t="s">
        <v>32</v>
      </c>
      <c r="D309" s="54" t="str">
        <f>D307</f>
        <v>M3</v>
      </c>
      <c r="E309" s="77">
        <v>11</v>
      </c>
      <c r="F309" s="77">
        <v>8</v>
      </c>
      <c r="G309" s="77">
        <v>9</v>
      </c>
      <c r="H309" s="77">
        <v>8</v>
      </c>
      <c r="I309" s="77">
        <v>8</v>
      </c>
      <c r="J309" s="77">
        <v>6</v>
      </c>
      <c r="K309" s="129">
        <v>7</v>
      </c>
      <c r="L309" s="129">
        <v>8</v>
      </c>
      <c r="M309" s="129">
        <v>10</v>
      </c>
      <c r="N309" s="77">
        <v>18</v>
      </c>
      <c r="O309" s="77">
        <v>6</v>
      </c>
      <c r="P309" s="77">
        <v>12</v>
      </c>
      <c r="Q309" s="590" t="s">
        <v>264</v>
      </c>
      <c r="R309" s="66">
        <f t="shared" si="54"/>
        <v>111</v>
      </c>
      <c r="S309" s="279">
        <f t="shared" ref="S309" si="59">R309/R307</f>
        <v>0.92500000000000004</v>
      </c>
      <c r="T309" s="279">
        <f t="shared" ref="T309" si="60">R310/R308</f>
        <v>0.83796639544767115</v>
      </c>
      <c r="U309"/>
      <c r="V309" s="326"/>
      <c r="W309" s="37"/>
    </row>
    <row r="310" spans="1:23" ht="42.75" customHeight="1" x14ac:dyDescent="0.25">
      <c r="A310" s="303"/>
      <c r="B310" s="333"/>
      <c r="C310" s="308"/>
      <c r="D310" s="54" t="str">
        <f>D308</f>
        <v>Monto</v>
      </c>
      <c r="E310" s="138">
        <v>2554005.5699999998</v>
      </c>
      <c r="F310" s="138">
        <v>2650205.8799999994</v>
      </c>
      <c r="G310" s="138">
        <v>1899220.9699999993</v>
      </c>
      <c r="H310" s="138">
        <v>3624555.96</v>
      </c>
      <c r="I310" s="138">
        <v>3273842.44</v>
      </c>
      <c r="J310" s="138">
        <v>3035021.14</v>
      </c>
      <c r="K310" s="111">
        <v>17536640.059999999</v>
      </c>
      <c r="L310" s="111">
        <v>18732489.109999999</v>
      </c>
      <c r="M310" s="138">
        <v>16454000.66</v>
      </c>
      <c r="N310" s="138">
        <v>13821894.380000001</v>
      </c>
      <c r="O310" s="138">
        <v>11087317.5</v>
      </c>
      <c r="P310" s="138">
        <v>17864649.719999999</v>
      </c>
      <c r="Q310" s="591"/>
      <c r="R310" s="138">
        <f t="shared" si="54"/>
        <v>112533843.38999999</v>
      </c>
      <c r="S310" s="279"/>
      <c r="T310" s="279"/>
      <c r="U310"/>
      <c r="V310" s="326"/>
    </row>
    <row r="311" spans="1:23" ht="41.25" customHeight="1" x14ac:dyDescent="0.25">
      <c r="A311" s="303">
        <v>4</v>
      </c>
      <c r="B311" s="333" t="s">
        <v>222</v>
      </c>
      <c r="C311" s="305" t="s">
        <v>40</v>
      </c>
      <c r="D311" s="53" t="s">
        <v>62</v>
      </c>
      <c r="E311" s="68">
        <v>450</v>
      </c>
      <c r="F311" s="68">
        <v>450</v>
      </c>
      <c r="G311" s="68">
        <v>450</v>
      </c>
      <c r="H311" s="68">
        <v>450</v>
      </c>
      <c r="I311" s="68">
        <v>450</v>
      </c>
      <c r="J311" s="68">
        <v>450</v>
      </c>
      <c r="K311" s="68">
        <v>450</v>
      </c>
      <c r="L311" s="68">
        <v>450</v>
      </c>
      <c r="M311" s="68">
        <v>450</v>
      </c>
      <c r="N311" s="68">
        <v>450</v>
      </c>
      <c r="O311" s="68">
        <v>450</v>
      </c>
      <c r="P311" s="68">
        <v>450</v>
      </c>
      <c r="Q311" s="590" t="s">
        <v>265</v>
      </c>
      <c r="R311" s="98">
        <f t="shared" si="54"/>
        <v>5400</v>
      </c>
      <c r="S311" s="289" t="s">
        <v>38</v>
      </c>
      <c r="T311" s="289" t="s">
        <v>39</v>
      </c>
      <c r="U311"/>
      <c r="V311" s="266"/>
    </row>
    <row r="312" spans="1:23" ht="41.25" customHeight="1" x14ac:dyDescent="0.25">
      <c r="A312" s="303"/>
      <c r="B312" s="333"/>
      <c r="C312" s="305"/>
      <c r="D312" s="53" t="s">
        <v>31</v>
      </c>
      <c r="E312" s="139">
        <v>6053516.1400000006</v>
      </c>
      <c r="F312" s="139">
        <v>6117516.1400000006</v>
      </c>
      <c r="G312" s="139">
        <v>6053516.1400000006</v>
      </c>
      <c r="H312" s="139">
        <v>6053516.1400000006</v>
      </c>
      <c r="I312" s="139">
        <v>7407523.79</v>
      </c>
      <c r="J312" s="139">
        <v>6366016.1400000006</v>
      </c>
      <c r="K312" s="139">
        <v>6196716.1400000006</v>
      </c>
      <c r="L312" s="139">
        <v>7164432.8100000005</v>
      </c>
      <c r="M312" s="139">
        <v>6203216.1400000006</v>
      </c>
      <c r="N312" s="139">
        <v>6053516.1400000006</v>
      </c>
      <c r="O312" s="139">
        <v>6209716.1400000006</v>
      </c>
      <c r="P312" s="139">
        <v>7019382.8100000005</v>
      </c>
      <c r="Q312" s="591"/>
      <c r="R312" s="139">
        <f t="shared" si="54"/>
        <v>76898584.670000017</v>
      </c>
      <c r="S312" s="289"/>
      <c r="T312" s="289"/>
      <c r="U312"/>
      <c r="V312" s="266"/>
    </row>
    <row r="313" spans="1:23" ht="41.25" customHeight="1" x14ac:dyDescent="0.25">
      <c r="A313" s="303"/>
      <c r="B313" s="333"/>
      <c r="C313" s="308" t="s">
        <v>32</v>
      </c>
      <c r="D313" s="54" t="s">
        <v>62</v>
      </c>
      <c r="E313" s="77">
        <v>509</v>
      </c>
      <c r="F313" s="77">
        <v>522</v>
      </c>
      <c r="G313" s="77">
        <v>510</v>
      </c>
      <c r="H313" s="107">
        <v>395</v>
      </c>
      <c r="I313" s="107">
        <v>494</v>
      </c>
      <c r="J313" s="107">
        <v>1075</v>
      </c>
      <c r="K313" s="129">
        <v>1289</v>
      </c>
      <c r="L313" s="129">
        <v>1297</v>
      </c>
      <c r="M313" s="129">
        <v>847</v>
      </c>
      <c r="N313" s="77">
        <v>90</v>
      </c>
      <c r="O313" s="77">
        <v>836</v>
      </c>
      <c r="P313" s="77">
        <v>741</v>
      </c>
      <c r="Q313" s="590" t="s">
        <v>266</v>
      </c>
      <c r="R313" s="66">
        <f t="shared" si="54"/>
        <v>8605</v>
      </c>
      <c r="S313" s="279">
        <f t="shared" ref="S313" si="61">R313/R311</f>
        <v>1.5935185185185186</v>
      </c>
      <c r="T313" s="279">
        <f t="shared" ref="T313" si="62">R314/R312</f>
        <v>1.0716583598208891</v>
      </c>
      <c r="U313"/>
      <c r="V313" s="326"/>
    </row>
    <row r="314" spans="1:23" ht="41.25" customHeight="1" x14ac:dyDescent="0.25">
      <c r="A314" s="303"/>
      <c r="B314" s="333"/>
      <c r="C314" s="308"/>
      <c r="D314" s="54" t="s">
        <v>31</v>
      </c>
      <c r="E314" s="138">
        <v>5711374.9900000002</v>
      </c>
      <c r="F314" s="138">
        <v>6385697.6799999978</v>
      </c>
      <c r="G314" s="138">
        <v>6531830.6800000034</v>
      </c>
      <c r="H314" s="138">
        <v>6457770.5199999996</v>
      </c>
      <c r="I314" s="138">
        <v>6670122.3700000001</v>
      </c>
      <c r="J314" s="138">
        <v>8896454.4199999999</v>
      </c>
      <c r="K314" s="111">
        <v>6825042.1599999992</v>
      </c>
      <c r="L314" s="111">
        <v>7570951.0099999998</v>
      </c>
      <c r="M314" s="138">
        <v>7269993.5300000003</v>
      </c>
      <c r="N314" s="138">
        <v>6589343.7400000002</v>
      </c>
      <c r="O314" s="138">
        <v>7422685.3899999997</v>
      </c>
      <c r="P314" s="138">
        <v>6077744.6299999999</v>
      </c>
      <c r="Q314" s="591"/>
      <c r="R314" s="138">
        <f t="shared" si="54"/>
        <v>82409011.11999999</v>
      </c>
      <c r="S314" s="279"/>
      <c r="T314" s="279"/>
      <c r="U314"/>
      <c r="V314" s="326"/>
    </row>
    <row r="315" spans="1:23" ht="52.5" customHeight="1" x14ac:dyDescent="0.25">
      <c r="A315" s="303">
        <v>5</v>
      </c>
      <c r="B315" s="333" t="s">
        <v>223</v>
      </c>
      <c r="C315" s="305" t="s">
        <v>40</v>
      </c>
      <c r="D315" s="53" t="s">
        <v>61</v>
      </c>
      <c r="E315" s="68">
        <v>5500</v>
      </c>
      <c r="F315" s="68">
        <v>5500</v>
      </c>
      <c r="G315" s="68">
        <v>5500</v>
      </c>
      <c r="H315" s="68">
        <v>5500</v>
      </c>
      <c r="I315" s="68">
        <v>5500</v>
      </c>
      <c r="J315" s="68">
        <v>5500</v>
      </c>
      <c r="K315" s="68">
        <v>5500</v>
      </c>
      <c r="L315" s="68">
        <v>5500</v>
      </c>
      <c r="M315" s="68">
        <v>5500</v>
      </c>
      <c r="N315" s="68">
        <v>5500</v>
      </c>
      <c r="O315" s="68">
        <v>5500</v>
      </c>
      <c r="P315" s="68">
        <v>5500</v>
      </c>
      <c r="Q315" s="590" t="s">
        <v>263</v>
      </c>
      <c r="R315" s="98">
        <f t="shared" si="54"/>
        <v>66000</v>
      </c>
      <c r="S315" s="289" t="s">
        <v>38</v>
      </c>
      <c r="T315" s="289" t="s">
        <v>39</v>
      </c>
      <c r="U315"/>
      <c r="V315" s="266"/>
    </row>
    <row r="316" spans="1:23" ht="52.5" customHeight="1" x14ac:dyDescent="0.25">
      <c r="A316" s="303"/>
      <c r="B316" s="333"/>
      <c r="C316" s="305"/>
      <c r="D316" s="53" t="s">
        <v>31</v>
      </c>
      <c r="E316" s="139">
        <v>1353102.5</v>
      </c>
      <c r="F316" s="139">
        <v>1364102.5</v>
      </c>
      <c r="G316" s="139">
        <v>1353102.5</v>
      </c>
      <c r="H316" s="139">
        <v>1353102.5</v>
      </c>
      <c r="I316" s="139">
        <v>42000819.760000005</v>
      </c>
      <c r="J316" s="139">
        <v>1385777.5</v>
      </c>
      <c r="K316" s="139">
        <v>3554344.92</v>
      </c>
      <c r="L316" s="139">
        <v>3930351.62</v>
      </c>
      <c r="M316" s="139">
        <v>4311601.62</v>
      </c>
      <c r="N316" s="139">
        <v>1353102.5</v>
      </c>
      <c r="O316" s="139">
        <v>4492588.8600000003</v>
      </c>
      <c r="P316" s="139">
        <v>5637680.5999999996</v>
      </c>
      <c r="Q316" s="591"/>
      <c r="R316" s="139">
        <f t="shared" si="54"/>
        <v>72089677.379999995</v>
      </c>
      <c r="S316" s="289"/>
      <c r="T316" s="289"/>
      <c r="U316"/>
      <c r="V316" s="266"/>
    </row>
    <row r="317" spans="1:23" ht="52.5" customHeight="1" x14ac:dyDescent="0.25">
      <c r="A317" s="303"/>
      <c r="B317" s="333"/>
      <c r="C317" s="308" t="s">
        <v>32</v>
      </c>
      <c r="D317" s="54" t="str">
        <f>D315</f>
        <v>M3</v>
      </c>
      <c r="E317" s="77">
        <v>4500</v>
      </c>
      <c r="F317" s="77">
        <v>4750</v>
      </c>
      <c r="G317" s="77">
        <v>5250</v>
      </c>
      <c r="H317" s="107">
        <v>4580</v>
      </c>
      <c r="I317" s="107">
        <v>4920</v>
      </c>
      <c r="J317" s="107">
        <v>5200</v>
      </c>
      <c r="K317" s="130">
        <v>6358.74</v>
      </c>
      <c r="L317" s="130">
        <v>4550</v>
      </c>
      <c r="M317" s="130">
        <v>3900</v>
      </c>
      <c r="N317" s="77">
        <v>3980</v>
      </c>
      <c r="O317" s="77">
        <v>4250</v>
      </c>
      <c r="P317" s="77">
        <v>5250</v>
      </c>
      <c r="Q317" s="590" t="s">
        <v>264</v>
      </c>
      <c r="R317" s="66">
        <f t="shared" si="54"/>
        <v>57488.74</v>
      </c>
      <c r="S317" s="279">
        <f t="shared" ref="S317" si="63">R317/R315</f>
        <v>0.87104151515151507</v>
      </c>
      <c r="T317" s="279">
        <f t="shared" ref="T317" si="64">R318/R316</f>
        <v>0.72953700365138197</v>
      </c>
      <c r="U317"/>
      <c r="V317" s="326"/>
    </row>
    <row r="318" spans="1:23" ht="52.5" customHeight="1" x14ac:dyDescent="0.25">
      <c r="A318" s="303"/>
      <c r="B318" s="333"/>
      <c r="C318" s="308"/>
      <c r="D318" s="54" t="str">
        <f>D316</f>
        <v>Monto</v>
      </c>
      <c r="E318" s="138">
        <v>1338067.25</v>
      </c>
      <c r="F318" s="138">
        <v>2674283.8400000003</v>
      </c>
      <c r="G318" s="138">
        <v>2162785.1199999996</v>
      </c>
      <c r="H318" s="138">
        <v>1975045.5</v>
      </c>
      <c r="I318" s="138">
        <v>2547786.14</v>
      </c>
      <c r="J318" s="138">
        <v>2518843.88</v>
      </c>
      <c r="K318" s="137">
        <v>6720492.1799999997</v>
      </c>
      <c r="L318" s="137">
        <v>7565295.6200000001</v>
      </c>
      <c r="M318" s="138">
        <v>8162733.4500000002</v>
      </c>
      <c r="N318" s="138">
        <v>5075699.62</v>
      </c>
      <c r="O318" s="138">
        <v>5120093.96</v>
      </c>
      <c r="P318" s="138">
        <v>6730960.6699999999</v>
      </c>
      <c r="Q318" s="591"/>
      <c r="R318" s="138">
        <f t="shared" si="54"/>
        <v>52592087.230000004</v>
      </c>
      <c r="S318" s="279"/>
      <c r="T318" s="279"/>
      <c r="U318"/>
      <c r="V318" s="326"/>
    </row>
    <row r="319" spans="1:23" ht="42.75" customHeight="1" x14ac:dyDescent="0.25">
      <c r="A319" s="303">
        <v>6</v>
      </c>
      <c r="B319" s="311" t="s">
        <v>224</v>
      </c>
      <c r="C319" s="305" t="s">
        <v>40</v>
      </c>
      <c r="D319" s="53" t="s">
        <v>64</v>
      </c>
      <c r="E319" s="68">
        <v>5</v>
      </c>
      <c r="F319" s="68">
        <v>5</v>
      </c>
      <c r="G319" s="68">
        <v>5</v>
      </c>
      <c r="H319" s="68">
        <v>5</v>
      </c>
      <c r="I319" s="68">
        <v>5</v>
      </c>
      <c r="J319" s="68">
        <v>6</v>
      </c>
      <c r="K319" s="68">
        <v>5</v>
      </c>
      <c r="L319" s="68">
        <v>5</v>
      </c>
      <c r="M319" s="68">
        <v>5</v>
      </c>
      <c r="N319" s="68">
        <v>5</v>
      </c>
      <c r="O319" s="68">
        <v>5</v>
      </c>
      <c r="P319" s="68">
        <v>5</v>
      </c>
      <c r="Q319" s="590" t="s">
        <v>263</v>
      </c>
      <c r="R319" s="98">
        <f t="shared" si="54"/>
        <v>61</v>
      </c>
      <c r="S319" s="289" t="s">
        <v>38</v>
      </c>
      <c r="T319" s="289" t="s">
        <v>39</v>
      </c>
      <c r="U319"/>
      <c r="V319" s="266"/>
    </row>
    <row r="320" spans="1:23" ht="42.75" customHeight="1" x14ac:dyDescent="0.25">
      <c r="A320" s="303"/>
      <c r="B320" s="311"/>
      <c r="C320" s="305"/>
      <c r="D320" s="53" t="s">
        <v>31</v>
      </c>
      <c r="E320" s="139">
        <v>1797512.3599999999</v>
      </c>
      <c r="F320" s="139">
        <v>1797512.3599999999</v>
      </c>
      <c r="G320" s="139">
        <v>1797512.3599999999</v>
      </c>
      <c r="H320" s="139">
        <v>1797512.3599999999</v>
      </c>
      <c r="I320" s="139">
        <v>5694335.9000000004</v>
      </c>
      <c r="J320" s="139">
        <v>1851312.3599999999</v>
      </c>
      <c r="K320" s="139">
        <v>1797512.3599999999</v>
      </c>
      <c r="L320" s="139">
        <v>2484350.9</v>
      </c>
      <c r="M320" s="139">
        <v>2304100.9</v>
      </c>
      <c r="N320" s="139">
        <v>1797512.3599999999</v>
      </c>
      <c r="O320" s="139">
        <v>2297303.7399999998</v>
      </c>
      <c r="P320" s="139">
        <v>3200225.72</v>
      </c>
      <c r="Q320" s="591"/>
      <c r="R320" s="139">
        <f t="shared" si="54"/>
        <v>28616703.679999992</v>
      </c>
      <c r="S320" s="289"/>
      <c r="T320" s="289"/>
      <c r="U320"/>
      <c r="V320" s="266"/>
    </row>
    <row r="321" spans="1:22" ht="42.75" customHeight="1" x14ac:dyDescent="0.25">
      <c r="A321" s="303"/>
      <c r="B321" s="311"/>
      <c r="C321" s="308" t="s">
        <v>32</v>
      </c>
      <c r="D321" s="54" t="str">
        <f>D319</f>
        <v>servicios</v>
      </c>
      <c r="E321" s="77">
        <v>1</v>
      </c>
      <c r="F321" s="77">
        <v>1</v>
      </c>
      <c r="G321" s="77">
        <v>2</v>
      </c>
      <c r="H321" s="77">
        <v>5</v>
      </c>
      <c r="I321" s="77">
        <v>4</v>
      </c>
      <c r="J321" s="77">
        <v>8</v>
      </c>
      <c r="K321" s="130">
        <v>5</v>
      </c>
      <c r="L321" s="130">
        <v>5</v>
      </c>
      <c r="M321" s="130">
        <v>1</v>
      </c>
      <c r="N321" s="77">
        <v>2</v>
      </c>
      <c r="O321" s="77">
        <v>2</v>
      </c>
      <c r="P321" s="77">
        <v>6</v>
      </c>
      <c r="Q321" s="590" t="s">
        <v>264</v>
      </c>
      <c r="R321" s="66">
        <f t="shared" si="54"/>
        <v>42</v>
      </c>
      <c r="S321" s="279">
        <f t="shared" ref="S321" si="65">R321/R319</f>
        <v>0.68852459016393441</v>
      </c>
      <c r="T321" s="279">
        <f t="shared" ref="T321" si="66">R322/R320</f>
        <v>1.4065479497602296</v>
      </c>
      <c r="U321"/>
      <c r="V321" s="326"/>
    </row>
    <row r="322" spans="1:22" ht="42.75" customHeight="1" x14ac:dyDescent="0.25">
      <c r="A322" s="303"/>
      <c r="B322" s="311"/>
      <c r="C322" s="308"/>
      <c r="D322" s="54" t="str">
        <f>D320</f>
        <v>Monto</v>
      </c>
      <c r="E322" s="138">
        <v>2707097.4700000007</v>
      </c>
      <c r="F322" s="138">
        <v>2192799.6899999995</v>
      </c>
      <c r="G322" s="138">
        <v>2748767.6500000022</v>
      </c>
      <c r="H322" s="138">
        <v>4866401.08</v>
      </c>
      <c r="I322" s="138">
        <v>6650540.3099999996</v>
      </c>
      <c r="J322" s="138">
        <v>4039172.7</v>
      </c>
      <c r="K322" s="111">
        <v>3557947.15</v>
      </c>
      <c r="L322" s="111">
        <v>2164541.9200000004</v>
      </c>
      <c r="M322" s="138">
        <v>2704707.21</v>
      </c>
      <c r="N322" s="138">
        <v>2364917.41</v>
      </c>
      <c r="O322" s="138">
        <v>2657072.56</v>
      </c>
      <c r="P322" s="138">
        <v>3596800.74</v>
      </c>
      <c r="Q322" s="591"/>
      <c r="R322" s="138">
        <f t="shared" si="54"/>
        <v>40250765.890000008</v>
      </c>
      <c r="S322" s="279"/>
      <c r="T322" s="279"/>
      <c r="U322"/>
      <c r="V322" s="326"/>
    </row>
    <row r="323" spans="1:22" ht="36" customHeight="1" x14ac:dyDescent="0.25">
      <c r="A323" s="303">
        <v>7</v>
      </c>
      <c r="B323" s="311" t="s">
        <v>225</v>
      </c>
      <c r="C323" s="305" t="s">
        <v>40</v>
      </c>
      <c r="D323" s="53" t="s">
        <v>65</v>
      </c>
      <c r="E323" s="68">
        <v>50</v>
      </c>
      <c r="F323" s="68">
        <v>50</v>
      </c>
      <c r="G323" s="68">
        <v>50</v>
      </c>
      <c r="H323" s="68">
        <v>50</v>
      </c>
      <c r="I323" s="68">
        <v>50</v>
      </c>
      <c r="J323" s="68">
        <v>50</v>
      </c>
      <c r="K323" s="68">
        <v>50</v>
      </c>
      <c r="L323" s="68">
        <v>50</v>
      </c>
      <c r="M323" s="68">
        <v>50</v>
      </c>
      <c r="N323" s="68">
        <v>50</v>
      </c>
      <c r="O323" s="68">
        <v>50</v>
      </c>
      <c r="P323" s="68">
        <v>50</v>
      </c>
      <c r="Q323" s="590" t="s">
        <v>263</v>
      </c>
      <c r="R323" s="98">
        <f t="shared" si="54"/>
        <v>600</v>
      </c>
      <c r="S323" s="289" t="s">
        <v>38</v>
      </c>
      <c r="T323" s="289" t="s">
        <v>39</v>
      </c>
      <c r="U323"/>
      <c r="V323" s="266"/>
    </row>
    <row r="324" spans="1:22" ht="36" customHeight="1" x14ac:dyDescent="0.25">
      <c r="A324" s="303"/>
      <c r="B324" s="311"/>
      <c r="C324" s="305"/>
      <c r="D324" s="53" t="s">
        <v>31</v>
      </c>
      <c r="E324" s="139">
        <v>940964.43999999983</v>
      </c>
      <c r="F324" s="139">
        <v>944964.43999999983</v>
      </c>
      <c r="G324" s="139">
        <v>940964.43999999983</v>
      </c>
      <c r="H324" s="139">
        <v>940964.43999999983</v>
      </c>
      <c r="I324" s="139">
        <v>1687274.85</v>
      </c>
      <c r="J324" s="139">
        <v>967314.43999999983</v>
      </c>
      <c r="K324" s="139">
        <v>940964.43999999983</v>
      </c>
      <c r="L324" s="139">
        <v>1136764.44</v>
      </c>
      <c r="M324" s="139">
        <v>1006764.4399999998</v>
      </c>
      <c r="N324" s="139">
        <v>940964.43999999983</v>
      </c>
      <c r="O324" s="139">
        <v>1025364.4399999998</v>
      </c>
      <c r="P324" s="139">
        <v>1436948.66</v>
      </c>
      <c r="Q324" s="591"/>
      <c r="R324" s="139">
        <f t="shared" si="54"/>
        <v>12910217.909999996</v>
      </c>
      <c r="S324" s="289"/>
      <c r="T324" s="289"/>
      <c r="U324"/>
      <c r="V324" s="266"/>
    </row>
    <row r="325" spans="1:22" ht="36" customHeight="1" x14ac:dyDescent="0.25">
      <c r="A325" s="303"/>
      <c r="B325" s="311"/>
      <c r="C325" s="308" t="s">
        <v>32</v>
      </c>
      <c r="D325" s="54" t="str">
        <f>D323</f>
        <v>Equipos</v>
      </c>
      <c r="E325" s="77">
        <v>45</v>
      </c>
      <c r="F325" s="77">
        <v>35</v>
      </c>
      <c r="G325" s="77">
        <v>46</v>
      </c>
      <c r="H325" s="107">
        <v>55</v>
      </c>
      <c r="I325" s="107">
        <v>44</v>
      </c>
      <c r="J325" s="107">
        <v>52</v>
      </c>
      <c r="K325" s="130">
        <v>49</v>
      </c>
      <c r="L325" s="130">
        <v>45</v>
      </c>
      <c r="M325" s="130">
        <v>48</v>
      </c>
      <c r="N325" s="77">
        <v>65</v>
      </c>
      <c r="O325" s="77">
        <v>52</v>
      </c>
      <c r="P325" s="77">
        <v>49</v>
      </c>
      <c r="Q325" s="590" t="s">
        <v>264</v>
      </c>
      <c r="R325" s="66">
        <f t="shared" si="54"/>
        <v>585</v>
      </c>
      <c r="S325" s="279">
        <f t="shared" ref="S325" si="67">R325/R323</f>
        <v>0.97499999999999998</v>
      </c>
      <c r="T325" s="279">
        <f t="shared" ref="T325" si="68">R326/R324</f>
        <v>0.96954356984978285</v>
      </c>
      <c r="U325"/>
      <c r="V325" s="326"/>
    </row>
    <row r="326" spans="1:22" ht="36" customHeight="1" x14ac:dyDescent="0.25">
      <c r="A326" s="303"/>
      <c r="B326" s="311"/>
      <c r="C326" s="308"/>
      <c r="D326" s="54" t="str">
        <f>D324</f>
        <v>Monto</v>
      </c>
      <c r="E326" s="138">
        <v>857203.88</v>
      </c>
      <c r="F326" s="138">
        <v>868692.40000000026</v>
      </c>
      <c r="G326" s="138">
        <v>877111.39999999979</v>
      </c>
      <c r="H326" s="138">
        <v>923934.5</v>
      </c>
      <c r="I326" s="138">
        <v>1058512.8799999999</v>
      </c>
      <c r="J326" s="138">
        <v>1010611.64</v>
      </c>
      <c r="K326" s="111">
        <v>1798719.4799999995</v>
      </c>
      <c r="L326" s="111">
        <v>1034544.2899999999</v>
      </c>
      <c r="M326" s="138">
        <v>1118480.1200000001</v>
      </c>
      <c r="N326" s="138">
        <v>931173.67</v>
      </c>
      <c r="O326" s="138">
        <v>953557.82</v>
      </c>
      <c r="P326" s="138">
        <v>1084476.68</v>
      </c>
      <c r="Q326" s="591"/>
      <c r="R326" s="138">
        <f t="shared" si="54"/>
        <v>12517018.76</v>
      </c>
      <c r="S326" s="279"/>
      <c r="T326" s="279"/>
      <c r="U326"/>
      <c r="V326" s="326"/>
    </row>
    <row r="327" spans="1:22" ht="45" customHeight="1" x14ac:dyDescent="0.25">
      <c r="A327" s="303">
        <v>8</v>
      </c>
      <c r="B327" s="311" t="s">
        <v>226</v>
      </c>
      <c r="C327" s="305" t="s">
        <v>40</v>
      </c>
      <c r="D327" s="53" t="s">
        <v>66</v>
      </c>
      <c r="E327" s="68">
        <v>200</v>
      </c>
      <c r="F327" s="68">
        <v>200</v>
      </c>
      <c r="G327" s="68">
        <v>200</v>
      </c>
      <c r="H327" s="68">
        <v>200</v>
      </c>
      <c r="I327" s="68">
        <v>200</v>
      </c>
      <c r="J327" s="68">
        <v>200</v>
      </c>
      <c r="K327" s="68">
        <v>200</v>
      </c>
      <c r="L327" s="68">
        <v>200</v>
      </c>
      <c r="M327" s="68">
        <v>200</v>
      </c>
      <c r="N327" s="68">
        <v>200</v>
      </c>
      <c r="O327" s="68">
        <v>200</v>
      </c>
      <c r="P327" s="68">
        <v>200</v>
      </c>
      <c r="Q327" s="590" t="s">
        <v>263</v>
      </c>
      <c r="R327" s="98">
        <f t="shared" si="54"/>
        <v>2400</v>
      </c>
      <c r="S327" s="289" t="s">
        <v>38</v>
      </c>
      <c r="T327" s="289" t="s">
        <v>39</v>
      </c>
      <c r="U327"/>
      <c r="V327" s="266"/>
    </row>
    <row r="328" spans="1:22" ht="45" customHeight="1" x14ac:dyDescent="0.25">
      <c r="A328" s="303"/>
      <c r="B328" s="311"/>
      <c r="C328" s="305"/>
      <c r="D328" s="53" t="s">
        <v>31</v>
      </c>
      <c r="E328" s="139">
        <v>3638272.0700000003</v>
      </c>
      <c r="F328" s="139">
        <v>3678972.0700000003</v>
      </c>
      <c r="G328" s="139">
        <v>3639972.0700000003</v>
      </c>
      <c r="H328" s="139">
        <v>3639972.0700000003</v>
      </c>
      <c r="I328" s="139">
        <v>10509562.600000003</v>
      </c>
      <c r="J328" s="139">
        <v>3845019.5700000003</v>
      </c>
      <c r="K328" s="139">
        <v>3640189.5700000003</v>
      </c>
      <c r="L328" s="139">
        <v>5128057.9600000028</v>
      </c>
      <c r="M328" s="139">
        <v>4608270.4600000037</v>
      </c>
      <c r="N328" s="139">
        <v>3639972.0700000003</v>
      </c>
      <c r="O328" s="139">
        <v>4596270.4600000037</v>
      </c>
      <c r="P328" s="139">
        <v>6011564.8700000029</v>
      </c>
      <c r="Q328" s="591"/>
      <c r="R328" s="139">
        <f t="shared" si="54"/>
        <v>56576095.840000011</v>
      </c>
      <c r="S328" s="289"/>
      <c r="T328" s="289"/>
      <c r="U328"/>
      <c r="V328" s="266"/>
    </row>
    <row r="329" spans="1:22" ht="45" customHeight="1" x14ac:dyDescent="0.25">
      <c r="A329" s="303"/>
      <c r="B329" s="311"/>
      <c r="C329" s="308" t="s">
        <v>32</v>
      </c>
      <c r="D329" s="54" t="str">
        <f>D327</f>
        <v>Metros lineales</v>
      </c>
      <c r="E329" s="79">
        <v>190</v>
      </c>
      <c r="F329" s="79">
        <v>185</v>
      </c>
      <c r="G329" s="79">
        <v>196</v>
      </c>
      <c r="H329" s="79">
        <v>193</v>
      </c>
      <c r="I329" s="79">
        <v>162</v>
      </c>
      <c r="J329" s="79">
        <v>244</v>
      </c>
      <c r="K329" s="130">
        <v>266</v>
      </c>
      <c r="L329" s="130">
        <v>156</v>
      </c>
      <c r="M329" s="130">
        <v>125</v>
      </c>
      <c r="N329" s="77">
        <v>201</v>
      </c>
      <c r="O329" s="77">
        <v>241</v>
      </c>
      <c r="P329" s="77">
        <v>118</v>
      </c>
      <c r="Q329" s="590" t="s">
        <v>264</v>
      </c>
      <c r="R329" s="66">
        <f>SUM(E329:M329)</f>
        <v>1717</v>
      </c>
      <c r="S329" s="279">
        <f t="shared" ref="S329" si="69">R329/R327</f>
        <v>0.7154166666666667</v>
      </c>
      <c r="T329" s="279">
        <f t="shared" ref="T329" si="70">R330/R328</f>
        <v>1.0263752328230642</v>
      </c>
      <c r="U329"/>
      <c r="V329" s="326"/>
    </row>
    <row r="330" spans="1:22" ht="45" customHeight="1" x14ac:dyDescent="0.25">
      <c r="A330" s="303"/>
      <c r="B330" s="311"/>
      <c r="C330" s="308"/>
      <c r="D330" s="54" t="str">
        <f>D328</f>
        <v>Monto</v>
      </c>
      <c r="E330" s="138">
        <v>3467851.9999999995</v>
      </c>
      <c r="F330" s="138">
        <v>3773647.5400000052</v>
      </c>
      <c r="G330" s="138">
        <v>5285386.6399999876</v>
      </c>
      <c r="H330" s="138">
        <v>3812208.36</v>
      </c>
      <c r="I330" s="138">
        <v>4160637.94</v>
      </c>
      <c r="J330" s="138">
        <v>6297132.8300000001</v>
      </c>
      <c r="K330" s="111">
        <v>5033258.6599999992</v>
      </c>
      <c r="L330" s="111">
        <v>5341815.63</v>
      </c>
      <c r="M330" s="138">
        <v>5386568.7300000004</v>
      </c>
      <c r="N330" s="138">
        <v>5978170.3600000003</v>
      </c>
      <c r="O330" s="138">
        <v>4702420.38</v>
      </c>
      <c r="P330" s="138">
        <v>4829204.47</v>
      </c>
      <c r="Q330" s="591"/>
      <c r="R330" s="138">
        <f t="shared" si="54"/>
        <v>58068303.539999999</v>
      </c>
      <c r="S330" s="279"/>
      <c r="T330" s="279"/>
      <c r="U330"/>
      <c r="V330" s="326"/>
    </row>
    <row r="331" spans="1:22" ht="37.5" customHeight="1" x14ac:dyDescent="0.25">
      <c r="A331" s="303">
        <v>9</v>
      </c>
      <c r="B331" s="311" t="s">
        <v>227</v>
      </c>
      <c r="C331" s="305" t="s">
        <v>40</v>
      </c>
      <c r="D331" s="53" t="s">
        <v>60</v>
      </c>
      <c r="E331" s="177">
        <v>20</v>
      </c>
      <c r="F331" s="177">
        <v>20</v>
      </c>
      <c r="G331" s="177">
        <v>20</v>
      </c>
      <c r="H331" s="177">
        <v>20</v>
      </c>
      <c r="I331" s="177">
        <v>20</v>
      </c>
      <c r="J331" s="177">
        <v>20</v>
      </c>
      <c r="K331" s="177">
        <v>20</v>
      </c>
      <c r="L331" s="177">
        <v>20</v>
      </c>
      <c r="M331" s="177">
        <v>20</v>
      </c>
      <c r="N331" s="177">
        <v>20</v>
      </c>
      <c r="O331" s="177">
        <v>20</v>
      </c>
      <c r="P331" s="177">
        <v>20</v>
      </c>
      <c r="Q331" s="590" t="s">
        <v>263</v>
      </c>
      <c r="R331" s="98">
        <f t="shared" si="54"/>
        <v>240</v>
      </c>
      <c r="S331" s="289" t="s">
        <v>38</v>
      </c>
      <c r="T331" s="289" t="s">
        <v>39</v>
      </c>
      <c r="U331"/>
      <c r="V331" s="266"/>
    </row>
    <row r="332" spans="1:22" ht="37.5" customHeight="1" x14ac:dyDescent="0.25">
      <c r="A332" s="303"/>
      <c r="B332" s="311"/>
      <c r="C332" s="305"/>
      <c r="D332" s="53" t="s">
        <v>31</v>
      </c>
      <c r="E332" s="139">
        <v>1323085.9400000002</v>
      </c>
      <c r="F332" s="139">
        <v>1323085.9400000002</v>
      </c>
      <c r="G332" s="139">
        <v>1323085.9400000002</v>
      </c>
      <c r="H332" s="139">
        <v>1323085.9400000002</v>
      </c>
      <c r="I332" s="139">
        <v>12459077.159999998</v>
      </c>
      <c r="J332" s="139">
        <v>1405685.9400000002</v>
      </c>
      <c r="K332" s="139">
        <v>1323085.9400000002</v>
      </c>
      <c r="L332" s="139">
        <v>3119090.28</v>
      </c>
      <c r="M332" s="139">
        <v>2813040.28</v>
      </c>
      <c r="N332" s="139">
        <v>1323085.9400000002</v>
      </c>
      <c r="O332" s="139">
        <v>2838040.28</v>
      </c>
      <c r="P332" s="139">
        <v>4601994.6300000008</v>
      </c>
      <c r="Q332" s="591"/>
      <c r="R332" s="139">
        <f t="shared" si="54"/>
        <v>35175444.210000008</v>
      </c>
      <c r="S332" s="289"/>
      <c r="T332" s="289"/>
      <c r="U332"/>
      <c r="V332" s="266"/>
    </row>
    <row r="333" spans="1:22" ht="37.5" customHeight="1" x14ac:dyDescent="0.25">
      <c r="A333" s="303"/>
      <c r="B333" s="311"/>
      <c r="C333" s="308" t="s">
        <v>32</v>
      </c>
      <c r="D333" s="54" t="str">
        <f>D331</f>
        <v>Reuniones</v>
      </c>
      <c r="E333" s="77">
        <v>20</v>
      </c>
      <c r="F333" s="77">
        <v>18</v>
      </c>
      <c r="G333" s="77">
        <v>15</v>
      </c>
      <c r="H333" s="107">
        <v>19</v>
      </c>
      <c r="I333" s="107">
        <v>18</v>
      </c>
      <c r="J333" s="107">
        <v>19</v>
      </c>
      <c r="K333" s="131">
        <v>17</v>
      </c>
      <c r="L333" s="131">
        <v>16</v>
      </c>
      <c r="M333" s="131">
        <v>25</v>
      </c>
      <c r="N333" s="77">
        <v>24</v>
      </c>
      <c r="O333" s="77">
        <v>22</v>
      </c>
      <c r="P333" s="77">
        <v>21</v>
      </c>
      <c r="Q333" s="590" t="s">
        <v>264</v>
      </c>
      <c r="R333" s="66">
        <f t="shared" si="54"/>
        <v>234</v>
      </c>
      <c r="S333" s="279">
        <f t="shared" ref="S333" si="71">R333/R331</f>
        <v>0.97499999999999998</v>
      </c>
      <c r="T333" s="279">
        <f t="shared" ref="T333" si="72">R334/R332</f>
        <v>0.7020088076948835</v>
      </c>
      <c r="U333"/>
      <c r="V333" s="326"/>
    </row>
    <row r="334" spans="1:22" ht="37.5" customHeight="1" x14ac:dyDescent="0.25">
      <c r="A334" s="303"/>
      <c r="B334" s="311"/>
      <c r="C334" s="308"/>
      <c r="D334" s="54" t="str">
        <f>D332</f>
        <v>Monto</v>
      </c>
      <c r="E334" s="138">
        <v>1485268.0200000003</v>
      </c>
      <c r="F334" s="138">
        <v>1397535.6299999987</v>
      </c>
      <c r="G334" s="138">
        <v>1617217.8</v>
      </c>
      <c r="H334" s="138">
        <v>1622139.05</v>
      </c>
      <c r="I334" s="138">
        <v>1587592</v>
      </c>
      <c r="J334" s="138">
        <v>1615147.79</v>
      </c>
      <c r="K334" s="111">
        <v>1526440.0899999999</v>
      </c>
      <c r="L334" s="111">
        <v>1835909.0499999998</v>
      </c>
      <c r="M334" s="138">
        <v>2319936.64</v>
      </c>
      <c r="N334" s="138">
        <v>1572450.38</v>
      </c>
      <c r="O334" s="138">
        <v>6229787.1799999997</v>
      </c>
      <c r="P334" s="138">
        <v>1884048.02</v>
      </c>
      <c r="Q334" s="591"/>
      <c r="R334" s="138">
        <f t="shared" si="54"/>
        <v>24693471.649999999</v>
      </c>
      <c r="S334" s="279"/>
      <c r="T334" s="279"/>
      <c r="U334"/>
      <c r="V334" s="326"/>
    </row>
    <row r="335" spans="1:22" ht="38.25" customHeight="1" x14ac:dyDescent="0.25">
      <c r="A335" s="303">
        <v>10</v>
      </c>
      <c r="B335" s="311" t="s">
        <v>228</v>
      </c>
      <c r="C335" s="305" t="s">
        <v>40</v>
      </c>
      <c r="D335" s="53" t="s">
        <v>67</v>
      </c>
      <c r="E335" s="177">
        <v>8</v>
      </c>
      <c r="F335" s="177">
        <v>8</v>
      </c>
      <c r="G335" s="177">
        <v>8</v>
      </c>
      <c r="H335" s="177">
        <v>8</v>
      </c>
      <c r="I335" s="177">
        <v>8</v>
      </c>
      <c r="J335" s="177">
        <v>8</v>
      </c>
      <c r="K335" s="177">
        <v>8</v>
      </c>
      <c r="L335" s="177">
        <v>8</v>
      </c>
      <c r="M335" s="177">
        <v>8</v>
      </c>
      <c r="N335" s="177">
        <v>8</v>
      </c>
      <c r="O335" s="177">
        <v>8</v>
      </c>
      <c r="P335" s="177">
        <v>8</v>
      </c>
      <c r="Q335" s="590" t="s">
        <v>267</v>
      </c>
      <c r="R335" s="98">
        <f t="shared" si="54"/>
        <v>96</v>
      </c>
      <c r="S335" s="289" t="s">
        <v>38</v>
      </c>
      <c r="T335" s="289" t="s">
        <v>39</v>
      </c>
      <c r="U335"/>
      <c r="V335" s="266"/>
    </row>
    <row r="336" spans="1:22" ht="38.25" customHeight="1" x14ac:dyDescent="0.25">
      <c r="A336" s="303"/>
      <c r="B336" s="311"/>
      <c r="C336" s="305"/>
      <c r="D336" s="53" t="s">
        <v>31</v>
      </c>
      <c r="E336" s="139">
        <v>2635531.1100000008</v>
      </c>
      <c r="F336" s="139">
        <v>2643531.1100000008</v>
      </c>
      <c r="G336" s="139">
        <v>2635531.1100000008</v>
      </c>
      <c r="H336" s="139">
        <v>2635531.1100000008</v>
      </c>
      <c r="I336" s="139">
        <v>11818941.310000004</v>
      </c>
      <c r="J336" s="139">
        <v>2827508.1100000008</v>
      </c>
      <c r="K336" s="139">
        <v>2635676.1100000008</v>
      </c>
      <c r="L336" s="139">
        <v>4415401.42</v>
      </c>
      <c r="M336" s="139">
        <v>3914220.7200000011</v>
      </c>
      <c r="N336" s="139">
        <v>2635531.1100000008</v>
      </c>
      <c r="O336" s="139">
        <v>3912495.7200000011</v>
      </c>
      <c r="P336" s="139">
        <v>5547796.7300000023</v>
      </c>
      <c r="Q336" s="591"/>
      <c r="R336" s="139">
        <f t="shared" si="54"/>
        <v>48257695.670000009</v>
      </c>
      <c r="S336" s="289"/>
      <c r="T336" s="289"/>
      <c r="U336"/>
      <c r="V336" s="266"/>
    </row>
    <row r="337" spans="1:22" ht="38.25" customHeight="1" x14ac:dyDescent="0.25">
      <c r="A337" s="303"/>
      <c r="B337" s="311"/>
      <c r="C337" s="308" t="s">
        <v>32</v>
      </c>
      <c r="D337" s="54" t="str">
        <f>D335</f>
        <v>Monitoreos</v>
      </c>
      <c r="E337" s="77">
        <v>0</v>
      </c>
      <c r="F337" s="77">
        <v>0</v>
      </c>
      <c r="G337" s="77">
        <v>0</v>
      </c>
      <c r="H337" s="107">
        <v>0</v>
      </c>
      <c r="I337" s="107">
        <v>0</v>
      </c>
      <c r="J337" s="107">
        <v>0</v>
      </c>
      <c r="K337" s="128">
        <v>0</v>
      </c>
      <c r="L337" s="128">
        <v>0</v>
      </c>
      <c r="M337" s="128">
        <v>0</v>
      </c>
      <c r="N337" s="77">
        <v>42</v>
      </c>
      <c r="O337" s="77">
        <v>39</v>
      </c>
      <c r="P337" s="77">
        <v>45</v>
      </c>
      <c r="Q337" s="590" t="s">
        <v>268</v>
      </c>
      <c r="R337" s="66">
        <f t="shared" si="54"/>
        <v>126</v>
      </c>
      <c r="S337" s="279">
        <f t="shared" ref="S337" si="73">R337/R335</f>
        <v>1.3125</v>
      </c>
      <c r="T337" s="279">
        <f t="shared" ref="T337" si="74">R338/R336</f>
        <v>0.72004977771040746</v>
      </c>
      <c r="U337"/>
      <c r="V337" s="326"/>
    </row>
    <row r="338" spans="1:22" ht="38.25" customHeight="1" x14ac:dyDescent="0.25">
      <c r="A338" s="303"/>
      <c r="B338" s="311"/>
      <c r="C338" s="308"/>
      <c r="D338" s="54" t="str">
        <f>D336</f>
        <v>Monto</v>
      </c>
      <c r="E338" s="138">
        <v>2356111.83</v>
      </c>
      <c r="F338" s="138">
        <v>2387456.6300000008</v>
      </c>
      <c r="G338" s="138">
        <v>2769429.3100000024</v>
      </c>
      <c r="H338" s="138">
        <v>2537519.91</v>
      </c>
      <c r="I338" s="138">
        <v>2975425.18</v>
      </c>
      <c r="J338" s="138">
        <v>2914039.24</v>
      </c>
      <c r="K338" s="111">
        <v>2847506.9199999976</v>
      </c>
      <c r="L338" s="111">
        <v>3282647.51</v>
      </c>
      <c r="M338" s="138">
        <v>3429627.15</v>
      </c>
      <c r="N338" s="138">
        <v>2951063.76</v>
      </c>
      <c r="O338" s="138">
        <v>2871448.03</v>
      </c>
      <c r="P338" s="138">
        <v>3425667.57</v>
      </c>
      <c r="Q338" s="591"/>
      <c r="R338" s="138">
        <f t="shared" si="54"/>
        <v>34747943.039999999</v>
      </c>
      <c r="S338" s="279"/>
      <c r="T338" s="279"/>
      <c r="U338"/>
      <c r="V338" s="326"/>
    </row>
    <row r="339" spans="1:22" ht="50.25" customHeight="1" x14ac:dyDescent="0.25">
      <c r="A339" s="303">
        <v>11</v>
      </c>
      <c r="B339" s="311" t="s">
        <v>229</v>
      </c>
      <c r="C339" s="305" t="s">
        <v>40</v>
      </c>
      <c r="D339" s="53" t="s">
        <v>62</v>
      </c>
      <c r="E339" s="177">
        <v>80</v>
      </c>
      <c r="F339" s="177">
        <v>80</v>
      </c>
      <c r="G339" s="177">
        <v>80</v>
      </c>
      <c r="H339" s="177">
        <v>80</v>
      </c>
      <c r="I339" s="177">
        <v>80</v>
      </c>
      <c r="J339" s="177">
        <v>80</v>
      </c>
      <c r="K339" s="177">
        <v>80</v>
      </c>
      <c r="L339" s="177">
        <v>80</v>
      </c>
      <c r="M339" s="177">
        <v>80</v>
      </c>
      <c r="N339" s="177">
        <v>80</v>
      </c>
      <c r="O339" s="177">
        <v>80</v>
      </c>
      <c r="P339" s="177">
        <v>80</v>
      </c>
      <c r="Q339" s="590" t="s">
        <v>269</v>
      </c>
      <c r="R339" s="98">
        <f t="shared" si="54"/>
        <v>960</v>
      </c>
      <c r="S339" s="289" t="s">
        <v>38</v>
      </c>
      <c r="T339" s="289" t="s">
        <v>39</v>
      </c>
      <c r="U339"/>
      <c r="V339" s="266"/>
    </row>
    <row r="340" spans="1:22" s="8" customFormat="1" ht="50.25" customHeight="1" x14ac:dyDescent="0.25">
      <c r="A340" s="303"/>
      <c r="B340" s="311"/>
      <c r="C340" s="305"/>
      <c r="D340" s="53" t="s">
        <v>31</v>
      </c>
      <c r="E340" s="139">
        <v>538672.08000000007</v>
      </c>
      <c r="F340" s="139">
        <v>538672.08000000007</v>
      </c>
      <c r="G340" s="139">
        <v>538672.08000000007</v>
      </c>
      <c r="H340" s="139">
        <v>538672.08000000007</v>
      </c>
      <c r="I340" s="139">
        <v>4718357.0600000005</v>
      </c>
      <c r="J340" s="139">
        <v>573397.08000000007</v>
      </c>
      <c r="K340" s="139">
        <v>538672.08000000007</v>
      </c>
      <c r="L340" s="139">
        <v>638439.42000000004</v>
      </c>
      <c r="M340" s="139">
        <v>990298.89</v>
      </c>
      <c r="N340" s="139">
        <v>538672.08000000007</v>
      </c>
      <c r="O340" s="139">
        <v>1020280.0500000002</v>
      </c>
      <c r="P340" s="139">
        <v>1547190.3900000001</v>
      </c>
      <c r="Q340" s="591"/>
      <c r="R340" s="139">
        <f t="shared" si="54"/>
        <v>12719995.370000003</v>
      </c>
      <c r="S340" s="289"/>
      <c r="T340" s="289"/>
      <c r="U340" s="7"/>
    </row>
    <row r="341" spans="1:22" ht="50.25" customHeight="1" x14ac:dyDescent="0.25">
      <c r="A341" s="303"/>
      <c r="B341" s="311"/>
      <c r="C341" s="308" t="s">
        <v>32</v>
      </c>
      <c r="D341" s="54" t="str">
        <f>D339</f>
        <v>Reportes</v>
      </c>
      <c r="E341" s="77">
        <v>75</v>
      </c>
      <c r="F341" s="77">
        <v>70</v>
      </c>
      <c r="G341" s="77">
        <v>79</v>
      </c>
      <c r="H341" s="77">
        <v>85</v>
      </c>
      <c r="I341" s="77">
        <v>103</v>
      </c>
      <c r="J341" s="77">
        <v>92</v>
      </c>
      <c r="K341" s="131">
        <v>103</v>
      </c>
      <c r="L341" s="131">
        <v>92</v>
      </c>
      <c r="M341" s="131">
        <v>78</v>
      </c>
      <c r="N341" s="80">
        <v>74</v>
      </c>
      <c r="O341" s="80">
        <v>70</v>
      </c>
      <c r="P341" s="80">
        <v>33</v>
      </c>
      <c r="Q341" s="590" t="s">
        <v>270</v>
      </c>
      <c r="R341" s="66">
        <f t="shared" si="54"/>
        <v>954</v>
      </c>
      <c r="S341" s="279">
        <f t="shared" ref="S341" si="75">R341/R339</f>
        <v>0.99375000000000002</v>
      </c>
      <c r="T341" s="279">
        <f t="shared" ref="T341" si="76">R342/R340</f>
        <v>0.77322306210870861</v>
      </c>
      <c r="U341"/>
      <c r="V341" s="326"/>
    </row>
    <row r="342" spans="1:22" ht="50.25" customHeight="1" thickBot="1" x14ac:dyDescent="0.3">
      <c r="A342" s="303"/>
      <c r="B342" s="311"/>
      <c r="C342" s="308"/>
      <c r="D342" s="54" t="str">
        <f>D340</f>
        <v>Monto</v>
      </c>
      <c r="E342" s="138">
        <v>536979.91999999969</v>
      </c>
      <c r="F342" s="138">
        <v>643453.94000000018</v>
      </c>
      <c r="G342" s="138">
        <v>666747.65999999945</v>
      </c>
      <c r="H342" s="141">
        <v>629044.41</v>
      </c>
      <c r="I342" s="141">
        <v>719811.6</v>
      </c>
      <c r="J342" s="141">
        <v>780355.72</v>
      </c>
      <c r="K342" s="140">
        <v>1575358.23</v>
      </c>
      <c r="L342" s="140">
        <v>830708.66</v>
      </c>
      <c r="M342" s="141">
        <v>875855.51</v>
      </c>
      <c r="N342" s="141">
        <v>744810.42</v>
      </c>
      <c r="O342" s="141">
        <v>691371.12</v>
      </c>
      <c r="P342" s="141">
        <v>1140896.58</v>
      </c>
      <c r="Q342" s="592"/>
      <c r="R342" s="138">
        <f t="shared" si="54"/>
        <v>9835393.7699999977</v>
      </c>
      <c r="S342" s="279"/>
      <c r="T342" s="279"/>
      <c r="U342"/>
      <c r="V342" s="326"/>
    </row>
    <row r="343" spans="1:22" ht="46.5" customHeight="1" x14ac:dyDescent="0.25">
      <c r="A343" s="285" t="s">
        <v>36</v>
      </c>
      <c r="B343" s="285"/>
      <c r="C343" s="331" t="s">
        <v>40</v>
      </c>
      <c r="D343" s="263" t="s">
        <v>42</v>
      </c>
      <c r="E343" s="69">
        <f>E339+E335+E331+E327+E323+E319+E315+E311+E307+E303+E299</f>
        <v>6353</v>
      </c>
      <c r="F343" s="69">
        <f t="shared" ref="F343:P344" si="77">F339+F335+F331+F327+F323+F319+F315+F311+F307+F303+F299</f>
        <v>6353</v>
      </c>
      <c r="G343" s="69">
        <f t="shared" si="77"/>
        <v>6353</v>
      </c>
      <c r="H343" s="69">
        <f t="shared" si="77"/>
        <v>6353</v>
      </c>
      <c r="I343" s="69">
        <f t="shared" si="77"/>
        <v>6353</v>
      </c>
      <c r="J343" s="69">
        <f t="shared" si="77"/>
        <v>6354</v>
      </c>
      <c r="K343" s="69">
        <f t="shared" si="77"/>
        <v>6353</v>
      </c>
      <c r="L343" s="69">
        <f t="shared" si="77"/>
        <v>6353</v>
      </c>
      <c r="M343" s="69">
        <f t="shared" si="77"/>
        <v>6353</v>
      </c>
      <c r="N343" s="69">
        <f t="shared" si="77"/>
        <v>6353</v>
      </c>
      <c r="O343" s="69">
        <f t="shared" si="77"/>
        <v>6353</v>
      </c>
      <c r="P343" s="69">
        <f t="shared" si="77"/>
        <v>6353</v>
      </c>
      <c r="Q343" s="593">
        <f>SUM(E343:P343)</f>
        <v>76237</v>
      </c>
      <c r="R343" s="593"/>
      <c r="S343" s="289" t="s">
        <v>38</v>
      </c>
      <c r="T343" s="289" t="s">
        <v>39</v>
      </c>
      <c r="U343"/>
      <c r="V343" s="266"/>
    </row>
    <row r="344" spans="1:22" ht="46.5" customHeight="1" x14ac:dyDescent="0.25">
      <c r="A344" s="285"/>
      <c r="B344" s="285"/>
      <c r="C344" s="332"/>
      <c r="D344" s="263" t="s">
        <v>31</v>
      </c>
      <c r="E344" s="69">
        <f>E340+E336+E332+E328+E324+E320+E316+E312+E308+E304+E300</f>
        <v>21670505.650000002</v>
      </c>
      <c r="F344" s="69">
        <f t="shared" si="77"/>
        <v>21821205.650000002</v>
      </c>
      <c r="G344" s="69">
        <f t="shared" si="77"/>
        <v>21672205.650000002</v>
      </c>
      <c r="H344" s="69">
        <f t="shared" si="77"/>
        <v>21672205.650000002</v>
      </c>
      <c r="I344" s="69">
        <f t="shared" si="77"/>
        <v>158489379.92000002</v>
      </c>
      <c r="J344" s="69">
        <f t="shared" si="77"/>
        <v>22724855.150000002</v>
      </c>
      <c r="K344" s="69">
        <f t="shared" si="77"/>
        <v>35439872.560000002</v>
      </c>
      <c r="L344" s="69">
        <f t="shared" si="77"/>
        <v>43200838.940000005</v>
      </c>
      <c r="M344" s="69">
        <f t="shared" si="77"/>
        <v>40804560.590000011</v>
      </c>
      <c r="N344" s="69">
        <f t="shared" si="77"/>
        <v>28512313.809999999</v>
      </c>
      <c r="O344" s="69">
        <f t="shared" si="77"/>
        <v>37594432.690000005</v>
      </c>
      <c r="P344" s="69">
        <f t="shared" si="77"/>
        <v>46773206.980000004</v>
      </c>
      <c r="Q344" s="579">
        <f>SUM(E344:P344)</f>
        <v>500375583.24000007</v>
      </c>
      <c r="R344" s="579"/>
      <c r="S344" s="289"/>
      <c r="T344" s="289"/>
      <c r="U344"/>
      <c r="V344" s="266"/>
    </row>
    <row r="345" spans="1:22" ht="46.5" customHeight="1" x14ac:dyDescent="0.25">
      <c r="A345" s="285"/>
      <c r="B345" s="285"/>
      <c r="C345" s="292" t="s">
        <v>32</v>
      </c>
      <c r="D345" s="264" t="s">
        <v>42</v>
      </c>
      <c r="E345" s="70">
        <f t="shared" ref="E345:P346" si="78">E341+E337+E333+E329+E325+E321+E317+E313+E309+E305+E301</f>
        <v>5376</v>
      </c>
      <c r="F345" s="70">
        <f t="shared" si="78"/>
        <v>5619</v>
      </c>
      <c r="G345" s="70">
        <f t="shared" si="78"/>
        <v>6137</v>
      </c>
      <c r="H345" s="70">
        <f t="shared" si="78"/>
        <v>5368</v>
      </c>
      <c r="I345" s="70">
        <f t="shared" si="78"/>
        <v>5779</v>
      </c>
      <c r="J345" s="70">
        <f t="shared" si="78"/>
        <v>6729</v>
      </c>
      <c r="K345" s="70">
        <f t="shared" si="78"/>
        <v>8121.74</v>
      </c>
      <c r="L345" s="70">
        <f t="shared" si="78"/>
        <v>6196</v>
      </c>
      <c r="M345" s="70">
        <f t="shared" si="78"/>
        <v>5071</v>
      </c>
      <c r="N345" s="70">
        <f t="shared" si="78"/>
        <v>4540</v>
      </c>
      <c r="O345" s="70">
        <f t="shared" si="78"/>
        <v>5553</v>
      </c>
      <c r="P345" s="70">
        <f t="shared" si="78"/>
        <v>6312</v>
      </c>
      <c r="Q345" s="594">
        <f>SUM(E345:P345)</f>
        <v>70801.739999999991</v>
      </c>
      <c r="R345" s="594"/>
      <c r="S345" s="279">
        <f>Q345/Q343</f>
        <v>0.92870574655351068</v>
      </c>
      <c r="T345" s="279">
        <f>Q346/Q344</f>
        <v>0.90509955567271549</v>
      </c>
      <c r="U345"/>
      <c r="V345" s="326"/>
    </row>
    <row r="346" spans="1:22" ht="46.5" customHeight="1" x14ac:dyDescent="0.25">
      <c r="A346" s="285"/>
      <c r="B346" s="285"/>
      <c r="C346" s="292"/>
      <c r="D346" s="264" t="s">
        <v>126</v>
      </c>
      <c r="E346" s="71">
        <f t="shared" si="78"/>
        <v>22620290.300000001</v>
      </c>
      <c r="F346" s="71">
        <f t="shared" si="78"/>
        <v>25459906.68</v>
      </c>
      <c r="G346" s="71">
        <f t="shared" si="78"/>
        <v>26294452.279999994</v>
      </c>
      <c r="H346" s="71">
        <f t="shared" si="78"/>
        <v>28503458.98</v>
      </c>
      <c r="I346" s="71">
        <f t="shared" si="78"/>
        <v>31865008.510000002</v>
      </c>
      <c r="J346" s="71">
        <f t="shared" si="78"/>
        <v>33384799.469999999</v>
      </c>
      <c r="K346" s="71">
        <f t="shared" si="78"/>
        <v>49262742.899999991</v>
      </c>
      <c r="L346" s="71">
        <f t="shared" si="78"/>
        <v>50519135.840000004</v>
      </c>
      <c r="M346" s="71">
        <f>M342+M338+M334+M330+M326+M322+M318+M314+M310+M306+M302</f>
        <v>49873139.93</v>
      </c>
      <c r="N346" s="71">
        <f t="shared" si="78"/>
        <v>42232823.490000002</v>
      </c>
      <c r="O346" s="71">
        <f t="shared" si="78"/>
        <v>43799217.959999993</v>
      </c>
      <c r="P346" s="71">
        <f t="shared" si="78"/>
        <v>49074741.719999999</v>
      </c>
      <c r="Q346" s="571">
        <f>SUM(E346:P346)</f>
        <v>452889718.05999994</v>
      </c>
      <c r="R346" s="571"/>
      <c r="S346" s="279"/>
      <c r="T346" s="279"/>
      <c r="U346"/>
      <c r="V346" s="326"/>
    </row>
    <row r="347" spans="1:22" ht="39.75" customHeight="1" x14ac:dyDescent="0.25">
      <c r="A347" s="324" t="s">
        <v>118</v>
      </c>
      <c r="B347" s="324"/>
      <c r="C347" s="324"/>
      <c r="D347" s="324"/>
      <c r="E347" s="324"/>
      <c r="F347" s="324"/>
      <c r="G347" s="324"/>
      <c r="H347" s="324"/>
      <c r="I347" s="324"/>
      <c r="J347" s="324"/>
      <c r="K347" s="324"/>
      <c r="L347" s="324"/>
      <c r="M347" s="324"/>
      <c r="N347" s="324"/>
      <c r="O347" s="324"/>
      <c r="P347" s="324"/>
      <c r="Q347" s="324"/>
      <c r="R347" s="324"/>
      <c r="S347" s="324"/>
      <c r="T347" s="324"/>
      <c r="U347"/>
      <c r="V347" s="266"/>
    </row>
    <row r="348" spans="1:22" ht="32.25" customHeight="1" x14ac:dyDescent="0.25">
      <c r="A348" s="325" t="s">
        <v>1</v>
      </c>
      <c r="B348" s="325"/>
      <c r="C348" s="325"/>
      <c r="D348" s="325"/>
      <c r="E348" s="325"/>
      <c r="F348" s="325"/>
      <c r="G348" s="325"/>
      <c r="H348" s="325"/>
      <c r="I348" s="325"/>
      <c r="J348" s="325"/>
      <c r="K348" s="325" t="s">
        <v>103</v>
      </c>
      <c r="L348" s="325"/>
      <c r="M348" s="325"/>
      <c r="N348" s="325"/>
      <c r="O348" s="325"/>
      <c r="P348" s="325"/>
      <c r="Q348" s="325"/>
      <c r="R348" s="325"/>
      <c r="S348" s="325"/>
      <c r="T348" s="325"/>
      <c r="U348"/>
      <c r="V348" s="326"/>
    </row>
    <row r="349" spans="1:22" ht="39.75" customHeight="1" x14ac:dyDescent="0.25">
      <c r="A349" s="327" t="s">
        <v>98</v>
      </c>
      <c r="B349" s="327"/>
      <c r="C349" s="327"/>
      <c r="D349" s="327"/>
      <c r="E349" s="327"/>
      <c r="F349" s="327"/>
      <c r="G349" s="327"/>
      <c r="H349" s="327"/>
      <c r="I349" s="327"/>
      <c r="J349" s="327"/>
      <c r="K349" s="328" t="s">
        <v>88</v>
      </c>
      <c r="L349" s="328"/>
      <c r="M349" s="328"/>
      <c r="N349" s="328"/>
      <c r="O349" s="328"/>
      <c r="P349" s="328"/>
      <c r="Q349" s="328"/>
      <c r="R349" s="328"/>
      <c r="S349" s="328"/>
      <c r="T349" s="328"/>
      <c r="U349"/>
      <c r="V349" s="326"/>
    </row>
    <row r="350" spans="1:22" ht="39.75" customHeight="1" x14ac:dyDescent="0.25">
      <c r="A350" s="319" t="s">
        <v>126</v>
      </c>
      <c r="B350" s="319"/>
      <c r="C350" s="319"/>
      <c r="D350" s="319"/>
      <c r="E350" s="319"/>
      <c r="F350" s="319"/>
      <c r="G350" s="319"/>
      <c r="H350" s="319"/>
      <c r="I350" s="319"/>
      <c r="J350" s="319"/>
      <c r="K350" s="319" t="s">
        <v>47</v>
      </c>
      <c r="L350" s="319"/>
      <c r="M350" s="319"/>
      <c r="N350" s="319"/>
      <c r="O350" s="319"/>
      <c r="P350" s="319"/>
      <c r="Q350" s="319"/>
      <c r="R350" s="319"/>
      <c r="S350" s="319"/>
      <c r="T350" s="319"/>
      <c r="U350"/>
      <c r="V350" s="266"/>
    </row>
    <row r="351" spans="1:22" ht="214.5" customHeight="1" x14ac:dyDescent="0.25">
      <c r="A351" s="349" t="s">
        <v>91</v>
      </c>
      <c r="B351" s="349"/>
      <c r="C351" s="349"/>
      <c r="D351" s="321" t="s">
        <v>92</v>
      </c>
      <c r="E351" s="321"/>
      <c r="F351" s="321"/>
      <c r="G351" s="321"/>
      <c r="H351" s="321"/>
      <c r="I351" s="321"/>
      <c r="J351" s="321"/>
      <c r="K351" s="321"/>
      <c r="L351" s="321"/>
      <c r="M351" s="321"/>
      <c r="N351" s="321"/>
      <c r="O351" s="321"/>
      <c r="P351" s="321"/>
      <c r="Q351" s="321"/>
      <c r="R351" s="321"/>
      <c r="S351" s="321"/>
      <c r="T351" s="321"/>
      <c r="U351"/>
      <c r="V351" s="266"/>
    </row>
    <row r="352" spans="1:22" ht="39.75" customHeight="1" x14ac:dyDescent="0.25">
      <c r="A352" s="322" t="s">
        <v>3</v>
      </c>
      <c r="B352" s="322"/>
      <c r="C352" s="322"/>
      <c r="D352" s="322"/>
      <c r="E352" s="322"/>
      <c r="F352" s="322"/>
      <c r="G352" s="322"/>
      <c r="H352" s="322"/>
      <c r="I352" s="322"/>
      <c r="J352" s="322"/>
      <c r="K352" s="322"/>
      <c r="L352" s="322"/>
      <c r="M352" s="322"/>
      <c r="N352" s="322"/>
      <c r="O352" s="322"/>
      <c r="P352" s="322"/>
      <c r="Q352" s="322"/>
      <c r="R352" s="322"/>
      <c r="S352" s="322"/>
      <c r="T352" s="322"/>
      <c r="U352"/>
      <c r="V352" s="38"/>
    </row>
    <row r="353" spans="1:22" ht="39.75" customHeight="1" x14ac:dyDescent="0.25">
      <c r="A353" s="323" t="s">
        <v>4</v>
      </c>
      <c r="B353" s="323"/>
      <c r="C353" s="323"/>
      <c r="D353" s="323"/>
      <c r="E353" s="323" t="s">
        <v>5</v>
      </c>
      <c r="F353" s="323"/>
      <c r="G353" s="323"/>
      <c r="H353" s="323"/>
      <c r="I353" s="323" t="s">
        <v>6</v>
      </c>
      <c r="J353" s="323"/>
      <c r="K353" s="323"/>
      <c r="L353" s="323"/>
      <c r="M353" s="323"/>
      <c r="N353" s="323"/>
      <c r="O353" s="323"/>
      <c r="P353" s="323"/>
      <c r="Q353" s="323" t="s">
        <v>7</v>
      </c>
      <c r="R353" s="323"/>
      <c r="S353" s="323"/>
      <c r="T353" s="323"/>
      <c r="U353"/>
      <c r="V353" s="38"/>
    </row>
    <row r="354" spans="1:22" ht="39.75" customHeight="1" x14ac:dyDescent="0.25">
      <c r="A354" s="316" t="s">
        <v>8</v>
      </c>
      <c r="B354" s="316"/>
      <c r="C354" s="316"/>
      <c r="D354" s="316"/>
      <c r="E354" s="317" t="s">
        <v>9</v>
      </c>
      <c r="F354" s="317"/>
      <c r="G354" s="317"/>
      <c r="H354" s="317"/>
      <c r="I354" s="316" t="s">
        <v>10</v>
      </c>
      <c r="J354" s="316"/>
      <c r="K354" s="316"/>
      <c r="L354" s="316"/>
      <c r="M354" s="316"/>
      <c r="N354" s="316"/>
      <c r="O354" s="316"/>
      <c r="P354" s="316"/>
      <c r="Q354" s="316" t="s">
        <v>11</v>
      </c>
      <c r="R354" s="316"/>
      <c r="S354" s="316"/>
      <c r="T354" s="316"/>
      <c r="U354"/>
      <c r="V354" s="38"/>
    </row>
    <row r="355" spans="1:22" ht="39.75" customHeight="1" x14ac:dyDescent="0.25">
      <c r="A355" s="313" t="s">
        <v>105</v>
      </c>
      <c r="B355" s="315" t="s">
        <v>101</v>
      </c>
      <c r="C355" s="318" t="s">
        <v>13</v>
      </c>
      <c r="D355" s="318" t="s">
        <v>14</v>
      </c>
      <c r="E355" s="313" t="s">
        <v>15</v>
      </c>
      <c r="F355" s="313">
        <f t="shared" ref="F355:F356" si="79">F351+F347+F343+F339+F335+F331+F327+F323+F319+F315+F311</f>
        <v>12666</v>
      </c>
      <c r="G355" s="313" t="s">
        <v>17</v>
      </c>
      <c r="H355" s="313" t="s">
        <v>18</v>
      </c>
      <c r="I355" s="313" t="s">
        <v>19</v>
      </c>
      <c r="J355" s="313" t="s">
        <v>20</v>
      </c>
      <c r="K355" s="313" t="s">
        <v>21</v>
      </c>
      <c r="L355" s="313" t="s">
        <v>22</v>
      </c>
      <c r="M355" s="313" t="s">
        <v>23</v>
      </c>
      <c r="N355" s="313" t="s">
        <v>24</v>
      </c>
      <c r="O355" s="313" t="s">
        <v>25</v>
      </c>
      <c r="P355" s="313" t="s">
        <v>26</v>
      </c>
      <c r="Q355" s="314" t="s">
        <v>100</v>
      </c>
      <c r="R355" s="315" t="s">
        <v>104</v>
      </c>
      <c r="S355" s="313" t="s">
        <v>28</v>
      </c>
      <c r="T355" s="313"/>
      <c r="U355"/>
      <c r="V355" s="38"/>
    </row>
    <row r="356" spans="1:22" s="8" customFormat="1" ht="39.75" customHeight="1" x14ac:dyDescent="0.25">
      <c r="A356" s="313"/>
      <c r="B356" s="315"/>
      <c r="C356" s="318"/>
      <c r="D356" s="318"/>
      <c r="E356" s="313"/>
      <c r="F356" s="313">
        <f t="shared" si="79"/>
        <v>40229562.290000007</v>
      </c>
      <c r="G356" s="313"/>
      <c r="H356" s="313"/>
      <c r="I356" s="313"/>
      <c r="J356" s="313"/>
      <c r="K356" s="313"/>
      <c r="L356" s="313"/>
      <c r="M356" s="313"/>
      <c r="N356" s="313"/>
      <c r="O356" s="313"/>
      <c r="P356" s="313"/>
      <c r="Q356" s="314"/>
      <c r="R356" s="315"/>
      <c r="S356" s="261" t="s">
        <v>29</v>
      </c>
      <c r="T356" s="261" t="s">
        <v>30</v>
      </c>
      <c r="U356" s="7"/>
    </row>
    <row r="357" spans="1:22" ht="54.75" customHeight="1" x14ac:dyDescent="0.25">
      <c r="A357" s="303">
        <v>1</v>
      </c>
      <c r="B357" s="304" t="s">
        <v>230</v>
      </c>
      <c r="C357" s="305" t="s">
        <v>40</v>
      </c>
      <c r="D357" s="55" t="s">
        <v>52</v>
      </c>
      <c r="E357" s="178">
        <v>20</v>
      </c>
      <c r="F357" s="178">
        <v>20</v>
      </c>
      <c r="G357" s="178">
        <v>20</v>
      </c>
      <c r="H357" s="178">
        <v>20</v>
      </c>
      <c r="I357" s="178">
        <v>20</v>
      </c>
      <c r="J357" s="178">
        <v>20</v>
      </c>
      <c r="K357" s="178">
        <v>20</v>
      </c>
      <c r="L357" s="178">
        <v>20</v>
      </c>
      <c r="M357" s="178">
        <v>20</v>
      </c>
      <c r="N357" s="178">
        <v>20</v>
      </c>
      <c r="O357" s="178">
        <v>20</v>
      </c>
      <c r="P357" s="178">
        <v>20</v>
      </c>
      <c r="Q357" s="595" t="s">
        <v>249</v>
      </c>
      <c r="R357" s="62">
        <f>SUM(E357:P357)</f>
        <v>240</v>
      </c>
      <c r="S357" s="289" t="s">
        <v>38</v>
      </c>
      <c r="T357" s="289" t="s">
        <v>39</v>
      </c>
      <c r="U357"/>
    </row>
    <row r="358" spans="1:22" ht="54.75" customHeight="1" x14ac:dyDescent="0.25">
      <c r="A358" s="303"/>
      <c r="B358" s="304"/>
      <c r="C358" s="305"/>
      <c r="D358" s="55" t="s">
        <v>69</v>
      </c>
      <c r="E358" s="139">
        <v>4635106.58</v>
      </c>
      <c r="F358" s="139">
        <v>256694.7</v>
      </c>
      <c r="G358" s="139">
        <v>256694.7</v>
      </c>
      <c r="H358" s="139">
        <v>256694.7</v>
      </c>
      <c r="I358" s="139">
        <v>24376111.969999999</v>
      </c>
      <c r="J358" s="139">
        <v>270984.7</v>
      </c>
      <c r="K358" s="139">
        <v>256694.7</v>
      </c>
      <c r="L358" s="139">
        <v>287637.2</v>
      </c>
      <c r="M358" s="139">
        <v>304199.46999999997</v>
      </c>
      <c r="N358" s="139">
        <v>256694.7</v>
      </c>
      <c r="O358" s="139">
        <v>307799.46999999997</v>
      </c>
      <c r="P358" s="139">
        <v>406404.2</v>
      </c>
      <c r="Q358" s="596"/>
      <c r="R358" s="139">
        <f>SUM(E358:P358)</f>
        <v>31871717.089999992</v>
      </c>
      <c r="S358" s="289"/>
      <c r="T358" s="289"/>
      <c r="U358"/>
    </row>
    <row r="359" spans="1:22" ht="54.75" customHeight="1" x14ac:dyDescent="0.25">
      <c r="A359" s="303"/>
      <c r="B359" s="304"/>
      <c r="C359" s="308" t="s">
        <v>32</v>
      </c>
      <c r="D359" s="56" t="s">
        <v>52</v>
      </c>
      <c r="E359" s="67">
        <v>20</v>
      </c>
      <c r="F359" s="67">
        <v>30</v>
      </c>
      <c r="G359" s="67">
        <v>20</v>
      </c>
      <c r="H359" s="66">
        <v>23</v>
      </c>
      <c r="I359" s="66">
        <v>24</v>
      </c>
      <c r="J359" s="66">
        <v>20</v>
      </c>
      <c r="K359" s="252">
        <v>15</v>
      </c>
      <c r="L359" s="252">
        <v>20</v>
      </c>
      <c r="M359" s="252">
        <v>21</v>
      </c>
      <c r="N359" s="66">
        <v>22</v>
      </c>
      <c r="O359" s="66">
        <v>21</v>
      </c>
      <c r="P359" s="66">
        <v>22</v>
      </c>
      <c r="Q359" s="597" t="s">
        <v>250</v>
      </c>
      <c r="R359" s="66">
        <f>SUM(E359:P359)</f>
        <v>258</v>
      </c>
      <c r="S359" s="279">
        <f t="shared" ref="S359" si="80">R359/R357</f>
        <v>1.075</v>
      </c>
      <c r="T359" s="279">
        <f t="shared" ref="T359" si="81">R360/R358</f>
        <v>2.3740676596222889</v>
      </c>
      <c r="U359"/>
    </row>
    <row r="360" spans="1:22" ht="54.75" customHeight="1" x14ac:dyDescent="0.25">
      <c r="A360" s="303"/>
      <c r="B360" s="304"/>
      <c r="C360" s="308"/>
      <c r="D360" s="56" t="s">
        <v>69</v>
      </c>
      <c r="E360" s="138">
        <v>4521568.4200000009</v>
      </c>
      <c r="F360" s="138">
        <v>6397127.0100000007</v>
      </c>
      <c r="G360" s="138">
        <v>3050127.2800000012</v>
      </c>
      <c r="H360" s="242">
        <v>924545.71999999986</v>
      </c>
      <c r="I360" s="242">
        <v>3537003.46</v>
      </c>
      <c r="J360" s="138">
        <v>5749028.5300000003</v>
      </c>
      <c r="K360" s="111">
        <v>4270107.57</v>
      </c>
      <c r="L360" s="111">
        <v>8932399.2100000009</v>
      </c>
      <c r="M360" s="111">
        <v>4386170.160000002</v>
      </c>
      <c r="N360" s="142">
        <v>4568393.2300000004</v>
      </c>
      <c r="O360" s="142">
        <v>5058465.1300000008</v>
      </c>
      <c r="P360" s="142">
        <v>24270677.079999994</v>
      </c>
      <c r="Q360" s="598"/>
      <c r="R360" s="142">
        <f t="shared" ref="R360:R396" si="82">SUM(E360:P360)</f>
        <v>75665612.799999997</v>
      </c>
      <c r="S360" s="279"/>
      <c r="T360" s="279"/>
      <c r="U360"/>
    </row>
    <row r="361" spans="1:22" ht="33" customHeight="1" x14ac:dyDescent="0.25">
      <c r="A361" s="303">
        <v>2</v>
      </c>
      <c r="B361" s="304" t="s">
        <v>231</v>
      </c>
      <c r="C361" s="305" t="s">
        <v>40</v>
      </c>
      <c r="D361" s="55" t="s">
        <v>70</v>
      </c>
      <c r="E361" s="178">
        <v>10</v>
      </c>
      <c r="F361" s="178">
        <v>10</v>
      </c>
      <c r="G361" s="178">
        <v>10</v>
      </c>
      <c r="H361" s="178">
        <v>10</v>
      </c>
      <c r="I361" s="178">
        <v>10</v>
      </c>
      <c r="J361" s="178">
        <v>10</v>
      </c>
      <c r="K361" s="178">
        <v>10</v>
      </c>
      <c r="L361" s="178">
        <v>10</v>
      </c>
      <c r="M361" s="178">
        <v>10</v>
      </c>
      <c r="N361" s="178">
        <v>10</v>
      </c>
      <c r="O361" s="178">
        <v>10</v>
      </c>
      <c r="P361" s="178">
        <v>10</v>
      </c>
      <c r="Q361" s="595" t="s">
        <v>251</v>
      </c>
      <c r="R361" s="99">
        <f t="shared" si="82"/>
        <v>120</v>
      </c>
      <c r="S361" s="289" t="s">
        <v>38</v>
      </c>
      <c r="T361" s="289" t="s">
        <v>39</v>
      </c>
      <c r="U361"/>
    </row>
    <row r="362" spans="1:22" ht="33" customHeight="1" x14ac:dyDescent="0.25">
      <c r="A362" s="303"/>
      <c r="B362" s="304"/>
      <c r="C362" s="305"/>
      <c r="D362" s="55" t="s">
        <v>69</v>
      </c>
      <c r="E362" s="139">
        <v>473369.82</v>
      </c>
      <c r="F362" s="139">
        <v>417969.82</v>
      </c>
      <c r="G362" s="139">
        <v>412969.82</v>
      </c>
      <c r="H362" s="139">
        <v>412969.82</v>
      </c>
      <c r="I362" s="139">
        <v>601560.22</v>
      </c>
      <c r="J362" s="139">
        <v>431984.82</v>
      </c>
      <c r="K362" s="139">
        <v>412969.82</v>
      </c>
      <c r="L362" s="139">
        <v>456709.82</v>
      </c>
      <c r="M362" s="139">
        <v>443369.82</v>
      </c>
      <c r="N362" s="139">
        <v>412969.82</v>
      </c>
      <c r="O362" s="139">
        <v>442369.82</v>
      </c>
      <c r="P362" s="139">
        <v>518184.82</v>
      </c>
      <c r="Q362" s="596"/>
      <c r="R362" s="139">
        <f>SUM(E362:P362)</f>
        <v>5437398.2400000002</v>
      </c>
      <c r="S362" s="289"/>
      <c r="T362" s="289"/>
      <c r="U362"/>
    </row>
    <row r="363" spans="1:22" ht="33" customHeight="1" x14ac:dyDescent="0.25">
      <c r="A363" s="303"/>
      <c r="B363" s="304"/>
      <c r="C363" s="308" t="s">
        <v>32</v>
      </c>
      <c r="D363" s="56" t="s">
        <v>70</v>
      </c>
      <c r="E363" s="178">
        <v>10</v>
      </c>
      <c r="F363" s="178">
        <v>5</v>
      </c>
      <c r="G363" s="178">
        <v>15</v>
      </c>
      <c r="H363" s="178">
        <v>10</v>
      </c>
      <c r="I363" s="178">
        <v>11</v>
      </c>
      <c r="J363" s="178">
        <v>9</v>
      </c>
      <c r="K363" s="253">
        <v>9</v>
      </c>
      <c r="L363" s="253">
        <v>12</v>
      </c>
      <c r="M363" s="253">
        <v>8</v>
      </c>
      <c r="N363" s="126">
        <v>10</v>
      </c>
      <c r="O363" s="126">
        <v>11</v>
      </c>
      <c r="P363" s="126">
        <v>10</v>
      </c>
      <c r="Q363" s="597" t="s">
        <v>252</v>
      </c>
      <c r="R363" s="126">
        <f>SUM(E363:P363)</f>
        <v>120</v>
      </c>
      <c r="S363" s="279">
        <f>R363/R361</f>
        <v>1</v>
      </c>
      <c r="T363" s="279">
        <f>R364/R358</f>
        <v>0.16729845602429072</v>
      </c>
      <c r="U363"/>
    </row>
    <row r="364" spans="1:22" ht="33" customHeight="1" x14ac:dyDescent="0.25">
      <c r="A364" s="303"/>
      <c r="B364" s="304"/>
      <c r="C364" s="308"/>
      <c r="D364" s="56" t="s">
        <v>69</v>
      </c>
      <c r="E364" s="138">
        <v>382431.41000000003</v>
      </c>
      <c r="F364" s="138">
        <v>387069.55000000016</v>
      </c>
      <c r="G364" s="138">
        <v>382422.75</v>
      </c>
      <c r="H364" s="242">
        <v>394640</v>
      </c>
      <c r="I364" s="242">
        <v>467333.49</v>
      </c>
      <c r="J364" s="138">
        <v>458604.61</v>
      </c>
      <c r="K364" s="111">
        <v>432978.50999999989</v>
      </c>
      <c r="L364" s="111">
        <v>481851.66</v>
      </c>
      <c r="M364" s="138">
        <v>517768.39999999997</v>
      </c>
      <c r="N364" s="138">
        <v>470533.47999999992</v>
      </c>
      <c r="O364" s="138">
        <v>434077.85</v>
      </c>
      <c r="P364" s="138">
        <v>522377.35</v>
      </c>
      <c r="Q364" s="598"/>
      <c r="R364" s="138">
        <f t="shared" si="82"/>
        <v>5332089.0599999987</v>
      </c>
      <c r="S364" s="279"/>
      <c r="T364" s="279"/>
      <c r="U364"/>
    </row>
    <row r="365" spans="1:22" ht="36.75" customHeight="1" x14ac:dyDescent="0.25">
      <c r="A365" s="303">
        <v>3</v>
      </c>
      <c r="B365" s="304" t="s">
        <v>232</v>
      </c>
      <c r="C365" s="305" t="s">
        <v>40</v>
      </c>
      <c r="D365" s="55" t="s">
        <v>71</v>
      </c>
      <c r="E365" s="178">
        <v>16</v>
      </c>
      <c r="F365" s="178">
        <v>16</v>
      </c>
      <c r="G365" s="178">
        <v>16</v>
      </c>
      <c r="H365" s="178">
        <v>16</v>
      </c>
      <c r="I365" s="178">
        <v>16</v>
      </c>
      <c r="J365" s="178">
        <v>16</v>
      </c>
      <c r="K365" s="178">
        <v>16</v>
      </c>
      <c r="L365" s="178">
        <v>16</v>
      </c>
      <c r="M365" s="178">
        <v>16</v>
      </c>
      <c r="N365" s="178">
        <v>16</v>
      </c>
      <c r="O365" s="178">
        <v>16</v>
      </c>
      <c r="P365" s="178">
        <v>16</v>
      </c>
      <c r="Q365" s="595" t="s">
        <v>251</v>
      </c>
      <c r="R365" s="62">
        <f t="shared" si="82"/>
        <v>192</v>
      </c>
      <c r="S365" s="289" t="s">
        <v>38</v>
      </c>
      <c r="T365" s="289" t="s">
        <v>39</v>
      </c>
      <c r="U365"/>
    </row>
    <row r="366" spans="1:22" s="39" customFormat="1" ht="36.75" customHeight="1" x14ac:dyDescent="0.25">
      <c r="A366" s="303"/>
      <c r="B366" s="304"/>
      <c r="C366" s="305"/>
      <c r="D366" s="55" t="s">
        <v>69</v>
      </c>
      <c r="E366" s="139">
        <v>82142.130000000019</v>
      </c>
      <c r="F366" s="139">
        <v>74642.130000000019</v>
      </c>
      <c r="G366" s="139">
        <v>74642.130000000019</v>
      </c>
      <c r="H366" s="139">
        <v>74642.130000000019</v>
      </c>
      <c r="I366" s="139">
        <v>126642.32</v>
      </c>
      <c r="J366" s="139">
        <v>76932.130000000019</v>
      </c>
      <c r="K366" s="139">
        <v>74642.130000000019</v>
      </c>
      <c r="L366" s="139">
        <v>80932.130000000019</v>
      </c>
      <c r="M366" s="139">
        <v>82642.130000000019</v>
      </c>
      <c r="N366" s="139">
        <v>74642.130000000019</v>
      </c>
      <c r="O366" s="139">
        <v>81642.130000000019</v>
      </c>
      <c r="P366" s="139">
        <v>134742.14000000001</v>
      </c>
      <c r="Q366" s="596"/>
      <c r="R366" s="139">
        <f>SUM(E366:P366)</f>
        <v>1038885.7600000001</v>
      </c>
      <c r="S366" s="289"/>
      <c r="T366" s="289"/>
    </row>
    <row r="367" spans="1:22" s="39" customFormat="1" ht="36.75" customHeight="1" x14ac:dyDescent="0.25">
      <c r="A367" s="303"/>
      <c r="B367" s="304"/>
      <c r="C367" s="308" t="s">
        <v>32</v>
      </c>
      <c r="D367" s="56" t="s">
        <v>71</v>
      </c>
      <c r="E367" s="66">
        <v>16</v>
      </c>
      <c r="F367" s="66">
        <v>16</v>
      </c>
      <c r="G367" s="66">
        <v>15</v>
      </c>
      <c r="H367" s="66">
        <v>18</v>
      </c>
      <c r="I367" s="66">
        <v>17</v>
      </c>
      <c r="J367" s="66">
        <v>19</v>
      </c>
      <c r="K367" s="132">
        <v>12</v>
      </c>
      <c r="L367" s="133">
        <v>12</v>
      </c>
      <c r="M367" s="133">
        <v>14</v>
      </c>
      <c r="N367" s="66">
        <v>13</v>
      </c>
      <c r="O367" s="66">
        <v>16</v>
      </c>
      <c r="P367" s="66">
        <v>22</v>
      </c>
      <c r="Q367" s="597" t="s">
        <v>252</v>
      </c>
      <c r="R367" s="100">
        <f t="shared" si="82"/>
        <v>190</v>
      </c>
      <c r="S367" s="279">
        <f t="shared" ref="S367" si="83">R367/R365</f>
        <v>0.98958333333333337</v>
      </c>
      <c r="T367" s="279">
        <v>0</v>
      </c>
    </row>
    <row r="368" spans="1:22" ht="36.75" customHeight="1" x14ac:dyDescent="0.25">
      <c r="A368" s="303"/>
      <c r="B368" s="304"/>
      <c r="C368" s="308"/>
      <c r="D368" s="56" t="s">
        <v>69</v>
      </c>
      <c r="E368" s="138">
        <v>67050.989999999976</v>
      </c>
      <c r="F368" s="138">
        <v>67050.989999999976</v>
      </c>
      <c r="G368" s="138">
        <v>42236.610000000073</v>
      </c>
      <c r="H368" s="138">
        <v>51764.680000000015</v>
      </c>
      <c r="I368" s="138">
        <v>58491.980000000018</v>
      </c>
      <c r="J368" s="138">
        <v>57559.89</v>
      </c>
      <c r="K368" s="111">
        <v>53174.659999999996</v>
      </c>
      <c r="L368" s="111">
        <v>61993.880000000005</v>
      </c>
      <c r="M368" s="138">
        <v>59575.249999999993</v>
      </c>
      <c r="N368" s="138">
        <v>53707.789999999994</v>
      </c>
      <c r="O368" s="138">
        <v>53251.500000000007</v>
      </c>
      <c r="P368" s="138">
        <v>59722.2</v>
      </c>
      <c r="Q368" s="598"/>
      <c r="R368" s="142">
        <f t="shared" si="82"/>
        <v>685580.42</v>
      </c>
      <c r="S368" s="279"/>
      <c r="T368" s="279"/>
      <c r="U368"/>
    </row>
    <row r="369" spans="1:21" ht="36.75" customHeight="1" x14ac:dyDescent="0.25">
      <c r="A369" s="303">
        <v>4</v>
      </c>
      <c r="B369" s="304" t="s">
        <v>233</v>
      </c>
      <c r="C369" s="305" t="s">
        <v>40</v>
      </c>
      <c r="D369" s="55" t="s">
        <v>52</v>
      </c>
      <c r="E369" s="178">
        <v>10</v>
      </c>
      <c r="F369" s="178">
        <v>10</v>
      </c>
      <c r="G369" s="178">
        <v>10</v>
      </c>
      <c r="H369" s="178">
        <v>10</v>
      </c>
      <c r="I369" s="178">
        <v>10</v>
      </c>
      <c r="J369" s="178">
        <v>10</v>
      </c>
      <c r="K369" s="178">
        <v>10</v>
      </c>
      <c r="L369" s="178">
        <v>10</v>
      </c>
      <c r="M369" s="178">
        <v>10</v>
      </c>
      <c r="N369" s="178">
        <v>10</v>
      </c>
      <c r="O369" s="178">
        <v>10</v>
      </c>
      <c r="P369" s="178">
        <v>10</v>
      </c>
      <c r="Q369" s="595" t="s">
        <v>253</v>
      </c>
      <c r="R369" s="62">
        <f t="shared" si="82"/>
        <v>120</v>
      </c>
      <c r="S369" s="289" t="s">
        <v>38</v>
      </c>
      <c r="T369" s="289" t="s">
        <v>39</v>
      </c>
      <c r="U369"/>
    </row>
    <row r="370" spans="1:21" ht="36.75" customHeight="1" x14ac:dyDescent="0.25">
      <c r="A370" s="303"/>
      <c r="B370" s="304"/>
      <c r="C370" s="305"/>
      <c r="D370" s="55" t="s">
        <v>69</v>
      </c>
      <c r="E370" s="139">
        <v>149188.65999999997</v>
      </c>
      <c r="F370" s="139">
        <v>101088.65999999999</v>
      </c>
      <c r="G370" s="139">
        <v>95088.659999999989</v>
      </c>
      <c r="H370" s="139">
        <v>95088.659999999989</v>
      </c>
      <c r="I370" s="139">
        <v>228224.08000000002</v>
      </c>
      <c r="J370" s="139">
        <v>97523.659999999989</v>
      </c>
      <c r="K370" s="139">
        <v>95088.659999999989</v>
      </c>
      <c r="L370" s="139">
        <v>104523.65999999999</v>
      </c>
      <c r="M370" s="139">
        <v>117688.65999999999</v>
      </c>
      <c r="N370" s="139">
        <v>95088.659999999989</v>
      </c>
      <c r="O370" s="139">
        <v>117688.65999999999</v>
      </c>
      <c r="P370" s="139">
        <v>150288.65999999997</v>
      </c>
      <c r="Q370" s="596"/>
      <c r="R370" s="139">
        <f>SUM(E370:P370)</f>
        <v>1446569.3399999999</v>
      </c>
      <c r="S370" s="289"/>
      <c r="T370" s="289"/>
      <c r="U370"/>
    </row>
    <row r="371" spans="1:21" ht="36.75" customHeight="1" x14ac:dyDescent="0.25">
      <c r="A371" s="303"/>
      <c r="B371" s="304"/>
      <c r="C371" s="308" t="s">
        <v>32</v>
      </c>
      <c r="D371" s="56" t="s">
        <v>52</v>
      </c>
      <c r="E371" s="66">
        <v>15</v>
      </c>
      <c r="F371" s="66">
        <v>8</v>
      </c>
      <c r="G371" s="66">
        <v>9</v>
      </c>
      <c r="H371" s="66">
        <v>17</v>
      </c>
      <c r="I371" s="66">
        <v>8</v>
      </c>
      <c r="J371" s="66">
        <v>8</v>
      </c>
      <c r="K371" s="132">
        <v>8</v>
      </c>
      <c r="L371" s="132">
        <v>10</v>
      </c>
      <c r="M371" s="132">
        <v>8</v>
      </c>
      <c r="N371" s="66">
        <v>11</v>
      </c>
      <c r="O371" s="66">
        <v>11</v>
      </c>
      <c r="P371" s="66">
        <v>10</v>
      </c>
      <c r="Q371" s="597" t="s">
        <v>254</v>
      </c>
      <c r="R371" s="100">
        <f t="shared" si="82"/>
        <v>123</v>
      </c>
      <c r="S371" s="279">
        <f t="shared" ref="S371" si="84">R371/R369</f>
        <v>1.0249999999999999</v>
      </c>
      <c r="T371" s="279">
        <f>R372/R366</f>
        <v>1.2212186159910401</v>
      </c>
      <c r="U371"/>
    </row>
    <row r="372" spans="1:21" ht="36.75" customHeight="1" x14ac:dyDescent="0.25">
      <c r="A372" s="303"/>
      <c r="B372" s="304"/>
      <c r="C372" s="308"/>
      <c r="D372" s="56" t="s">
        <v>69</v>
      </c>
      <c r="E372" s="138">
        <v>89904.76999999999</v>
      </c>
      <c r="F372" s="138">
        <v>91250.81</v>
      </c>
      <c r="G372" s="138">
        <v>90056.73000000001</v>
      </c>
      <c r="H372" s="138">
        <v>102093.62999999999</v>
      </c>
      <c r="I372" s="138">
        <v>116599.94</v>
      </c>
      <c r="J372" s="138">
        <v>105227.42</v>
      </c>
      <c r="K372" s="111">
        <v>99649.239999999976</v>
      </c>
      <c r="L372" s="111">
        <v>110337.71</v>
      </c>
      <c r="M372" s="138">
        <v>114580.05</v>
      </c>
      <c r="N372" s="138">
        <v>101471.3</v>
      </c>
      <c r="O372" s="138">
        <v>101293.69</v>
      </c>
      <c r="P372" s="138">
        <v>146241.33999999997</v>
      </c>
      <c r="Q372" s="598"/>
      <c r="R372" s="142">
        <f t="shared" si="82"/>
        <v>1268706.6299999999</v>
      </c>
      <c r="S372" s="279"/>
      <c r="T372" s="279"/>
      <c r="U372"/>
    </row>
    <row r="373" spans="1:21" ht="42" customHeight="1" x14ac:dyDescent="0.25">
      <c r="A373" s="303">
        <v>5</v>
      </c>
      <c r="B373" s="312" t="s">
        <v>234</v>
      </c>
      <c r="C373" s="305" t="s">
        <v>40</v>
      </c>
      <c r="D373" s="55" t="s">
        <v>52</v>
      </c>
      <c r="E373" s="178">
        <v>5</v>
      </c>
      <c r="F373" s="178">
        <v>5</v>
      </c>
      <c r="G373" s="178">
        <v>5</v>
      </c>
      <c r="H373" s="178">
        <v>5</v>
      </c>
      <c r="I373" s="178">
        <v>5</v>
      </c>
      <c r="J373" s="178">
        <v>5</v>
      </c>
      <c r="K373" s="178">
        <v>5</v>
      </c>
      <c r="L373" s="178">
        <v>5</v>
      </c>
      <c r="M373" s="178">
        <v>5</v>
      </c>
      <c r="N373" s="178">
        <v>5</v>
      </c>
      <c r="O373" s="178">
        <v>5</v>
      </c>
      <c r="P373" s="178">
        <v>5</v>
      </c>
      <c r="Q373" s="595" t="s">
        <v>255</v>
      </c>
      <c r="R373" s="62">
        <f t="shared" si="82"/>
        <v>60</v>
      </c>
      <c r="S373" s="289" t="s">
        <v>38</v>
      </c>
      <c r="T373" s="289" t="s">
        <v>39</v>
      </c>
      <c r="U373"/>
    </row>
    <row r="374" spans="1:21" ht="42" customHeight="1" x14ac:dyDescent="0.25">
      <c r="A374" s="303"/>
      <c r="B374" s="312"/>
      <c r="C374" s="305"/>
      <c r="D374" s="55" t="s">
        <v>69</v>
      </c>
      <c r="E374" s="139">
        <v>200438.71</v>
      </c>
      <c r="F374" s="139">
        <v>181238.71</v>
      </c>
      <c r="G374" s="139">
        <v>181238.71</v>
      </c>
      <c r="H374" s="139">
        <v>181238.71</v>
      </c>
      <c r="I374" s="139">
        <v>250073.87</v>
      </c>
      <c r="J374" s="139">
        <v>187673.71</v>
      </c>
      <c r="K374" s="139">
        <v>181238.71</v>
      </c>
      <c r="L374" s="139">
        <v>195763.71</v>
      </c>
      <c r="M374" s="139">
        <v>189438.71</v>
      </c>
      <c r="N374" s="139">
        <v>181238.71</v>
      </c>
      <c r="O374" s="139">
        <v>189438.71</v>
      </c>
      <c r="P374" s="139">
        <v>246638.71</v>
      </c>
      <c r="Q374" s="596"/>
      <c r="R374" s="139">
        <f>SUM(E374:P374)</f>
        <v>2365659.6799999997</v>
      </c>
      <c r="S374" s="289"/>
      <c r="T374" s="289"/>
      <c r="U374"/>
    </row>
    <row r="375" spans="1:21" ht="42" customHeight="1" x14ac:dyDescent="0.25">
      <c r="A375" s="303"/>
      <c r="B375" s="312"/>
      <c r="C375" s="308" t="s">
        <v>32</v>
      </c>
      <c r="D375" s="56" t="s">
        <v>52</v>
      </c>
      <c r="E375" s="66">
        <v>5</v>
      </c>
      <c r="F375" s="66">
        <v>5</v>
      </c>
      <c r="G375" s="66">
        <v>6</v>
      </c>
      <c r="H375" s="66">
        <v>5</v>
      </c>
      <c r="I375" s="66">
        <v>6</v>
      </c>
      <c r="J375" s="66">
        <v>6</v>
      </c>
      <c r="K375" s="132">
        <v>6</v>
      </c>
      <c r="L375" s="134">
        <v>6</v>
      </c>
      <c r="M375" s="134">
        <v>4</v>
      </c>
      <c r="N375" s="66">
        <v>5</v>
      </c>
      <c r="O375" s="66">
        <v>5</v>
      </c>
      <c r="P375" s="66">
        <v>6</v>
      </c>
      <c r="Q375" s="597" t="s">
        <v>256</v>
      </c>
      <c r="R375" s="66">
        <f t="shared" si="82"/>
        <v>65</v>
      </c>
      <c r="S375" s="279">
        <f t="shared" ref="S375" si="85">R375/R373</f>
        <v>1.0833333333333333</v>
      </c>
      <c r="T375" s="279">
        <f t="shared" ref="T375" si="86">R376/R374</f>
        <v>0.86619775757432727</v>
      </c>
      <c r="U375"/>
    </row>
    <row r="376" spans="1:21" ht="42" customHeight="1" x14ac:dyDescent="0.25">
      <c r="A376" s="303"/>
      <c r="B376" s="312"/>
      <c r="C376" s="308"/>
      <c r="D376" s="56" t="s">
        <v>69</v>
      </c>
      <c r="E376" s="138">
        <v>168446.41999999998</v>
      </c>
      <c r="F376" s="138">
        <v>159293.56999999995</v>
      </c>
      <c r="G376" s="138">
        <v>154277.79000000015</v>
      </c>
      <c r="H376" s="242">
        <v>150385.16999999998</v>
      </c>
      <c r="I376" s="242">
        <v>178233.38000000003</v>
      </c>
      <c r="J376" s="138">
        <v>161464.04</v>
      </c>
      <c r="K376" s="111">
        <v>157630.30999999997</v>
      </c>
      <c r="L376" s="111">
        <v>172577.15</v>
      </c>
      <c r="M376" s="138">
        <v>198576.83000000002</v>
      </c>
      <c r="N376" s="138">
        <v>196421.1</v>
      </c>
      <c r="O376" s="138">
        <v>158106.20000000001</v>
      </c>
      <c r="P376" s="138">
        <v>193717.15000000002</v>
      </c>
      <c r="Q376" s="598"/>
      <c r="R376" s="142">
        <f t="shared" si="82"/>
        <v>2049129.1100000003</v>
      </c>
      <c r="S376" s="279"/>
      <c r="T376" s="279"/>
      <c r="U376"/>
    </row>
    <row r="377" spans="1:21" s="135" customFormat="1" ht="46.5" customHeight="1" x14ac:dyDescent="0.25">
      <c r="A377" s="303">
        <v>6</v>
      </c>
      <c r="B377" s="304" t="s">
        <v>235</v>
      </c>
      <c r="C377" s="599" t="s">
        <v>40</v>
      </c>
      <c r="D377" s="56" t="s">
        <v>52</v>
      </c>
      <c r="E377" s="238">
        <v>20</v>
      </c>
      <c r="F377" s="238">
        <v>20</v>
      </c>
      <c r="G377" s="238">
        <v>20</v>
      </c>
      <c r="H377" s="238">
        <v>20</v>
      </c>
      <c r="I377" s="238">
        <v>20</v>
      </c>
      <c r="J377" s="238">
        <v>20</v>
      </c>
      <c r="K377" s="238">
        <v>20</v>
      </c>
      <c r="L377" s="238">
        <v>20</v>
      </c>
      <c r="M377" s="238">
        <v>20</v>
      </c>
      <c r="N377" s="238">
        <v>20</v>
      </c>
      <c r="O377" s="238">
        <v>20</v>
      </c>
      <c r="P377" s="238">
        <v>20</v>
      </c>
      <c r="Q377" s="595" t="s">
        <v>255</v>
      </c>
      <c r="R377" s="100">
        <f t="shared" si="82"/>
        <v>240</v>
      </c>
      <c r="S377" s="600" t="s">
        <v>38</v>
      </c>
      <c r="T377" s="600" t="s">
        <v>39</v>
      </c>
    </row>
    <row r="378" spans="1:21" s="135" customFormat="1" ht="46.5" customHeight="1" x14ac:dyDescent="0.25">
      <c r="A378" s="303"/>
      <c r="B378" s="304"/>
      <c r="C378" s="599"/>
      <c r="D378" s="56" t="s">
        <v>69</v>
      </c>
      <c r="E378" s="138">
        <v>118124.45</v>
      </c>
      <c r="F378" s="138">
        <v>67424.45</v>
      </c>
      <c r="G378" s="138">
        <v>67424.45</v>
      </c>
      <c r="H378" s="138">
        <v>67424.45</v>
      </c>
      <c r="I378" s="138">
        <v>161259.71</v>
      </c>
      <c r="J378" s="138">
        <v>69859.45</v>
      </c>
      <c r="K378" s="138">
        <v>67424.45</v>
      </c>
      <c r="L378" s="138">
        <v>73859.45</v>
      </c>
      <c r="M378" s="138">
        <v>84624.45</v>
      </c>
      <c r="N378" s="138">
        <v>67424.45</v>
      </c>
      <c r="O378" s="138">
        <v>84624.45</v>
      </c>
      <c r="P378" s="138">
        <v>119024.45</v>
      </c>
      <c r="Q378" s="596"/>
      <c r="R378" s="138">
        <f>SUM(E378:P378)</f>
        <v>1048498.6599999997</v>
      </c>
      <c r="S378" s="600"/>
      <c r="T378" s="600"/>
    </row>
    <row r="379" spans="1:21" ht="46.5" customHeight="1" x14ac:dyDescent="0.25">
      <c r="A379" s="303"/>
      <c r="B379" s="304"/>
      <c r="C379" s="308" t="s">
        <v>32</v>
      </c>
      <c r="D379" s="56" t="s">
        <v>52</v>
      </c>
      <c r="E379" s="66">
        <v>21</v>
      </c>
      <c r="F379" s="66">
        <v>21</v>
      </c>
      <c r="G379" s="66">
        <v>21</v>
      </c>
      <c r="H379" s="66">
        <v>23</v>
      </c>
      <c r="I379" s="66">
        <v>22</v>
      </c>
      <c r="J379" s="66">
        <v>22</v>
      </c>
      <c r="K379" s="132">
        <v>15</v>
      </c>
      <c r="L379" s="132">
        <v>14</v>
      </c>
      <c r="M379" s="132">
        <v>23</v>
      </c>
      <c r="N379" s="66">
        <v>22</v>
      </c>
      <c r="O379" s="66">
        <v>22</v>
      </c>
      <c r="P379" s="66">
        <v>17</v>
      </c>
      <c r="Q379" s="597" t="s">
        <v>256</v>
      </c>
      <c r="R379" s="66">
        <f t="shared" si="82"/>
        <v>243</v>
      </c>
      <c r="S379" s="279">
        <f t="shared" ref="S379" si="87">R379/R377</f>
        <v>1.0125</v>
      </c>
      <c r="T379" s="279">
        <f t="shared" ref="T379" si="88">R380/R378</f>
        <v>0.74373378789058286</v>
      </c>
      <c r="U379"/>
    </row>
    <row r="380" spans="1:21" ht="46.5" customHeight="1" x14ac:dyDescent="0.25">
      <c r="A380" s="303"/>
      <c r="B380" s="304"/>
      <c r="C380" s="308"/>
      <c r="D380" s="56" t="s">
        <v>69</v>
      </c>
      <c r="E380" s="138">
        <v>58798.570000000007</v>
      </c>
      <c r="F380" s="138">
        <v>58798.570000000007</v>
      </c>
      <c r="G380" s="138">
        <v>62269.040000000008</v>
      </c>
      <c r="H380" s="138">
        <v>59564.55</v>
      </c>
      <c r="I380" s="138">
        <v>74082.87000000001</v>
      </c>
      <c r="J380" s="138">
        <v>66756.899999999994</v>
      </c>
      <c r="K380" s="111">
        <v>60928.840000000004</v>
      </c>
      <c r="L380" s="111">
        <v>66979.650000000009</v>
      </c>
      <c r="M380" s="138">
        <v>74587.360000000015</v>
      </c>
      <c r="N380" s="138">
        <v>60714.049999999996</v>
      </c>
      <c r="O380" s="138">
        <v>60715.639999999992</v>
      </c>
      <c r="P380" s="138">
        <v>75607.840000000011</v>
      </c>
      <c r="Q380" s="598"/>
      <c r="R380" s="138">
        <f t="shared" si="82"/>
        <v>779803.88000000012</v>
      </c>
      <c r="S380" s="279"/>
      <c r="T380" s="279"/>
      <c r="U380"/>
    </row>
    <row r="381" spans="1:21" ht="55.5" customHeight="1" x14ac:dyDescent="0.25">
      <c r="A381" s="303">
        <v>7</v>
      </c>
      <c r="B381" s="304" t="s">
        <v>236</v>
      </c>
      <c r="C381" s="305" t="s">
        <v>40</v>
      </c>
      <c r="D381" s="55" t="s">
        <v>52</v>
      </c>
      <c r="E381" s="178">
        <v>20</v>
      </c>
      <c r="F381" s="178">
        <v>20</v>
      </c>
      <c r="G381" s="178">
        <v>20</v>
      </c>
      <c r="H381" s="178">
        <v>20</v>
      </c>
      <c r="I381" s="178">
        <v>20</v>
      </c>
      <c r="J381" s="178">
        <v>20</v>
      </c>
      <c r="K381" s="178">
        <v>20</v>
      </c>
      <c r="L381" s="178">
        <v>20</v>
      </c>
      <c r="M381" s="178">
        <v>20</v>
      </c>
      <c r="N381" s="178">
        <v>20</v>
      </c>
      <c r="O381" s="178">
        <v>20</v>
      </c>
      <c r="P381" s="178">
        <v>20</v>
      </c>
      <c r="Q381" s="595" t="s">
        <v>257</v>
      </c>
      <c r="R381" s="62">
        <f t="shared" si="82"/>
        <v>240</v>
      </c>
      <c r="S381" s="289" t="s">
        <v>38</v>
      </c>
      <c r="T381" s="289" t="s">
        <v>39</v>
      </c>
      <c r="U381"/>
    </row>
    <row r="382" spans="1:21" ht="55.5" customHeight="1" x14ac:dyDescent="0.25">
      <c r="A382" s="303"/>
      <c r="B382" s="304"/>
      <c r="C382" s="305"/>
      <c r="D382" s="55" t="s">
        <v>69</v>
      </c>
      <c r="E382" s="139">
        <v>268518.18</v>
      </c>
      <c r="F382" s="139">
        <v>219018.18</v>
      </c>
      <c r="G382" s="139">
        <v>219018.18</v>
      </c>
      <c r="H382" s="139">
        <v>219018.18</v>
      </c>
      <c r="I382" s="139">
        <v>316118.65000000002</v>
      </c>
      <c r="J382" s="139">
        <v>229308.18</v>
      </c>
      <c r="K382" s="139">
        <v>219018.18</v>
      </c>
      <c r="L382" s="139">
        <v>241033.18</v>
      </c>
      <c r="M382" s="139">
        <v>236818.18</v>
      </c>
      <c r="N382" s="139">
        <v>219018.18</v>
      </c>
      <c r="O382" s="139">
        <v>236818.18</v>
      </c>
      <c r="P382" s="139">
        <v>310618.18</v>
      </c>
      <c r="Q382" s="596"/>
      <c r="R382" s="139">
        <f>SUM(E382:P382)</f>
        <v>2934323.6300000004</v>
      </c>
      <c r="S382" s="289"/>
      <c r="T382" s="289"/>
      <c r="U382"/>
    </row>
    <row r="383" spans="1:21" ht="55.5" customHeight="1" x14ac:dyDescent="0.25">
      <c r="A383" s="303"/>
      <c r="B383" s="304"/>
      <c r="C383" s="308" t="s">
        <v>32</v>
      </c>
      <c r="D383" s="56" t="s">
        <v>52</v>
      </c>
      <c r="E383" s="66">
        <v>23</v>
      </c>
      <c r="F383" s="66">
        <v>17</v>
      </c>
      <c r="G383" s="66">
        <v>21</v>
      </c>
      <c r="H383" s="66">
        <v>19</v>
      </c>
      <c r="I383" s="66">
        <v>21</v>
      </c>
      <c r="J383" s="66">
        <v>25</v>
      </c>
      <c r="K383" s="132">
        <v>14</v>
      </c>
      <c r="L383" s="132">
        <v>21</v>
      </c>
      <c r="M383" s="132">
        <v>19</v>
      </c>
      <c r="N383" s="66">
        <v>22</v>
      </c>
      <c r="O383" s="66">
        <v>20</v>
      </c>
      <c r="P383" s="66">
        <v>20</v>
      </c>
      <c r="Q383" s="597" t="s">
        <v>258</v>
      </c>
      <c r="R383" s="66">
        <f t="shared" si="82"/>
        <v>242</v>
      </c>
      <c r="S383" s="279">
        <f t="shared" ref="S383" si="89">R383/R381</f>
        <v>1.0083333333333333</v>
      </c>
      <c r="T383" s="279">
        <f t="shared" ref="T383" si="90">R384/R382</f>
        <v>1.0101731518959958</v>
      </c>
      <c r="U383"/>
    </row>
    <row r="384" spans="1:21" ht="55.5" customHeight="1" x14ac:dyDescent="0.25">
      <c r="A384" s="303"/>
      <c r="B384" s="304"/>
      <c r="C384" s="308"/>
      <c r="D384" s="56" t="s">
        <v>69</v>
      </c>
      <c r="E384" s="138">
        <v>204835.37999999998</v>
      </c>
      <c r="F384" s="138">
        <v>206880.55000000002</v>
      </c>
      <c r="G384" s="138">
        <v>213862.34000000011</v>
      </c>
      <c r="H384" s="138">
        <v>213016.8</v>
      </c>
      <c r="I384" s="138">
        <v>263873.19999999995</v>
      </c>
      <c r="J384" s="138">
        <v>259966.65</v>
      </c>
      <c r="K384" s="111">
        <v>242370.77</v>
      </c>
      <c r="L384" s="111">
        <v>275655.57</v>
      </c>
      <c r="M384" s="138">
        <v>295479.67000000004</v>
      </c>
      <c r="N384" s="138">
        <v>248732.34000000003</v>
      </c>
      <c r="O384" s="138">
        <v>245602.36</v>
      </c>
      <c r="P384" s="138">
        <v>293899.31999999995</v>
      </c>
      <c r="Q384" s="598"/>
      <c r="R384" s="138">
        <f t="shared" si="82"/>
        <v>2964174.9499999997</v>
      </c>
      <c r="S384" s="279"/>
      <c r="T384" s="279"/>
      <c r="U384"/>
    </row>
    <row r="385" spans="1:23" ht="43.5" customHeight="1" x14ac:dyDescent="0.25">
      <c r="A385" s="303">
        <v>8</v>
      </c>
      <c r="B385" s="311" t="s">
        <v>237</v>
      </c>
      <c r="C385" s="305" t="s">
        <v>40</v>
      </c>
      <c r="D385" s="55" t="s">
        <v>52</v>
      </c>
      <c r="E385" s="178">
        <v>10</v>
      </c>
      <c r="F385" s="178">
        <v>10</v>
      </c>
      <c r="G385" s="178">
        <v>10</v>
      </c>
      <c r="H385" s="178">
        <v>10</v>
      </c>
      <c r="I385" s="178">
        <v>10</v>
      </c>
      <c r="J385" s="178">
        <v>10</v>
      </c>
      <c r="K385" s="178">
        <v>10</v>
      </c>
      <c r="L385" s="178">
        <v>10</v>
      </c>
      <c r="M385" s="178">
        <v>10</v>
      </c>
      <c r="N385" s="178">
        <v>10</v>
      </c>
      <c r="O385" s="178">
        <v>10</v>
      </c>
      <c r="P385" s="178">
        <v>10</v>
      </c>
      <c r="Q385" s="595" t="s">
        <v>255</v>
      </c>
      <c r="R385" s="62">
        <f>SUM(E385:P385)</f>
        <v>120</v>
      </c>
      <c r="S385" s="289" t="s">
        <v>38</v>
      </c>
      <c r="T385" s="289" t="s">
        <v>39</v>
      </c>
      <c r="U385"/>
    </row>
    <row r="386" spans="1:23" ht="43.5" customHeight="1" x14ac:dyDescent="0.25">
      <c r="A386" s="303"/>
      <c r="B386" s="311"/>
      <c r="C386" s="305"/>
      <c r="D386" s="55" t="s">
        <v>69</v>
      </c>
      <c r="E386" s="139">
        <v>154706.74</v>
      </c>
      <c r="F386" s="139">
        <v>118798.34</v>
      </c>
      <c r="G386" s="139">
        <v>118798.34</v>
      </c>
      <c r="H386" s="139">
        <v>118798.34</v>
      </c>
      <c r="I386" s="139">
        <v>231157.76000000001</v>
      </c>
      <c r="J386" s="139">
        <v>127088.34</v>
      </c>
      <c r="K386" s="139">
        <v>118798.34</v>
      </c>
      <c r="L386" s="139">
        <v>137523.34</v>
      </c>
      <c r="M386" s="139">
        <v>136706.74</v>
      </c>
      <c r="N386" s="139">
        <v>118798.34</v>
      </c>
      <c r="O386" s="139">
        <v>136706.74</v>
      </c>
      <c r="P386" s="139">
        <v>179615.13999999998</v>
      </c>
      <c r="Q386" s="596"/>
      <c r="R386" s="139">
        <f t="shared" si="82"/>
        <v>1697496.4999999998</v>
      </c>
      <c r="S386" s="289"/>
      <c r="T386" s="289"/>
      <c r="U386"/>
    </row>
    <row r="387" spans="1:23" ht="43.5" customHeight="1" x14ac:dyDescent="0.25">
      <c r="A387" s="303"/>
      <c r="B387" s="311"/>
      <c r="C387" s="308" t="s">
        <v>32</v>
      </c>
      <c r="D387" s="56" t="s">
        <v>52</v>
      </c>
      <c r="E387" s="66">
        <v>16</v>
      </c>
      <c r="F387" s="66">
        <v>8</v>
      </c>
      <c r="G387" s="66">
        <v>10</v>
      </c>
      <c r="H387" s="66">
        <v>12</v>
      </c>
      <c r="I387" s="66">
        <v>10</v>
      </c>
      <c r="J387" s="66">
        <v>9</v>
      </c>
      <c r="K387" s="132">
        <v>8</v>
      </c>
      <c r="L387" s="132">
        <v>12</v>
      </c>
      <c r="M387" s="132">
        <v>9</v>
      </c>
      <c r="N387" s="66">
        <v>12</v>
      </c>
      <c r="O387" s="66">
        <v>8</v>
      </c>
      <c r="P387" s="66">
        <v>10</v>
      </c>
      <c r="Q387" s="597" t="s">
        <v>256</v>
      </c>
      <c r="R387" s="100">
        <f t="shared" si="82"/>
        <v>124</v>
      </c>
      <c r="S387" s="279">
        <f t="shared" ref="S387" si="91">R387/R385</f>
        <v>1.0333333333333334</v>
      </c>
      <c r="T387" s="279">
        <f t="shared" ref="T387" si="92">R388/R386</f>
        <v>0.91338931773938881</v>
      </c>
      <c r="U387"/>
    </row>
    <row r="388" spans="1:23" ht="43.5" customHeight="1" x14ac:dyDescent="0.25">
      <c r="A388" s="303"/>
      <c r="B388" s="311"/>
      <c r="C388" s="308"/>
      <c r="D388" s="56" t="s">
        <v>69</v>
      </c>
      <c r="E388" s="138">
        <v>106311.98</v>
      </c>
      <c r="F388" s="138">
        <v>111902.40000000001</v>
      </c>
      <c r="G388" s="138">
        <v>114892.25000000004</v>
      </c>
      <c r="H388" s="138">
        <v>116375.68000000001</v>
      </c>
      <c r="I388" s="138">
        <v>133300.81</v>
      </c>
      <c r="J388" s="138">
        <v>132174.56</v>
      </c>
      <c r="K388" s="111">
        <v>128865.02000000002</v>
      </c>
      <c r="L388" s="111">
        <v>147302.71</v>
      </c>
      <c r="M388" s="142">
        <v>146824.99000000002</v>
      </c>
      <c r="N388" s="142">
        <v>131915.22</v>
      </c>
      <c r="O388" s="142">
        <v>128489.24</v>
      </c>
      <c r="P388" s="142">
        <v>152120.30999999997</v>
      </c>
      <c r="Q388" s="598"/>
      <c r="R388" s="142">
        <f t="shared" si="82"/>
        <v>1550475.1700000002</v>
      </c>
      <c r="S388" s="279"/>
      <c r="T388" s="279"/>
      <c r="U388"/>
    </row>
    <row r="389" spans="1:23" s="135" customFormat="1" ht="48.75" customHeight="1" x14ac:dyDescent="0.25">
      <c r="A389" s="303">
        <v>9</v>
      </c>
      <c r="B389" s="304" t="s">
        <v>238</v>
      </c>
      <c r="C389" s="305" t="s">
        <v>40</v>
      </c>
      <c r="D389" s="55" t="s">
        <v>52</v>
      </c>
      <c r="E389" s="178">
        <v>2</v>
      </c>
      <c r="F389" s="178">
        <v>2</v>
      </c>
      <c r="G389" s="178">
        <v>8</v>
      </c>
      <c r="H389" s="178">
        <v>1</v>
      </c>
      <c r="I389" s="178">
        <v>2</v>
      </c>
      <c r="J389" s="178">
        <v>0</v>
      </c>
      <c r="K389" s="178">
        <v>2</v>
      </c>
      <c r="L389" s="178">
        <v>1</v>
      </c>
      <c r="M389" s="178">
        <v>8</v>
      </c>
      <c r="N389" s="178">
        <v>0</v>
      </c>
      <c r="O389" s="178">
        <v>1</v>
      </c>
      <c r="P389" s="178">
        <v>0</v>
      </c>
      <c r="Q389" s="595" t="s">
        <v>259</v>
      </c>
      <c r="R389" s="62">
        <f t="shared" si="82"/>
        <v>27</v>
      </c>
      <c r="S389" s="289" t="s">
        <v>38</v>
      </c>
      <c r="T389" s="289" t="s">
        <v>39</v>
      </c>
    </row>
    <row r="390" spans="1:23" s="135" customFormat="1" ht="48.75" customHeight="1" x14ac:dyDescent="0.25">
      <c r="A390" s="303"/>
      <c r="B390" s="304"/>
      <c r="C390" s="305"/>
      <c r="D390" s="55" t="s">
        <v>69</v>
      </c>
      <c r="E390" s="139">
        <v>10000</v>
      </c>
      <c r="F390" s="139">
        <v>0</v>
      </c>
      <c r="G390" s="139">
        <v>0</v>
      </c>
      <c r="H390" s="139">
        <v>0</v>
      </c>
      <c r="I390" s="139">
        <v>0</v>
      </c>
      <c r="J390" s="139">
        <v>0</v>
      </c>
      <c r="K390" s="139">
        <v>0</v>
      </c>
      <c r="L390" s="139">
        <v>0</v>
      </c>
      <c r="M390" s="139">
        <v>0</v>
      </c>
      <c r="N390" s="139">
        <v>0</v>
      </c>
      <c r="O390" s="139">
        <v>0</v>
      </c>
      <c r="P390" s="139">
        <v>0</v>
      </c>
      <c r="Q390" s="596"/>
      <c r="R390" s="139">
        <f t="shared" si="82"/>
        <v>10000</v>
      </c>
      <c r="S390" s="289"/>
      <c r="T390" s="289"/>
    </row>
    <row r="391" spans="1:23" ht="48.75" customHeight="1" x14ac:dyDescent="0.25">
      <c r="A391" s="303"/>
      <c r="B391" s="304"/>
      <c r="C391" s="308" t="s">
        <v>32</v>
      </c>
      <c r="D391" s="56" t="s">
        <v>52</v>
      </c>
      <c r="E391" s="66">
        <v>5</v>
      </c>
      <c r="F391" s="66">
        <v>3</v>
      </c>
      <c r="G391" s="66">
        <v>5</v>
      </c>
      <c r="H391" s="66">
        <v>4</v>
      </c>
      <c r="I391" s="66">
        <v>3</v>
      </c>
      <c r="J391" s="66">
        <v>0</v>
      </c>
      <c r="K391" s="132">
        <v>0</v>
      </c>
      <c r="L391" s="132">
        <v>1</v>
      </c>
      <c r="M391" s="132">
        <v>2</v>
      </c>
      <c r="N391" s="66">
        <v>3</v>
      </c>
      <c r="O391" s="66">
        <v>1</v>
      </c>
      <c r="P391" s="66">
        <v>0</v>
      </c>
      <c r="Q391" s="597" t="s">
        <v>260</v>
      </c>
      <c r="R391" s="66">
        <f t="shared" si="82"/>
        <v>27</v>
      </c>
      <c r="S391" s="279">
        <f t="shared" ref="S391" si="93">R391/R389</f>
        <v>1</v>
      </c>
      <c r="T391" s="279">
        <f t="shared" ref="T391" si="94">R392/R390</f>
        <v>0</v>
      </c>
      <c r="U391"/>
    </row>
    <row r="392" spans="1:23" ht="48.75" customHeight="1" x14ac:dyDescent="0.25">
      <c r="A392" s="303"/>
      <c r="B392" s="304"/>
      <c r="C392" s="308"/>
      <c r="D392" s="56" t="s">
        <v>69</v>
      </c>
      <c r="E392" s="138">
        <v>0</v>
      </c>
      <c r="F392" s="138">
        <v>0</v>
      </c>
      <c r="G392" s="138">
        <v>0</v>
      </c>
      <c r="H392" s="242">
        <v>0</v>
      </c>
      <c r="I392" s="242">
        <v>0</v>
      </c>
      <c r="J392" s="138">
        <v>0</v>
      </c>
      <c r="K392" s="111">
        <v>0</v>
      </c>
      <c r="L392" s="111">
        <v>0</v>
      </c>
      <c r="M392" s="138">
        <v>0</v>
      </c>
      <c r="N392" s="142">
        <v>0</v>
      </c>
      <c r="O392" s="142">
        <v>0</v>
      </c>
      <c r="P392" s="142">
        <v>0</v>
      </c>
      <c r="Q392" s="598"/>
      <c r="R392" s="142">
        <f>SUM(E392:P392)</f>
        <v>0</v>
      </c>
      <c r="S392" s="279"/>
      <c r="T392" s="279"/>
      <c r="U392"/>
    </row>
    <row r="393" spans="1:23" ht="48" customHeight="1" x14ac:dyDescent="0.25">
      <c r="A393" s="303">
        <v>10</v>
      </c>
      <c r="B393" s="304" t="s">
        <v>239</v>
      </c>
      <c r="C393" s="305" t="s">
        <v>40</v>
      </c>
      <c r="D393" s="55" t="s">
        <v>72</v>
      </c>
      <c r="E393" s="178">
        <v>35</v>
      </c>
      <c r="F393" s="178">
        <v>31</v>
      </c>
      <c r="G393" s="178">
        <v>35</v>
      </c>
      <c r="H393" s="178">
        <v>33</v>
      </c>
      <c r="I393" s="178">
        <v>35</v>
      </c>
      <c r="J393" s="178">
        <v>33</v>
      </c>
      <c r="K393" s="178">
        <v>35</v>
      </c>
      <c r="L393" s="178">
        <v>34</v>
      </c>
      <c r="M393" s="178">
        <v>34</v>
      </c>
      <c r="N393" s="178">
        <v>34</v>
      </c>
      <c r="O393" s="178">
        <v>34</v>
      </c>
      <c r="P393" s="178">
        <v>34</v>
      </c>
      <c r="Q393" s="595" t="s">
        <v>261</v>
      </c>
      <c r="R393" s="99">
        <f t="shared" si="82"/>
        <v>407</v>
      </c>
      <c r="S393" s="289" t="s">
        <v>38</v>
      </c>
      <c r="T393" s="289" t="s">
        <v>39</v>
      </c>
      <c r="U393"/>
    </row>
    <row r="394" spans="1:23" s="17" customFormat="1" ht="48" customHeight="1" x14ac:dyDescent="0.25">
      <c r="A394" s="303"/>
      <c r="B394" s="304"/>
      <c r="C394" s="305"/>
      <c r="D394" s="55" t="s">
        <v>69</v>
      </c>
      <c r="E394" s="139">
        <v>811693.1</v>
      </c>
      <c r="F394" s="139">
        <v>115124.60999999999</v>
      </c>
      <c r="G394" s="139">
        <v>115124.60999999999</v>
      </c>
      <c r="H394" s="139">
        <v>115124.60999999999</v>
      </c>
      <c r="I394" s="139">
        <v>4790329.3099999996</v>
      </c>
      <c r="J394" s="139">
        <v>121849.60999999999</v>
      </c>
      <c r="K394" s="139">
        <v>115124.60999999999</v>
      </c>
      <c r="L394" s="139">
        <v>131574.60999999999</v>
      </c>
      <c r="M394" s="139">
        <v>786693.1</v>
      </c>
      <c r="N394" s="139">
        <v>115124.60999999999</v>
      </c>
      <c r="O394" s="139">
        <v>786693.1</v>
      </c>
      <c r="P394" s="139">
        <v>1337761.5899999999</v>
      </c>
      <c r="Q394" s="596"/>
      <c r="R394" s="139">
        <f>SUM(E394:P394)</f>
        <v>9342217.4699999988</v>
      </c>
      <c r="S394" s="289"/>
      <c r="T394" s="289"/>
    </row>
    <row r="395" spans="1:23" s="17" customFormat="1" ht="48" customHeight="1" x14ac:dyDescent="0.25">
      <c r="A395" s="303"/>
      <c r="B395" s="304"/>
      <c r="C395" s="308" t="s">
        <v>32</v>
      </c>
      <c r="D395" s="56" t="s">
        <v>72</v>
      </c>
      <c r="E395" s="66">
        <v>36</v>
      </c>
      <c r="F395" s="66">
        <v>31</v>
      </c>
      <c r="G395" s="66">
        <v>35</v>
      </c>
      <c r="H395" s="66">
        <v>33</v>
      </c>
      <c r="I395" s="66">
        <v>35</v>
      </c>
      <c r="J395" s="66">
        <v>33</v>
      </c>
      <c r="K395" s="132">
        <v>35</v>
      </c>
      <c r="L395" s="134">
        <v>34</v>
      </c>
      <c r="M395" s="134">
        <v>34</v>
      </c>
      <c r="N395" s="66">
        <v>34</v>
      </c>
      <c r="O395" s="66">
        <v>34</v>
      </c>
      <c r="P395" s="66">
        <v>34</v>
      </c>
      <c r="Q395" s="597" t="s">
        <v>262</v>
      </c>
      <c r="R395" s="66">
        <f t="shared" si="82"/>
        <v>408</v>
      </c>
      <c r="S395" s="279">
        <f t="shared" ref="S395" si="95">R395/R393</f>
        <v>1.0024570024570025</v>
      </c>
      <c r="T395" s="279">
        <f t="shared" ref="T395" si="96">R396/R394</f>
        <v>0.98315980113873358</v>
      </c>
      <c r="W395" s="37"/>
    </row>
    <row r="396" spans="1:23" ht="48" customHeight="1" x14ac:dyDescent="0.25">
      <c r="A396" s="303"/>
      <c r="B396" s="304"/>
      <c r="C396" s="308"/>
      <c r="D396" s="56" t="s">
        <v>69</v>
      </c>
      <c r="E396" s="138">
        <v>759264.2300000001</v>
      </c>
      <c r="F396" s="138">
        <v>760911.63</v>
      </c>
      <c r="G396" s="138">
        <v>117438.08000000031</v>
      </c>
      <c r="H396" s="138">
        <v>1409083.05</v>
      </c>
      <c r="I396" s="138">
        <v>785243.85</v>
      </c>
      <c r="J396" s="138">
        <v>771674.3</v>
      </c>
      <c r="K396" s="111">
        <v>765686.15</v>
      </c>
      <c r="L396" s="111">
        <v>779060.42999999993</v>
      </c>
      <c r="M396" s="142">
        <v>776776.58000000007</v>
      </c>
      <c r="N396" s="142">
        <v>759277.96000000008</v>
      </c>
      <c r="O396" s="142">
        <v>737462.78000000014</v>
      </c>
      <c r="P396" s="142">
        <v>763013.62999999989</v>
      </c>
      <c r="Q396" s="598"/>
      <c r="R396" s="142">
        <f t="shared" si="82"/>
        <v>9184892.6700000018</v>
      </c>
      <c r="S396" s="279"/>
      <c r="T396" s="279"/>
      <c r="U396"/>
      <c r="W396" s="37"/>
    </row>
    <row r="397" spans="1:23" ht="54.75" customHeight="1" x14ac:dyDescent="0.25">
      <c r="A397" s="295" t="s">
        <v>36</v>
      </c>
      <c r="B397" s="295"/>
      <c r="C397" s="296" t="s">
        <v>40</v>
      </c>
      <c r="D397" s="263" t="s">
        <v>42</v>
      </c>
      <c r="E397" s="72">
        <f>E393+E389+E385+E381+E377+E373+E369+E365+E361+E357</f>
        <v>148</v>
      </c>
      <c r="F397" s="72">
        <f t="shared" ref="F397:P397" si="97">F393+F389+F385+F381+F377+F373+F369+F365+F361+F357</f>
        <v>144</v>
      </c>
      <c r="G397" s="72">
        <f t="shared" si="97"/>
        <v>154</v>
      </c>
      <c r="H397" s="122">
        <f t="shared" si="97"/>
        <v>145</v>
      </c>
      <c r="I397" s="72">
        <f t="shared" si="97"/>
        <v>148</v>
      </c>
      <c r="J397" s="72">
        <f t="shared" si="97"/>
        <v>144</v>
      </c>
      <c r="K397" s="72">
        <f t="shared" si="97"/>
        <v>148</v>
      </c>
      <c r="L397" s="72">
        <f t="shared" si="97"/>
        <v>146</v>
      </c>
      <c r="M397" s="72">
        <f t="shared" si="97"/>
        <v>153</v>
      </c>
      <c r="N397" s="72">
        <f t="shared" si="97"/>
        <v>145</v>
      </c>
      <c r="O397" s="72">
        <f t="shared" si="97"/>
        <v>146</v>
      </c>
      <c r="P397" s="72">
        <f t="shared" si="97"/>
        <v>145</v>
      </c>
      <c r="Q397" s="605">
        <f t="shared" ref="Q397:Q402" si="98">SUM(E397:P397)</f>
        <v>1766</v>
      </c>
      <c r="R397" s="605"/>
      <c r="S397" s="289" t="s">
        <v>38</v>
      </c>
      <c r="T397" s="289" t="s">
        <v>39</v>
      </c>
      <c r="U397"/>
    </row>
    <row r="398" spans="1:23" ht="54.75" customHeight="1" x14ac:dyDescent="0.25">
      <c r="A398" s="295"/>
      <c r="B398" s="295"/>
      <c r="C398" s="296"/>
      <c r="D398" s="263" t="s">
        <v>31</v>
      </c>
      <c r="E398" s="105">
        <f>SUM(E358,E362,E366,E370,E374,E378,E382,E386,E390,E394)</f>
        <v>6903288.3700000001</v>
      </c>
      <c r="F398" s="105">
        <f t="shared" ref="F398:P399" si="99">SUM(F358,F362,F366,F370,F374,F378,F382,F386,F390,F394)</f>
        <v>1551999.6</v>
      </c>
      <c r="G398" s="105">
        <f t="shared" si="99"/>
        <v>1540999.6</v>
      </c>
      <c r="H398" s="105">
        <f t="shared" si="99"/>
        <v>1540999.6</v>
      </c>
      <c r="I398" s="105">
        <f t="shared" si="99"/>
        <v>31081477.889999997</v>
      </c>
      <c r="J398" s="105">
        <f t="shared" si="99"/>
        <v>1613204.6</v>
      </c>
      <c r="K398" s="105">
        <f t="shared" si="99"/>
        <v>1540999.6</v>
      </c>
      <c r="L398" s="105">
        <f t="shared" si="99"/>
        <v>1709557.1</v>
      </c>
      <c r="M398" s="105">
        <f t="shared" si="99"/>
        <v>2382181.2599999998</v>
      </c>
      <c r="N398" s="105">
        <f t="shared" si="99"/>
        <v>1540999.6</v>
      </c>
      <c r="O398" s="105">
        <f t="shared" si="99"/>
        <v>2383781.2599999998</v>
      </c>
      <c r="P398" s="105">
        <f t="shared" si="99"/>
        <v>3403277.8899999997</v>
      </c>
      <c r="Q398" s="606">
        <f t="shared" si="98"/>
        <v>57192766.369999997</v>
      </c>
      <c r="R398" s="606"/>
      <c r="S398" s="289"/>
      <c r="T398" s="289"/>
      <c r="U398"/>
    </row>
    <row r="399" spans="1:23" ht="54.75" customHeight="1" x14ac:dyDescent="0.25">
      <c r="A399" s="295"/>
      <c r="B399" s="295"/>
      <c r="C399" s="292" t="s">
        <v>32</v>
      </c>
      <c r="D399" s="264" t="s">
        <v>42</v>
      </c>
      <c r="E399" s="73">
        <f>SUM(E359,E363,E367,E371,E375,E379,E383,E387,E391,E395)</f>
        <v>167</v>
      </c>
      <c r="F399" s="73">
        <f t="shared" si="99"/>
        <v>144</v>
      </c>
      <c r="G399" s="73">
        <f t="shared" si="99"/>
        <v>157</v>
      </c>
      <c r="H399" s="73">
        <f>SUM(H359,H363,H367,H371,H375,H379,H383,H387,H391,H395)</f>
        <v>164</v>
      </c>
      <c r="I399" s="73">
        <f t="shared" si="99"/>
        <v>157</v>
      </c>
      <c r="J399" s="73">
        <f t="shared" si="99"/>
        <v>151</v>
      </c>
      <c r="K399" s="73">
        <f t="shared" si="99"/>
        <v>122</v>
      </c>
      <c r="L399" s="73">
        <f t="shared" si="99"/>
        <v>142</v>
      </c>
      <c r="M399" s="73">
        <f t="shared" si="99"/>
        <v>142</v>
      </c>
      <c r="N399" s="73">
        <f t="shared" si="99"/>
        <v>154</v>
      </c>
      <c r="O399" s="73">
        <f t="shared" si="99"/>
        <v>149</v>
      </c>
      <c r="P399" s="73">
        <f t="shared" si="99"/>
        <v>151</v>
      </c>
      <c r="Q399" s="607">
        <f>SUM(E399:P399)</f>
        <v>1800</v>
      </c>
      <c r="R399" s="607"/>
      <c r="S399" s="279">
        <f>Q399/Q397</f>
        <v>1.0192525481313703</v>
      </c>
      <c r="T399" s="279">
        <f>Q400/Q398</f>
        <v>1.7393889298242038</v>
      </c>
      <c r="U399"/>
    </row>
    <row r="400" spans="1:23" ht="54.75" customHeight="1" x14ac:dyDescent="0.25">
      <c r="A400" s="295"/>
      <c r="B400" s="295"/>
      <c r="C400" s="292"/>
      <c r="D400" s="264" t="s">
        <v>31</v>
      </c>
      <c r="E400" s="74">
        <f>E396+E392+E388+E384+E380+E376+E372+E368+E364+E360</f>
        <v>6358612.1700000009</v>
      </c>
      <c r="F400" s="74">
        <f t="shared" ref="F400:P400" si="100">F396+F392+F388+F384+F380+F376+F372+F368+F364+F360</f>
        <v>8240285.080000001</v>
      </c>
      <c r="G400" s="74">
        <f t="shared" si="100"/>
        <v>4227582.870000002</v>
      </c>
      <c r="H400" s="74">
        <f t="shared" si="100"/>
        <v>3421469.28</v>
      </c>
      <c r="I400" s="74">
        <f t="shared" si="100"/>
        <v>5614162.9800000004</v>
      </c>
      <c r="J400" s="74">
        <f t="shared" si="100"/>
        <v>7762456.9000000004</v>
      </c>
      <c r="K400" s="74">
        <f t="shared" si="100"/>
        <v>6211391.0700000003</v>
      </c>
      <c r="L400" s="74">
        <f t="shared" si="100"/>
        <v>11028157.970000001</v>
      </c>
      <c r="M400" s="74">
        <f t="shared" si="100"/>
        <v>6570339.2900000028</v>
      </c>
      <c r="N400" s="74">
        <f t="shared" si="100"/>
        <v>6591166.4700000007</v>
      </c>
      <c r="O400" s="74">
        <f t="shared" si="100"/>
        <v>6977464.3900000006</v>
      </c>
      <c r="P400" s="74">
        <f t="shared" si="100"/>
        <v>26477376.219999995</v>
      </c>
      <c r="Q400" s="603">
        <f>SUM(E400:P400)</f>
        <v>99480464.690000013</v>
      </c>
      <c r="R400" s="603"/>
      <c r="S400" s="279"/>
      <c r="T400" s="279"/>
      <c r="U400"/>
    </row>
    <row r="401" spans="1:25" ht="46.5" customHeight="1" x14ac:dyDescent="0.25">
      <c r="A401" s="604" t="s">
        <v>75</v>
      </c>
      <c r="B401" s="604"/>
      <c r="C401" s="286" t="s">
        <v>40</v>
      </c>
      <c r="D401" s="263" t="s">
        <v>42</v>
      </c>
      <c r="E401" s="69">
        <f t="shared" ref="E401:P404" si="101">E397+E343+E284+E206+E168+E110</f>
        <v>48551</v>
      </c>
      <c r="F401" s="69">
        <f t="shared" si="101"/>
        <v>48707</v>
      </c>
      <c r="G401" s="69">
        <f t="shared" si="101"/>
        <v>48689</v>
      </c>
      <c r="H401" s="69">
        <f t="shared" si="101"/>
        <v>48683</v>
      </c>
      <c r="I401" s="69">
        <f t="shared" si="101"/>
        <v>48804</v>
      </c>
      <c r="J401" s="69">
        <f t="shared" si="101"/>
        <v>48570</v>
      </c>
      <c r="K401" s="69">
        <f t="shared" si="101"/>
        <v>48828</v>
      </c>
      <c r="L401" s="69">
        <f t="shared" si="101"/>
        <v>48797</v>
      </c>
      <c r="M401" s="69">
        <f t="shared" si="101"/>
        <v>48489</v>
      </c>
      <c r="N401" s="69">
        <f t="shared" si="101"/>
        <v>48952</v>
      </c>
      <c r="O401" s="69">
        <f t="shared" si="101"/>
        <v>48613</v>
      </c>
      <c r="P401" s="69">
        <f t="shared" si="101"/>
        <v>48867</v>
      </c>
      <c r="Q401" s="593">
        <f t="shared" si="98"/>
        <v>584550</v>
      </c>
      <c r="R401" s="593"/>
      <c r="S401" s="289" t="s">
        <v>38</v>
      </c>
      <c r="T401" s="289" t="s">
        <v>39</v>
      </c>
      <c r="U401"/>
    </row>
    <row r="402" spans="1:25" ht="46.5" customHeight="1" x14ac:dyDescent="0.25">
      <c r="A402" s="604"/>
      <c r="B402" s="604"/>
      <c r="C402" s="286"/>
      <c r="D402" s="263" t="s">
        <v>31</v>
      </c>
      <c r="E402" s="69">
        <f t="shared" si="101"/>
        <v>50849311.010000013</v>
      </c>
      <c r="F402" s="69">
        <f t="shared" si="101"/>
        <v>43941201.930000007</v>
      </c>
      <c r="G402" s="69">
        <f t="shared" si="101"/>
        <v>43420709.160000004</v>
      </c>
      <c r="H402" s="69">
        <f t="shared" si="101"/>
        <v>45058264.920000009</v>
      </c>
      <c r="I402" s="69">
        <f t="shared" si="101"/>
        <v>244807610.94999999</v>
      </c>
      <c r="J402" s="69">
        <f t="shared" si="101"/>
        <v>44883936.520000011</v>
      </c>
      <c r="K402" s="69">
        <f t="shared" si="101"/>
        <v>68492560.410000011</v>
      </c>
      <c r="L402" s="69">
        <f t="shared" si="101"/>
        <v>68047887.49000001</v>
      </c>
      <c r="M402" s="69">
        <f t="shared" si="101"/>
        <v>64645485.780000009</v>
      </c>
      <c r="N402" s="69">
        <f t="shared" si="101"/>
        <v>60809368.050000004</v>
      </c>
      <c r="O402" s="69">
        <f t="shared" si="101"/>
        <v>63062537.680000007</v>
      </c>
      <c r="P402" s="69">
        <f t="shared" si="101"/>
        <v>78493970.080000013</v>
      </c>
      <c r="Q402" s="579">
        <f t="shared" si="98"/>
        <v>876512843.9799999</v>
      </c>
      <c r="R402" s="579"/>
      <c r="S402" s="289"/>
      <c r="T402" s="289"/>
      <c r="U402"/>
    </row>
    <row r="403" spans="1:25" ht="46.5" customHeight="1" x14ac:dyDescent="0.25">
      <c r="A403" s="604"/>
      <c r="B403" s="604"/>
      <c r="C403" s="296" t="s">
        <v>32</v>
      </c>
      <c r="D403" s="263" t="s">
        <v>42</v>
      </c>
      <c r="E403" s="69">
        <f t="shared" si="101"/>
        <v>52142</v>
      </c>
      <c r="F403" s="69">
        <f t="shared" si="101"/>
        <v>41926</v>
      </c>
      <c r="G403" s="69">
        <f t="shared" si="101"/>
        <v>49007</v>
      </c>
      <c r="H403" s="69">
        <f t="shared" si="101"/>
        <v>46481</v>
      </c>
      <c r="I403" s="69">
        <f t="shared" si="101"/>
        <v>47170</v>
      </c>
      <c r="J403" s="69">
        <f t="shared" si="101"/>
        <v>45814</v>
      </c>
      <c r="K403" s="69">
        <f t="shared" si="101"/>
        <v>56989.74</v>
      </c>
      <c r="L403" s="69">
        <f t="shared" si="101"/>
        <v>47897</v>
      </c>
      <c r="M403" s="69">
        <f t="shared" si="101"/>
        <v>37713</v>
      </c>
      <c r="N403" s="69">
        <f t="shared" si="101"/>
        <v>48310</v>
      </c>
      <c r="O403" s="69">
        <f t="shared" si="101"/>
        <v>47297</v>
      </c>
      <c r="P403" s="69">
        <f t="shared" si="101"/>
        <v>58523</v>
      </c>
      <c r="Q403" s="569">
        <f>SUM(E403:P403)</f>
        <v>579269.74</v>
      </c>
      <c r="R403" s="569"/>
      <c r="S403" s="602">
        <f>Q403/Q401</f>
        <v>0.99096696604225476</v>
      </c>
      <c r="T403" s="602">
        <f>Q404/Q402</f>
        <v>0.97321542000069572</v>
      </c>
      <c r="U403"/>
    </row>
    <row r="404" spans="1:25" ht="46.5" customHeight="1" x14ac:dyDescent="0.25">
      <c r="A404" s="604"/>
      <c r="B404" s="604"/>
      <c r="C404" s="296"/>
      <c r="D404" s="263" t="s">
        <v>31</v>
      </c>
      <c r="E404" s="216">
        <f>E400+E346+E287+E209+E171+E113</f>
        <v>49661312.390000001</v>
      </c>
      <c r="F404" s="216">
        <f>F400+F346+F287+F209+F171+F113</f>
        <v>56724047.149999999</v>
      </c>
      <c r="G404" s="216">
        <f t="shared" si="101"/>
        <v>52387289.529999994</v>
      </c>
      <c r="H404" s="216">
        <f t="shared" si="101"/>
        <v>56345997.450000003</v>
      </c>
      <c r="I404" s="216">
        <f t="shared" si="101"/>
        <v>65912446.109999999</v>
      </c>
      <c r="J404" s="216">
        <f t="shared" si="101"/>
        <v>68220478.650000006</v>
      </c>
      <c r="K404" s="216">
        <f t="shared" si="101"/>
        <v>79759740.00999999</v>
      </c>
      <c r="L404" s="216">
        <f t="shared" si="101"/>
        <v>86689249.900000006</v>
      </c>
      <c r="M404" s="216">
        <f t="shared" si="101"/>
        <v>83792470.519999996</v>
      </c>
      <c r="N404" s="216">
        <f t="shared" si="101"/>
        <v>72034748.969999999</v>
      </c>
      <c r="O404" s="216">
        <f t="shared" si="101"/>
        <v>74084408.929999992</v>
      </c>
      <c r="P404" s="216">
        <f t="shared" si="101"/>
        <v>107423625.98</v>
      </c>
      <c r="Q404" s="579">
        <f>SUM(E404:P404)</f>
        <v>853035815.58999991</v>
      </c>
      <c r="R404" s="579"/>
      <c r="S404" s="602"/>
      <c r="T404" s="602"/>
      <c r="U404" s="7"/>
    </row>
    <row r="405" spans="1:25" ht="257.25" customHeight="1" x14ac:dyDescent="0.25">
      <c r="A405" s="212"/>
      <c r="B405" s="212"/>
      <c r="C405" s="213"/>
      <c r="D405" s="214"/>
      <c r="E405" s="198"/>
      <c r="F405" s="198"/>
      <c r="G405" s="198"/>
      <c r="H405" s="198"/>
      <c r="I405" s="198"/>
      <c r="J405" s="198"/>
      <c r="K405" s="198"/>
      <c r="L405" s="198"/>
      <c r="M405" s="198"/>
      <c r="N405" s="198"/>
      <c r="O405" s="198"/>
      <c r="P405" s="198"/>
      <c r="Q405" s="199"/>
      <c r="R405" s="199"/>
      <c r="S405" s="200"/>
      <c r="T405" s="200"/>
      <c r="U405"/>
    </row>
    <row r="406" spans="1:25" ht="233.25" customHeight="1" x14ac:dyDescent="0.25">
      <c r="A406" s="22"/>
      <c r="B406" s="23"/>
      <c r="C406" s="60"/>
      <c r="D406" s="267"/>
      <c r="E406" s="22"/>
      <c r="F406" s="22"/>
      <c r="G406" s="22"/>
      <c r="H406" s="22"/>
      <c r="I406" s="22"/>
      <c r="J406" s="22"/>
      <c r="K406" s="22"/>
      <c r="L406" s="22"/>
      <c r="M406" s="22"/>
      <c r="N406" s="22"/>
      <c r="O406" s="22"/>
      <c r="P406" s="22"/>
      <c r="R406" s="22"/>
      <c r="S406" s="25"/>
      <c r="T406" s="25"/>
      <c r="U406"/>
    </row>
    <row r="407" spans="1:25" ht="60.75" customHeight="1" x14ac:dyDescent="0.25">
      <c r="A407" s="282"/>
      <c r="B407" s="282"/>
      <c r="C407" s="282"/>
      <c r="D407" s="282"/>
      <c r="E407" s="282"/>
      <c r="F407" s="282"/>
      <c r="G407" s="282"/>
      <c r="H407" s="282"/>
      <c r="I407" s="282"/>
      <c r="J407" s="282"/>
      <c r="K407" s="282"/>
      <c r="L407" s="282"/>
      <c r="M407" s="282"/>
      <c r="N407" s="282"/>
      <c r="O407" s="282"/>
      <c r="P407" s="282"/>
      <c r="Q407" s="282"/>
      <c r="R407" s="282"/>
      <c r="S407" s="282"/>
      <c r="T407" s="282"/>
      <c r="U407"/>
    </row>
    <row r="408" spans="1:25" ht="83.25" customHeight="1" x14ac:dyDescent="0.25">
      <c r="A408" s="22"/>
      <c r="B408" s="23"/>
      <c r="C408" s="60"/>
      <c r="D408" s="267"/>
      <c r="E408" s="22"/>
      <c r="F408" s="22"/>
      <c r="G408" s="22"/>
      <c r="H408" s="22"/>
      <c r="I408" s="22"/>
      <c r="J408" s="22"/>
      <c r="K408" s="22"/>
      <c r="L408" s="22"/>
      <c r="M408" s="22"/>
      <c r="N408" s="22"/>
      <c r="O408" s="22"/>
      <c r="P408" s="22"/>
      <c r="R408" s="22"/>
      <c r="S408" s="25"/>
      <c r="T408" s="25"/>
      <c r="U408"/>
    </row>
    <row r="409" spans="1:25" ht="83.25" customHeight="1" x14ac:dyDescent="0.25">
      <c r="A409" s="22"/>
      <c r="B409" s="23"/>
      <c r="C409" s="60"/>
      <c r="D409" s="267"/>
      <c r="E409" s="22"/>
      <c r="F409" s="22"/>
      <c r="G409" s="22"/>
      <c r="H409" s="22"/>
      <c r="I409" s="22"/>
      <c r="J409" s="22"/>
      <c r="K409" s="22"/>
      <c r="L409" s="22"/>
      <c r="M409" s="22"/>
      <c r="N409" s="22"/>
      <c r="O409" s="22"/>
      <c r="P409" s="22"/>
      <c r="R409" s="22"/>
      <c r="S409" s="25"/>
      <c r="T409" s="25"/>
      <c r="U409"/>
    </row>
    <row r="410" spans="1:25" ht="38.25" customHeight="1" x14ac:dyDescent="0.25">
      <c r="A410" s="22"/>
      <c r="B410" s="23"/>
      <c r="C410" s="60"/>
      <c r="D410" s="267"/>
      <c r="E410" s="22"/>
      <c r="F410" s="22"/>
      <c r="G410" s="22"/>
      <c r="H410" s="22"/>
      <c r="I410" s="22"/>
      <c r="J410" s="22"/>
      <c r="K410" s="22"/>
      <c r="L410" s="22"/>
      <c r="M410" s="22"/>
      <c r="N410" s="22"/>
      <c r="O410" s="22"/>
      <c r="P410" s="22"/>
      <c r="R410" s="22"/>
      <c r="S410" s="25"/>
      <c r="T410" s="25"/>
      <c r="U410"/>
    </row>
    <row r="411" spans="1:25" ht="47.25" customHeight="1" x14ac:dyDescent="0.25">
      <c r="A411" s="22"/>
      <c r="B411" s="23"/>
      <c r="C411" s="60"/>
      <c r="D411" s="267"/>
      <c r="E411" s="22"/>
      <c r="F411" s="22"/>
      <c r="G411" s="22"/>
      <c r="H411" s="22"/>
      <c r="I411" s="22"/>
      <c r="J411" s="22"/>
      <c r="K411" s="22"/>
      <c r="L411" s="22"/>
      <c r="M411" s="22"/>
      <c r="N411" s="22"/>
      <c r="O411" s="22"/>
      <c r="P411" s="22"/>
      <c r="R411" s="22"/>
      <c r="S411" s="25"/>
      <c r="T411" s="25"/>
      <c r="U411"/>
    </row>
    <row r="412" spans="1:25" ht="47.25" customHeight="1" x14ac:dyDescent="0.25">
      <c r="A412" s="22"/>
      <c r="B412" s="23"/>
      <c r="C412" s="60"/>
      <c r="D412" s="267"/>
      <c r="E412" s="22"/>
      <c r="F412" s="22"/>
      <c r="G412" s="22"/>
      <c r="H412" s="22"/>
      <c r="I412" s="22"/>
      <c r="J412" s="22"/>
      <c r="K412" s="22"/>
      <c r="L412" s="22"/>
      <c r="M412" s="22"/>
      <c r="N412" s="22"/>
      <c r="O412" s="22"/>
      <c r="P412" s="22"/>
      <c r="R412" s="22"/>
      <c r="S412" s="25"/>
      <c r="T412" s="25"/>
      <c r="U412"/>
    </row>
    <row r="413" spans="1:25" ht="36" customHeight="1" x14ac:dyDescent="0.25">
      <c r="A413" s="22"/>
      <c r="B413" s="23"/>
      <c r="C413" s="60"/>
      <c r="D413" s="267"/>
      <c r="E413" s="22"/>
      <c r="F413" s="22"/>
      <c r="G413" s="22"/>
      <c r="H413" s="22"/>
      <c r="I413" s="22"/>
      <c r="J413" s="22"/>
      <c r="K413" s="22"/>
      <c r="L413" s="22"/>
      <c r="M413" s="22"/>
      <c r="N413" s="22"/>
      <c r="O413" s="22"/>
      <c r="P413" s="22"/>
      <c r="R413" s="22"/>
      <c r="S413" s="25"/>
      <c r="T413" s="25"/>
      <c r="U413"/>
      <c r="Y413" s="26"/>
    </row>
    <row r="414" spans="1:25" ht="36" customHeight="1" x14ac:dyDescent="0.25">
      <c r="A414" s="22"/>
      <c r="B414" s="23"/>
      <c r="C414" s="60"/>
      <c r="D414" s="267"/>
      <c r="E414" s="22"/>
      <c r="F414" s="22"/>
      <c r="G414" s="22"/>
      <c r="H414" s="22"/>
      <c r="I414" s="22"/>
      <c r="J414" s="22"/>
      <c r="K414" s="22"/>
      <c r="L414" s="22"/>
      <c r="M414" s="22"/>
      <c r="N414" s="22"/>
      <c r="O414" s="22"/>
      <c r="P414" s="22"/>
      <c r="R414" s="22"/>
      <c r="S414" s="25"/>
      <c r="T414" s="25"/>
      <c r="U414"/>
      <c r="Y414" s="26"/>
    </row>
    <row r="415" spans="1:25" ht="18" x14ac:dyDescent="0.25">
      <c r="A415" s="22"/>
      <c r="B415" s="23"/>
      <c r="C415" s="60"/>
      <c r="D415" s="267"/>
      <c r="E415" s="22"/>
      <c r="F415" s="22"/>
      <c r="G415" s="22"/>
      <c r="H415" s="22"/>
      <c r="I415" s="22"/>
      <c r="J415" s="22"/>
      <c r="K415" s="22"/>
      <c r="L415" s="22"/>
      <c r="M415" s="22"/>
      <c r="N415" s="22"/>
      <c r="O415" s="22"/>
      <c r="P415" s="22"/>
      <c r="R415" s="22"/>
      <c r="S415" s="25"/>
      <c r="T415" s="25"/>
    </row>
    <row r="416" spans="1:25" ht="18" x14ac:dyDescent="0.25">
      <c r="A416" s="22"/>
      <c r="B416" s="23"/>
      <c r="C416" s="60"/>
      <c r="D416" s="267"/>
      <c r="E416" s="22"/>
      <c r="F416" s="22"/>
      <c r="G416" s="22"/>
      <c r="H416" s="22"/>
      <c r="I416" s="22"/>
      <c r="J416" s="22"/>
      <c r="K416" s="22"/>
      <c r="L416" s="22"/>
      <c r="M416" s="22"/>
      <c r="N416" s="22"/>
      <c r="O416" s="22"/>
      <c r="P416" s="22"/>
      <c r="R416" s="22"/>
      <c r="S416" s="25"/>
      <c r="T416" s="25"/>
    </row>
    <row r="417" spans="1:20" ht="18" x14ac:dyDescent="0.25">
      <c r="A417" s="22"/>
      <c r="B417" s="23"/>
      <c r="C417" s="60"/>
      <c r="D417" s="267"/>
      <c r="E417" s="22"/>
      <c r="F417" s="22"/>
      <c r="G417" s="22"/>
      <c r="H417" s="22"/>
      <c r="I417" s="22"/>
      <c r="J417" s="22"/>
      <c r="K417" s="22"/>
      <c r="L417" s="22"/>
      <c r="M417" s="22"/>
      <c r="N417" s="22"/>
      <c r="O417" s="22"/>
      <c r="P417" s="22"/>
      <c r="R417" s="22"/>
      <c r="S417" s="25"/>
      <c r="T417" s="25"/>
    </row>
  </sheetData>
  <mergeCells count="1058">
    <mergeCell ref="V113:Y113"/>
    <mergeCell ref="S403:S404"/>
    <mergeCell ref="T403:T404"/>
    <mergeCell ref="Q404:R404"/>
    <mergeCell ref="A407:T407"/>
    <mergeCell ref="T399:T400"/>
    <mergeCell ref="Q400:R400"/>
    <mergeCell ref="A401:B404"/>
    <mergeCell ref="C401:C402"/>
    <mergeCell ref="Q401:R401"/>
    <mergeCell ref="S401:S402"/>
    <mergeCell ref="T401:T402"/>
    <mergeCell ref="Q402:R402"/>
    <mergeCell ref="C403:C404"/>
    <mergeCell ref="Q403:R403"/>
    <mergeCell ref="T395:T396"/>
    <mergeCell ref="A397:B400"/>
    <mergeCell ref="C397:C398"/>
    <mergeCell ref="Q397:R397"/>
    <mergeCell ref="S397:S398"/>
    <mergeCell ref="T397:T398"/>
    <mergeCell ref="Q398:R398"/>
    <mergeCell ref="C399:C400"/>
    <mergeCell ref="Q399:R399"/>
    <mergeCell ref="S399:S400"/>
    <mergeCell ref="T391:T392"/>
    <mergeCell ref="A393:A396"/>
    <mergeCell ref="B393:B396"/>
    <mergeCell ref="C393:C394"/>
    <mergeCell ref="Q393:Q394"/>
    <mergeCell ref="S393:S394"/>
    <mergeCell ref="T393:T394"/>
    <mergeCell ref="C395:C396"/>
    <mergeCell ref="Q395:Q396"/>
    <mergeCell ref="S395:S396"/>
    <mergeCell ref="T387:T388"/>
    <mergeCell ref="A389:A392"/>
    <mergeCell ref="B389:B392"/>
    <mergeCell ref="C389:C390"/>
    <mergeCell ref="Q389:Q390"/>
    <mergeCell ref="S389:S390"/>
    <mergeCell ref="T389:T390"/>
    <mergeCell ref="C391:C392"/>
    <mergeCell ref="Q391:Q392"/>
    <mergeCell ref="S391:S392"/>
    <mergeCell ref="T383:T384"/>
    <mergeCell ref="A385:A388"/>
    <mergeCell ref="B385:B388"/>
    <mergeCell ref="C385:C386"/>
    <mergeCell ref="Q385:Q386"/>
    <mergeCell ref="S385:S386"/>
    <mergeCell ref="T385:T386"/>
    <mergeCell ref="C387:C388"/>
    <mergeCell ref="Q387:Q388"/>
    <mergeCell ref="S387:S388"/>
    <mergeCell ref="T379:T380"/>
    <mergeCell ref="A381:A384"/>
    <mergeCell ref="B381:B384"/>
    <mergeCell ref="C381:C382"/>
    <mergeCell ref="Q381:Q382"/>
    <mergeCell ref="S381:S382"/>
    <mergeCell ref="T381:T382"/>
    <mergeCell ref="C383:C384"/>
    <mergeCell ref="Q383:Q384"/>
    <mergeCell ref="S383:S384"/>
    <mergeCell ref="T375:T376"/>
    <mergeCell ref="A377:A380"/>
    <mergeCell ref="B377:B380"/>
    <mergeCell ref="C377:C378"/>
    <mergeCell ref="Q377:Q378"/>
    <mergeCell ref="S377:S378"/>
    <mergeCell ref="T377:T378"/>
    <mergeCell ref="C379:C380"/>
    <mergeCell ref="Q379:Q380"/>
    <mergeCell ref="S379:S380"/>
    <mergeCell ref="A357:A360"/>
    <mergeCell ref="B357:B360"/>
    <mergeCell ref="C357:C358"/>
    <mergeCell ref="Q357:Q358"/>
    <mergeCell ref="S357:S358"/>
    <mergeCell ref="T357:T358"/>
    <mergeCell ref="C359:C360"/>
    <mergeCell ref="Q359:Q360"/>
    <mergeCell ref="S359:S360"/>
    <mergeCell ref="T371:T372"/>
    <mergeCell ref="A373:A376"/>
    <mergeCell ref="B373:B376"/>
    <mergeCell ref="C373:C374"/>
    <mergeCell ref="Q373:Q374"/>
    <mergeCell ref="S373:S374"/>
    <mergeCell ref="T373:T374"/>
    <mergeCell ref="C375:C376"/>
    <mergeCell ref="Q375:Q376"/>
    <mergeCell ref="S375:S376"/>
    <mergeCell ref="T367:T368"/>
    <mergeCell ref="A369:A372"/>
    <mergeCell ref="B369:B372"/>
    <mergeCell ref="C369:C370"/>
    <mergeCell ref="Q369:Q370"/>
    <mergeCell ref="S369:S370"/>
    <mergeCell ref="T369:T370"/>
    <mergeCell ref="C371:C372"/>
    <mergeCell ref="Q371:Q372"/>
    <mergeCell ref="S371:S372"/>
    <mergeCell ref="K355:K356"/>
    <mergeCell ref="L355:L356"/>
    <mergeCell ref="A354:D354"/>
    <mergeCell ref="E354:H354"/>
    <mergeCell ref="I354:P354"/>
    <mergeCell ref="Q354:T354"/>
    <mergeCell ref="A355:A356"/>
    <mergeCell ref="B355:B356"/>
    <mergeCell ref="C355:C356"/>
    <mergeCell ref="D355:D356"/>
    <mergeCell ref="E355:E356"/>
    <mergeCell ref="F355:F356"/>
    <mergeCell ref="T363:T364"/>
    <mergeCell ref="A365:A368"/>
    <mergeCell ref="B365:B368"/>
    <mergeCell ref="C365:C366"/>
    <mergeCell ref="Q365:Q366"/>
    <mergeCell ref="S365:S366"/>
    <mergeCell ref="T365:T366"/>
    <mergeCell ref="C367:C368"/>
    <mergeCell ref="Q367:Q368"/>
    <mergeCell ref="S367:S368"/>
    <mergeCell ref="T359:T360"/>
    <mergeCell ref="A361:A364"/>
    <mergeCell ref="B361:B364"/>
    <mergeCell ref="C361:C362"/>
    <mergeCell ref="Q361:Q362"/>
    <mergeCell ref="S361:S362"/>
    <mergeCell ref="T361:T362"/>
    <mergeCell ref="C363:C364"/>
    <mergeCell ref="Q363:Q364"/>
    <mergeCell ref="S363:S364"/>
    <mergeCell ref="A350:J350"/>
    <mergeCell ref="K350:T350"/>
    <mergeCell ref="A351:C351"/>
    <mergeCell ref="D351:T351"/>
    <mergeCell ref="A352:T352"/>
    <mergeCell ref="A353:D353"/>
    <mergeCell ref="E353:H353"/>
    <mergeCell ref="I353:P353"/>
    <mergeCell ref="Q353:T353"/>
    <mergeCell ref="S355:T355"/>
    <mergeCell ref="A347:T347"/>
    <mergeCell ref="A348:J348"/>
    <mergeCell ref="K348:T348"/>
    <mergeCell ref="V348:V349"/>
    <mergeCell ref="A349:J349"/>
    <mergeCell ref="K349:T349"/>
    <mergeCell ref="C345:C346"/>
    <mergeCell ref="Q345:R345"/>
    <mergeCell ref="S345:S346"/>
    <mergeCell ref="T345:T346"/>
    <mergeCell ref="V345:V346"/>
    <mergeCell ref="Q346:R346"/>
    <mergeCell ref="M355:M356"/>
    <mergeCell ref="N355:N356"/>
    <mergeCell ref="O355:O356"/>
    <mergeCell ref="P355:P356"/>
    <mergeCell ref="Q355:Q356"/>
    <mergeCell ref="R355:R356"/>
    <mergeCell ref="G355:G356"/>
    <mergeCell ref="H355:H356"/>
    <mergeCell ref="I355:I356"/>
    <mergeCell ref="J355:J356"/>
    <mergeCell ref="Q341:Q342"/>
    <mergeCell ref="S341:S342"/>
    <mergeCell ref="T341:T342"/>
    <mergeCell ref="V341:V342"/>
    <mergeCell ref="A343:B346"/>
    <mergeCell ref="C343:C344"/>
    <mergeCell ref="Q343:R343"/>
    <mergeCell ref="S343:S344"/>
    <mergeCell ref="T343:T344"/>
    <mergeCell ref="Q344:R344"/>
    <mergeCell ref="S337:S338"/>
    <mergeCell ref="T337:T338"/>
    <mergeCell ref="V337:V338"/>
    <mergeCell ref="A339:A342"/>
    <mergeCell ref="B339:B342"/>
    <mergeCell ref="C339:C340"/>
    <mergeCell ref="Q339:Q340"/>
    <mergeCell ref="S339:S340"/>
    <mergeCell ref="T339:T340"/>
    <mergeCell ref="C341:C342"/>
    <mergeCell ref="T333:T334"/>
    <mergeCell ref="V333:V334"/>
    <mergeCell ref="A335:A338"/>
    <mergeCell ref="B335:B338"/>
    <mergeCell ref="C335:C336"/>
    <mergeCell ref="Q335:Q336"/>
    <mergeCell ref="S335:S336"/>
    <mergeCell ref="T335:T336"/>
    <mergeCell ref="C337:C338"/>
    <mergeCell ref="Q337:Q338"/>
    <mergeCell ref="V329:V330"/>
    <mergeCell ref="A331:A334"/>
    <mergeCell ref="B331:B334"/>
    <mergeCell ref="C331:C332"/>
    <mergeCell ref="Q331:Q332"/>
    <mergeCell ref="S331:S332"/>
    <mergeCell ref="T331:T332"/>
    <mergeCell ref="C333:C334"/>
    <mergeCell ref="Q333:Q334"/>
    <mergeCell ref="S333:S334"/>
    <mergeCell ref="A327:A330"/>
    <mergeCell ref="B327:B330"/>
    <mergeCell ref="C327:C328"/>
    <mergeCell ref="Q327:Q328"/>
    <mergeCell ref="S327:S328"/>
    <mergeCell ref="T327:T328"/>
    <mergeCell ref="C329:C330"/>
    <mergeCell ref="Q329:Q330"/>
    <mergeCell ref="S329:S330"/>
    <mergeCell ref="T329:T330"/>
    <mergeCell ref="T323:T324"/>
    <mergeCell ref="C325:C326"/>
    <mergeCell ref="Q325:Q326"/>
    <mergeCell ref="S325:S326"/>
    <mergeCell ref="T325:T326"/>
    <mergeCell ref="V325:V326"/>
    <mergeCell ref="C321:C322"/>
    <mergeCell ref="Q321:Q322"/>
    <mergeCell ref="S321:S322"/>
    <mergeCell ref="T321:T322"/>
    <mergeCell ref="V321:V322"/>
    <mergeCell ref="A323:A326"/>
    <mergeCell ref="B323:B326"/>
    <mergeCell ref="C323:C324"/>
    <mergeCell ref="Q323:Q324"/>
    <mergeCell ref="S323:S324"/>
    <mergeCell ref="Q317:Q318"/>
    <mergeCell ref="S317:S318"/>
    <mergeCell ref="T317:T318"/>
    <mergeCell ref="V317:V318"/>
    <mergeCell ref="A319:A322"/>
    <mergeCell ref="B319:B322"/>
    <mergeCell ref="C319:C320"/>
    <mergeCell ref="Q319:Q320"/>
    <mergeCell ref="S319:S320"/>
    <mergeCell ref="T319:T320"/>
    <mergeCell ref="T299:T300"/>
    <mergeCell ref="C301:C302"/>
    <mergeCell ref="Q301:Q302"/>
    <mergeCell ref="S301:S302"/>
    <mergeCell ref="S313:S314"/>
    <mergeCell ref="T313:T314"/>
    <mergeCell ref="V313:V314"/>
    <mergeCell ref="A315:A318"/>
    <mergeCell ref="B315:B318"/>
    <mergeCell ref="C315:C316"/>
    <mergeCell ref="Q315:Q316"/>
    <mergeCell ref="S315:S316"/>
    <mergeCell ref="T315:T316"/>
    <mergeCell ref="C317:C318"/>
    <mergeCell ref="T309:T310"/>
    <mergeCell ref="V309:V310"/>
    <mergeCell ref="A311:A314"/>
    <mergeCell ref="B311:B314"/>
    <mergeCell ref="C311:C312"/>
    <mergeCell ref="Q311:Q312"/>
    <mergeCell ref="S311:S312"/>
    <mergeCell ref="T311:T312"/>
    <mergeCell ref="C313:C314"/>
    <mergeCell ref="Q313:Q314"/>
    <mergeCell ref="Q295:T295"/>
    <mergeCell ref="A297:A298"/>
    <mergeCell ref="B297:B298"/>
    <mergeCell ref="C297:C298"/>
    <mergeCell ref="D297:D298"/>
    <mergeCell ref="E297:E298"/>
    <mergeCell ref="F297:F298"/>
    <mergeCell ref="T305:T306"/>
    <mergeCell ref="A307:A310"/>
    <mergeCell ref="B307:B310"/>
    <mergeCell ref="C307:C308"/>
    <mergeCell ref="Q307:Q308"/>
    <mergeCell ref="S307:S308"/>
    <mergeCell ref="T307:T308"/>
    <mergeCell ref="C309:C310"/>
    <mergeCell ref="Q309:Q310"/>
    <mergeCell ref="S309:S310"/>
    <mergeCell ref="T301:T302"/>
    <mergeCell ref="A303:A306"/>
    <mergeCell ref="B303:B306"/>
    <mergeCell ref="C303:C304"/>
    <mergeCell ref="Q303:Q304"/>
    <mergeCell ref="S303:S304"/>
    <mergeCell ref="T303:T304"/>
    <mergeCell ref="C305:C306"/>
    <mergeCell ref="Q305:Q306"/>
    <mergeCell ref="S305:S306"/>
    <mergeCell ref="A299:A302"/>
    <mergeCell ref="B299:B302"/>
    <mergeCell ref="C299:C300"/>
    <mergeCell ref="Q299:Q300"/>
    <mergeCell ref="S299:S300"/>
    <mergeCell ref="A291:J291"/>
    <mergeCell ref="K291:T291"/>
    <mergeCell ref="A292:C292"/>
    <mergeCell ref="D292:T292"/>
    <mergeCell ref="A293:T293"/>
    <mergeCell ref="A294:D294"/>
    <mergeCell ref="E294:H294"/>
    <mergeCell ref="I294:P294"/>
    <mergeCell ref="Q294:T294"/>
    <mergeCell ref="S297:T297"/>
    <mergeCell ref="T286:T287"/>
    <mergeCell ref="Q287:R287"/>
    <mergeCell ref="A288:T288"/>
    <mergeCell ref="A289:J289"/>
    <mergeCell ref="K289:T289"/>
    <mergeCell ref="A290:J290"/>
    <mergeCell ref="K290:T290"/>
    <mergeCell ref="M297:M298"/>
    <mergeCell ref="N297:N298"/>
    <mergeCell ref="O297:O298"/>
    <mergeCell ref="P297:P298"/>
    <mergeCell ref="Q297:Q298"/>
    <mergeCell ref="R297:R298"/>
    <mergeCell ref="G297:G298"/>
    <mergeCell ref="H297:H298"/>
    <mergeCell ref="I297:I298"/>
    <mergeCell ref="J297:J298"/>
    <mergeCell ref="K297:K298"/>
    <mergeCell ref="L297:L298"/>
    <mergeCell ref="A295:D295"/>
    <mergeCell ref="E295:H295"/>
    <mergeCell ref="I295:P295"/>
    <mergeCell ref="T282:T283"/>
    <mergeCell ref="A284:B287"/>
    <mergeCell ref="C284:C285"/>
    <mergeCell ref="Q284:R284"/>
    <mergeCell ref="S284:S285"/>
    <mergeCell ref="T284:T285"/>
    <mergeCell ref="Q285:R285"/>
    <mergeCell ref="C286:C287"/>
    <mergeCell ref="Q286:R286"/>
    <mergeCell ref="S286:S287"/>
    <mergeCell ref="T278:T279"/>
    <mergeCell ref="A280:A283"/>
    <mergeCell ref="B280:B283"/>
    <mergeCell ref="C280:C281"/>
    <mergeCell ref="Q280:Q281"/>
    <mergeCell ref="S280:S281"/>
    <mergeCell ref="T280:T281"/>
    <mergeCell ref="C282:C283"/>
    <mergeCell ref="Q282:Q283"/>
    <mergeCell ref="S282:S283"/>
    <mergeCell ref="T274:T275"/>
    <mergeCell ref="A276:A279"/>
    <mergeCell ref="B276:B279"/>
    <mergeCell ref="C276:C277"/>
    <mergeCell ref="Q276:Q277"/>
    <mergeCell ref="S276:S277"/>
    <mergeCell ref="T276:T277"/>
    <mergeCell ref="C278:C279"/>
    <mergeCell ref="Q278:Q279"/>
    <mergeCell ref="S278:S279"/>
    <mergeCell ref="T270:T271"/>
    <mergeCell ref="A272:A275"/>
    <mergeCell ref="B272:B275"/>
    <mergeCell ref="C272:C273"/>
    <mergeCell ref="Q272:Q273"/>
    <mergeCell ref="S272:S273"/>
    <mergeCell ref="T272:T273"/>
    <mergeCell ref="C274:C275"/>
    <mergeCell ref="Q274:Q275"/>
    <mergeCell ref="S274:S275"/>
    <mergeCell ref="T266:T267"/>
    <mergeCell ref="A268:A271"/>
    <mergeCell ref="B268:B271"/>
    <mergeCell ref="C268:C269"/>
    <mergeCell ref="Q268:Q269"/>
    <mergeCell ref="S268:S269"/>
    <mergeCell ref="T268:T269"/>
    <mergeCell ref="C270:C271"/>
    <mergeCell ref="Q270:Q271"/>
    <mergeCell ref="S270:S271"/>
    <mergeCell ref="T262:T263"/>
    <mergeCell ref="A264:A267"/>
    <mergeCell ref="B264:B267"/>
    <mergeCell ref="C264:C265"/>
    <mergeCell ref="Q264:Q265"/>
    <mergeCell ref="S264:S265"/>
    <mergeCell ref="T264:T265"/>
    <mergeCell ref="C266:C267"/>
    <mergeCell ref="Q266:Q267"/>
    <mergeCell ref="S266:S267"/>
    <mergeCell ref="T258:T259"/>
    <mergeCell ref="A260:A263"/>
    <mergeCell ref="B260:B263"/>
    <mergeCell ref="C260:C261"/>
    <mergeCell ref="Q260:Q261"/>
    <mergeCell ref="S260:S261"/>
    <mergeCell ref="T260:T261"/>
    <mergeCell ref="C262:C263"/>
    <mergeCell ref="Q262:Q263"/>
    <mergeCell ref="S262:S263"/>
    <mergeCell ref="T254:T255"/>
    <mergeCell ref="A256:A259"/>
    <mergeCell ref="B256:B259"/>
    <mergeCell ref="C256:C257"/>
    <mergeCell ref="Q256:Q257"/>
    <mergeCell ref="S256:S257"/>
    <mergeCell ref="T256:T257"/>
    <mergeCell ref="C258:C259"/>
    <mergeCell ref="Q258:Q259"/>
    <mergeCell ref="S258:S259"/>
    <mergeCell ref="T250:T251"/>
    <mergeCell ref="A252:A255"/>
    <mergeCell ref="B252:B255"/>
    <mergeCell ref="C252:C253"/>
    <mergeCell ref="Q252:Q253"/>
    <mergeCell ref="S252:S253"/>
    <mergeCell ref="T252:T253"/>
    <mergeCell ref="C254:C255"/>
    <mergeCell ref="Q254:Q255"/>
    <mergeCell ref="S254:S255"/>
    <mergeCell ref="T246:T247"/>
    <mergeCell ref="A248:A251"/>
    <mergeCell ref="B248:B251"/>
    <mergeCell ref="C248:C249"/>
    <mergeCell ref="Q248:Q249"/>
    <mergeCell ref="S248:S249"/>
    <mergeCell ref="T248:T249"/>
    <mergeCell ref="C250:C251"/>
    <mergeCell ref="Q250:Q251"/>
    <mergeCell ref="S250:S251"/>
    <mergeCell ref="T242:T243"/>
    <mergeCell ref="A244:A247"/>
    <mergeCell ref="B244:B247"/>
    <mergeCell ref="C244:C245"/>
    <mergeCell ref="Q244:Q245"/>
    <mergeCell ref="S244:S245"/>
    <mergeCell ref="T244:T245"/>
    <mergeCell ref="C246:C247"/>
    <mergeCell ref="Q246:Q247"/>
    <mergeCell ref="S246:S247"/>
    <mergeCell ref="T238:T239"/>
    <mergeCell ref="A240:A243"/>
    <mergeCell ref="B240:B243"/>
    <mergeCell ref="C240:C241"/>
    <mergeCell ref="Q240:Q241"/>
    <mergeCell ref="S240:S241"/>
    <mergeCell ref="T240:T241"/>
    <mergeCell ref="C242:C243"/>
    <mergeCell ref="Q242:Q243"/>
    <mergeCell ref="S242:S243"/>
    <mergeCell ref="T234:T235"/>
    <mergeCell ref="A236:A239"/>
    <mergeCell ref="B236:B239"/>
    <mergeCell ref="C236:C237"/>
    <mergeCell ref="Q236:Q237"/>
    <mergeCell ref="S236:S237"/>
    <mergeCell ref="T236:T237"/>
    <mergeCell ref="C238:C239"/>
    <mergeCell ref="Q238:Q239"/>
    <mergeCell ref="S238:S239"/>
    <mergeCell ref="T230:T231"/>
    <mergeCell ref="A232:A235"/>
    <mergeCell ref="B232:B235"/>
    <mergeCell ref="C232:C233"/>
    <mergeCell ref="Q232:Q233"/>
    <mergeCell ref="S232:S233"/>
    <mergeCell ref="T232:T233"/>
    <mergeCell ref="C234:C235"/>
    <mergeCell ref="Q234:Q235"/>
    <mergeCell ref="S234:S235"/>
    <mergeCell ref="T226:T227"/>
    <mergeCell ref="A228:A231"/>
    <mergeCell ref="B228:B231"/>
    <mergeCell ref="C228:C229"/>
    <mergeCell ref="Q228:Q229"/>
    <mergeCell ref="S228:S229"/>
    <mergeCell ref="T228:T229"/>
    <mergeCell ref="C230:C231"/>
    <mergeCell ref="Q230:Q231"/>
    <mergeCell ref="S230:S231"/>
    <mergeCell ref="T222:T223"/>
    <mergeCell ref="A224:A227"/>
    <mergeCell ref="B224:B227"/>
    <mergeCell ref="C224:C225"/>
    <mergeCell ref="Q224:Q225"/>
    <mergeCell ref="S224:S225"/>
    <mergeCell ref="T224:T225"/>
    <mergeCell ref="C226:C227"/>
    <mergeCell ref="Q226:Q227"/>
    <mergeCell ref="S226:S227"/>
    <mergeCell ref="S218:T218"/>
    <mergeCell ref="A220:A223"/>
    <mergeCell ref="B220:B223"/>
    <mergeCell ref="C220:C221"/>
    <mergeCell ref="Q220:Q221"/>
    <mergeCell ref="S220:S221"/>
    <mergeCell ref="T220:T221"/>
    <mergeCell ref="C222:C223"/>
    <mergeCell ref="Q222:Q223"/>
    <mergeCell ref="S222:S223"/>
    <mergeCell ref="M218:M219"/>
    <mergeCell ref="N218:N219"/>
    <mergeCell ref="O218:O219"/>
    <mergeCell ref="P218:P219"/>
    <mergeCell ref="Q218:Q219"/>
    <mergeCell ref="R218:R219"/>
    <mergeCell ref="G218:G219"/>
    <mergeCell ref="H218:H219"/>
    <mergeCell ref="I218:I219"/>
    <mergeCell ref="J218:J219"/>
    <mergeCell ref="K218:K219"/>
    <mergeCell ref="L218:L219"/>
    <mergeCell ref="A218:A219"/>
    <mergeCell ref="B218:B219"/>
    <mergeCell ref="C218:C219"/>
    <mergeCell ref="D218:D219"/>
    <mergeCell ref="E218:E219"/>
    <mergeCell ref="F218:F219"/>
    <mergeCell ref="A215:T215"/>
    <mergeCell ref="A216:D216"/>
    <mergeCell ref="E216:H216"/>
    <mergeCell ref="I216:P216"/>
    <mergeCell ref="Q216:T216"/>
    <mergeCell ref="A217:D217"/>
    <mergeCell ref="E217:H217"/>
    <mergeCell ref="I217:P217"/>
    <mergeCell ref="Q217:T217"/>
    <mergeCell ref="A212:J212"/>
    <mergeCell ref="K212:T212"/>
    <mergeCell ref="A213:C213"/>
    <mergeCell ref="D213:T213"/>
    <mergeCell ref="A214:C214"/>
    <mergeCell ref="D214:T214"/>
    <mergeCell ref="S208:S209"/>
    <mergeCell ref="T208:T209"/>
    <mergeCell ref="Q209:R209"/>
    <mergeCell ref="A210:T210"/>
    <mergeCell ref="A211:J211"/>
    <mergeCell ref="K211:T211"/>
    <mergeCell ref="S204:S205"/>
    <mergeCell ref="T204:T205"/>
    <mergeCell ref="A206:B209"/>
    <mergeCell ref="C206:C207"/>
    <mergeCell ref="Q206:R206"/>
    <mergeCell ref="S206:S207"/>
    <mergeCell ref="T206:T207"/>
    <mergeCell ref="Q207:R207"/>
    <mergeCell ref="C208:C209"/>
    <mergeCell ref="Q208:R208"/>
    <mergeCell ref="A202:A205"/>
    <mergeCell ref="B202:B205"/>
    <mergeCell ref="C202:C203"/>
    <mergeCell ref="Q202:Q203"/>
    <mergeCell ref="C204:C205"/>
    <mergeCell ref="Q204:Q205"/>
    <mergeCell ref="T196:T197"/>
    <mergeCell ref="A198:A201"/>
    <mergeCell ref="B198:B201"/>
    <mergeCell ref="C198:C199"/>
    <mergeCell ref="Q198:Q199"/>
    <mergeCell ref="C200:C201"/>
    <mergeCell ref="Q200:Q201"/>
    <mergeCell ref="S200:S201"/>
    <mergeCell ref="T200:T201"/>
    <mergeCell ref="T192:T193"/>
    <mergeCell ref="A194:A197"/>
    <mergeCell ref="B194:B197"/>
    <mergeCell ref="C194:C195"/>
    <mergeCell ref="Q194:Q195"/>
    <mergeCell ref="S194:S195"/>
    <mergeCell ref="T194:T195"/>
    <mergeCell ref="C196:C197"/>
    <mergeCell ref="Q196:Q197"/>
    <mergeCell ref="S196:S197"/>
    <mergeCell ref="T188:T189"/>
    <mergeCell ref="A190:A193"/>
    <mergeCell ref="B190:B193"/>
    <mergeCell ref="C190:C191"/>
    <mergeCell ref="Q190:Q191"/>
    <mergeCell ref="S190:S191"/>
    <mergeCell ref="T190:T191"/>
    <mergeCell ref="C192:C193"/>
    <mergeCell ref="Q192:Q193"/>
    <mergeCell ref="S192:S193"/>
    <mergeCell ref="Q179:T179"/>
    <mergeCell ref="A180:A181"/>
    <mergeCell ref="B180:B181"/>
    <mergeCell ref="C180:C181"/>
    <mergeCell ref="D180:D181"/>
    <mergeCell ref="E180:E181"/>
    <mergeCell ref="F180:F181"/>
    <mergeCell ref="T184:T185"/>
    <mergeCell ref="A186:A189"/>
    <mergeCell ref="B186:B189"/>
    <mergeCell ref="C186:C187"/>
    <mergeCell ref="Q186:Q187"/>
    <mergeCell ref="S186:S187"/>
    <mergeCell ref="T186:T187"/>
    <mergeCell ref="C188:C189"/>
    <mergeCell ref="Q188:Q189"/>
    <mergeCell ref="S188:S189"/>
    <mergeCell ref="A182:A185"/>
    <mergeCell ref="B182:B185"/>
    <mergeCell ref="C182:C183"/>
    <mergeCell ref="Q182:Q183"/>
    <mergeCell ref="S182:S183"/>
    <mergeCell ref="T182:T183"/>
    <mergeCell ref="C184:C185"/>
    <mergeCell ref="Q184:Q185"/>
    <mergeCell ref="S184:S185"/>
    <mergeCell ref="A175:J175"/>
    <mergeCell ref="K175:T175"/>
    <mergeCell ref="A176:C176"/>
    <mergeCell ref="D176:T176"/>
    <mergeCell ref="A177:T177"/>
    <mergeCell ref="A178:D178"/>
    <mergeCell ref="E178:H178"/>
    <mergeCell ref="I178:P178"/>
    <mergeCell ref="Q178:T178"/>
    <mergeCell ref="S180:T180"/>
    <mergeCell ref="T170:T171"/>
    <mergeCell ref="Q171:R171"/>
    <mergeCell ref="A172:T172"/>
    <mergeCell ref="A173:J173"/>
    <mergeCell ref="K173:T173"/>
    <mergeCell ref="A174:J174"/>
    <mergeCell ref="K174:T174"/>
    <mergeCell ref="M180:M181"/>
    <mergeCell ref="N180:N181"/>
    <mergeCell ref="O180:O181"/>
    <mergeCell ref="P180:P181"/>
    <mergeCell ref="Q180:Q181"/>
    <mergeCell ref="R180:R181"/>
    <mergeCell ref="G180:G181"/>
    <mergeCell ref="H180:H181"/>
    <mergeCell ref="I180:I181"/>
    <mergeCell ref="J180:J181"/>
    <mergeCell ref="K180:K181"/>
    <mergeCell ref="L180:L181"/>
    <mergeCell ref="A179:D179"/>
    <mergeCell ref="E179:H179"/>
    <mergeCell ref="I179:P179"/>
    <mergeCell ref="T166:T167"/>
    <mergeCell ref="A168:B171"/>
    <mergeCell ref="C168:C169"/>
    <mergeCell ref="Q168:R168"/>
    <mergeCell ref="S168:S169"/>
    <mergeCell ref="T168:T169"/>
    <mergeCell ref="Q169:R169"/>
    <mergeCell ref="C170:C171"/>
    <mergeCell ref="Q170:R170"/>
    <mergeCell ref="S170:S171"/>
    <mergeCell ref="T162:T163"/>
    <mergeCell ref="A164:A167"/>
    <mergeCell ref="B164:B167"/>
    <mergeCell ref="C164:C165"/>
    <mergeCell ref="Q164:Q165"/>
    <mergeCell ref="S164:S165"/>
    <mergeCell ref="T164:T165"/>
    <mergeCell ref="C166:C167"/>
    <mergeCell ref="Q166:Q167"/>
    <mergeCell ref="S166:S167"/>
    <mergeCell ref="T158:T159"/>
    <mergeCell ref="A160:A163"/>
    <mergeCell ref="B160:B163"/>
    <mergeCell ref="C160:C161"/>
    <mergeCell ref="Q160:Q161"/>
    <mergeCell ref="S160:S161"/>
    <mergeCell ref="T160:T161"/>
    <mergeCell ref="C162:C163"/>
    <mergeCell ref="Q162:Q163"/>
    <mergeCell ref="S162:S163"/>
    <mergeCell ref="T154:T155"/>
    <mergeCell ref="A156:A159"/>
    <mergeCell ref="B156:B159"/>
    <mergeCell ref="C156:C157"/>
    <mergeCell ref="Q156:Q157"/>
    <mergeCell ref="S156:S157"/>
    <mergeCell ref="T156:T157"/>
    <mergeCell ref="C158:C159"/>
    <mergeCell ref="Q158:Q159"/>
    <mergeCell ref="S158:S159"/>
    <mergeCell ref="T150:T151"/>
    <mergeCell ref="A152:A155"/>
    <mergeCell ref="B152:B155"/>
    <mergeCell ref="C152:C153"/>
    <mergeCell ref="Q152:Q153"/>
    <mergeCell ref="S152:S153"/>
    <mergeCell ref="T152:T153"/>
    <mergeCell ref="C154:C155"/>
    <mergeCell ref="Q154:Q155"/>
    <mergeCell ref="S154:S155"/>
    <mergeCell ref="T146:T147"/>
    <mergeCell ref="A148:A151"/>
    <mergeCell ref="B148:B151"/>
    <mergeCell ref="C148:C149"/>
    <mergeCell ref="Q148:Q149"/>
    <mergeCell ref="S148:S149"/>
    <mergeCell ref="T148:T149"/>
    <mergeCell ref="C150:C151"/>
    <mergeCell ref="Q150:Q151"/>
    <mergeCell ref="S150:S151"/>
    <mergeCell ref="T142:T143"/>
    <mergeCell ref="A144:A147"/>
    <mergeCell ref="B144:B147"/>
    <mergeCell ref="C144:C145"/>
    <mergeCell ref="Q144:Q145"/>
    <mergeCell ref="S144:S145"/>
    <mergeCell ref="T144:T145"/>
    <mergeCell ref="C146:C147"/>
    <mergeCell ref="Q146:Q147"/>
    <mergeCell ref="S146:S147"/>
    <mergeCell ref="T138:T139"/>
    <mergeCell ref="A140:A143"/>
    <mergeCell ref="B140:B143"/>
    <mergeCell ref="C140:C141"/>
    <mergeCell ref="Q140:Q141"/>
    <mergeCell ref="S140:S141"/>
    <mergeCell ref="T140:T141"/>
    <mergeCell ref="C142:C143"/>
    <mergeCell ref="Q142:Q143"/>
    <mergeCell ref="S142:S143"/>
    <mergeCell ref="T134:T135"/>
    <mergeCell ref="A136:A139"/>
    <mergeCell ref="B136:B139"/>
    <mergeCell ref="C136:C137"/>
    <mergeCell ref="Q136:Q137"/>
    <mergeCell ref="S136:S137"/>
    <mergeCell ref="T136:T137"/>
    <mergeCell ref="C138:C139"/>
    <mergeCell ref="Q138:Q139"/>
    <mergeCell ref="S138:S139"/>
    <mergeCell ref="T130:T131"/>
    <mergeCell ref="A132:A135"/>
    <mergeCell ref="B132:B135"/>
    <mergeCell ref="C132:C133"/>
    <mergeCell ref="Q132:Q133"/>
    <mergeCell ref="S132:S133"/>
    <mergeCell ref="T132:T133"/>
    <mergeCell ref="C134:C135"/>
    <mergeCell ref="Q134:Q135"/>
    <mergeCell ref="S134:S135"/>
    <mergeCell ref="Q121:T121"/>
    <mergeCell ref="A122:A123"/>
    <mergeCell ref="B122:B123"/>
    <mergeCell ref="C122:C123"/>
    <mergeCell ref="D122:D123"/>
    <mergeCell ref="E122:E123"/>
    <mergeCell ref="F122:F123"/>
    <mergeCell ref="T126:T127"/>
    <mergeCell ref="A128:A131"/>
    <mergeCell ref="B128:B131"/>
    <mergeCell ref="C128:C129"/>
    <mergeCell ref="Q128:Q129"/>
    <mergeCell ref="S128:S129"/>
    <mergeCell ref="T128:T129"/>
    <mergeCell ref="C130:C131"/>
    <mergeCell ref="Q130:Q131"/>
    <mergeCell ref="S130:S131"/>
    <mergeCell ref="A124:A127"/>
    <mergeCell ref="B124:B127"/>
    <mergeCell ref="C124:C125"/>
    <mergeCell ref="Q124:Q125"/>
    <mergeCell ref="S124:S125"/>
    <mergeCell ref="T124:T125"/>
    <mergeCell ref="C126:C127"/>
    <mergeCell ref="Q126:Q127"/>
    <mergeCell ref="S126:S127"/>
    <mergeCell ref="A117:C117"/>
    <mergeCell ref="D117:T117"/>
    <mergeCell ref="A118:C118"/>
    <mergeCell ref="D118:T118"/>
    <mergeCell ref="A119:T119"/>
    <mergeCell ref="A120:D120"/>
    <mergeCell ref="E120:H120"/>
    <mergeCell ref="I120:P120"/>
    <mergeCell ref="Q120:T120"/>
    <mergeCell ref="S122:T122"/>
    <mergeCell ref="T112:T113"/>
    <mergeCell ref="Q113:R113"/>
    <mergeCell ref="A114:T114"/>
    <mergeCell ref="A115:J115"/>
    <mergeCell ref="K115:T115"/>
    <mergeCell ref="A116:J116"/>
    <mergeCell ref="K116:T116"/>
    <mergeCell ref="M122:M123"/>
    <mergeCell ref="N122:N123"/>
    <mergeCell ref="O122:O123"/>
    <mergeCell ref="P122:P123"/>
    <mergeCell ref="Q122:Q123"/>
    <mergeCell ref="R122:R123"/>
    <mergeCell ref="G122:G123"/>
    <mergeCell ref="H122:H123"/>
    <mergeCell ref="I122:I123"/>
    <mergeCell ref="J122:J123"/>
    <mergeCell ref="K122:K123"/>
    <mergeCell ref="L122:L123"/>
    <mergeCell ref="A121:D121"/>
    <mergeCell ref="E121:H121"/>
    <mergeCell ref="I121:P121"/>
    <mergeCell ref="S96:S97"/>
    <mergeCell ref="T108:T109"/>
    <mergeCell ref="A110:B113"/>
    <mergeCell ref="C110:C111"/>
    <mergeCell ref="Q110:R110"/>
    <mergeCell ref="S110:S111"/>
    <mergeCell ref="T110:T111"/>
    <mergeCell ref="Q111:R111"/>
    <mergeCell ref="C112:C113"/>
    <mergeCell ref="Q112:R112"/>
    <mergeCell ref="S112:S113"/>
    <mergeCell ref="T104:T105"/>
    <mergeCell ref="A106:A109"/>
    <mergeCell ref="B106:B109"/>
    <mergeCell ref="C106:C107"/>
    <mergeCell ref="Q106:Q107"/>
    <mergeCell ref="S106:S107"/>
    <mergeCell ref="T106:T107"/>
    <mergeCell ref="C108:C109"/>
    <mergeCell ref="Q108:Q109"/>
    <mergeCell ref="S108:S109"/>
    <mergeCell ref="T86:T87"/>
    <mergeCell ref="C88:C89"/>
    <mergeCell ref="Q88:Q89"/>
    <mergeCell ref="S88:S89"/>
    <mergeCell ref="T100:T101"/>
    <mergeCell ref="A102:A105"/>
    <mergeCell ref="B102:B105"/>
    <mergeCell ref="C102:C103"/>
    <mergeCell ref="Q102:Q103"/>
    <mergeCell ref="S102:S103"/>
    <mergeCell ref="T102:T103"/>
    <mergeCell ref="C104:C105"/>
    <mergeCell ref="Q104:Q105"/>
    <mergeCell ref="S104:S105"/>
    <mergeCell ref="T96:T97"/>
    <mergeCell ref="A98:A101"/>
    <mergeCell ref="B98:B101"/>
    <mergeCell ref="C98:C99"/>
    <mergeCell ref="Q98:Q99"/>
    <mergeCell ref="S98:S99"/>
    <mergeCell ref="T98:T99"/>
    <mergeCell ref="C100:C101"/>
    <mergeCell ref="Q100:Q101"/>
    <mergeCell ref="S100:S101"/>
    <mergeCell ref="A94:A97"/>
    <mergeCell ref="B94:B97"/>
    <mergeCell ref="C94:C95"/>
    <mergeCell ref="Q94:Q95"/>
    <mergeCell ref="S94:S95"/>
    <mergeCell ref="T94:T95"/>
    <mergeCell ref="C96:C97"/>
    <mergeCell ref="Q96:Q97"/>
    <mergeCell ref="G84:G85"/>
    <mergeCell ref="H84:H85"/>
    <mergeCell ref="I84:I85"/>
    <mergeCell ref="J84:J85"/>
    <mergeCell ref="K84:K85"/>
    <mergeCell ref="L84:L85"/>
    <mergeCell ref="A83:D83"/>
    <mergeCell ref="E83:H83"/>
    <mergeCell ref="I83:P83"/>
    <mergeCell ref="Q83:T83"/>
    <mergeCell ref="A84:A85"/>
    <mergeCell ref="B84:B85"/>
    <mergeCell ref="C84:C85"/>
    <mergeCell ref="D84:D85"/>
    <mergeCell ref="E84:E85"/>
    <mergeCell ref="F84:F85"/>
    <mergeCell ref="T92:T93"/>
    <mergeCell ref="T88:T89"/>
    <mergeCell ref="A90:A93"/>
    <mergeCell ref="B90:B93"/>
    <mergeCell ref="C90:C91"/>
    <mergeCell ref="Q90:Q91"/>
    <mergeCell ref="S90:S91"/>
    <mergeCell ref="T90:T91"/>
    <mergeCell ref="C92:C93"/>
    <mergeCell ref="Q92:Q93"/>
    <mergeCell ref="S92:S93"/>
    <mergeCell ref="A86:A89"/>
    <mergeCell ref="B86:B89"/>
    <mergeCell ref="C86:C87"/>
    <mergeCell ref="Q86:Q87"/>
    <mergeCell ref="S86:S87"/>
    <mergeCell ref="A79:C79"/>
    <mergeCell ref="D79:T79"/>
    <mergeCell ref="A80:C80"/>
    <mergeCell ref="D80:T80"/>
    <mergeCell ref="A81:T81"/>
    <mergeCell ref="A82:D82"/>
    <mergeCell ref="E82:H82"/>
    <mergeCell ref="I82:P82"/>
    <mergeCell ref="Q82:T82"/>
    <mergeCell ref="S84:T84"/>
    <mergeCell ref="A75:T75"/>
    <mergeCell ref="A76:T76"/>
    <mergeCell ref="A77:J77"/>
    <mergeCell ref="K77:T77"/>
    <mergeCell ref="A78:J78"/>
    <mergeCell ref="K78:T78"/>
    <mergeCell ref="A70:T70"/>
    <mergeCell ref="A71:A74"/>
    <mergeCell ref="B71:B72"/>
    <mergeCell ref="Q71:R71"/>
    <mergeCell ref="S71:T72"/>
    <mergeCell ref="Q72:R72"/>
    <mergeCell ref="B73:B74"/>
    <mergeCell ref="Q73:R73"/>
    <mergeCell ref="S73:T74"/>
    <mergeCell ref="Q74:R74"/>
    <mergeCell ref="M84:M85"/>
    <mergeCell ref="N84:N85"/>
    <mergeCell ref="O84:O85"/>
    <mergeCell ref="P84:P85"/>
    <mergeCell ref="Q84:Q85"/>
    <mergeCell ref="R84:R85"/>
    <mergeCell ref="A66:A67"/>
    <mergeCell ref="B66:B67"/>
    <mergeCell ref="Q66:R66"/>
    <mergeCell ref="S66:T67"/>
    <mergeCell ref="Q67:R67"/>
    <mergeCell ref="A68:B69"/>
    <mergeCell ref="Q68:R68"/>
    <mergeCell ref="S68:T69"/>
    <mergeCell ref="Q69:R69"/>
    <mergeCell ref="A63:T63"/>
    <mergeCell ref="A64:A65"/>
    <mergeCell ref="B64:B65"/>
    <mergeCell ref="Q64:R64"/>
    <mergeCell ref="S64:T65"/>
    <mergeCell ref="Q65:R65"/>
    <mergeCell ref="A60:T60"/>
    <mergeCell ref="A61:A62"/>
    <mergeCell ref="B61:B62"/>
    <mergeCell ref="Q61:R61"/>
    <mergeCell ref="S61:T62"/>
    <mergeCell ref="Q62:R62"/>
    <mergeCell ref="A39:T39"/>
    <mergeCell ref="B40:D40"/>
    <mergeCell ref="A56:A57"/>
    <mergeCell ref="B56:B57"/>
    <mergeCell ref="Q56:R56"/>
    <mergeCell ref="S56:T57"/>
    <mergeCell ref="Q57:R57"/>
    <mergeCell ref="A58:A59"/>
    <mergeCell ref="B58:B59"/>
    <mergeCell ref="Q58:R58"/>
    <mergeCell ref="S58:T59"/>
    <mergeCell ref="Q59:R59"/>
    <mergeCell ref="A53:T53"/>
    <mergeCell ref="A54:A55"/>
    <mergeCell ref="B54:B55"/>
    <mergeCell ref="Q54:R54"/>
    <mergeCell ref="S54:T55"/>
    <mergeCell ref="Q55:R55"/>
    <mergeCell ref="M51:M52"/>
    <mergeCell ref="N51:N52"/>
    <mergeCell ref="O51:O52"/>
    <mergeCell ref="P51:P52"/>
    <mergeCell ref="Q51:R52"/>
    <mergeCell ref="S51:T52"/>
    <mergeCell ref="G51:G52"/>
    <mergeCell ref="H51:H52"/>
    <mergeCell ref="I51:I52"/>
    <mergeCell ref="J51:J52"/>
    <mergeCell ref="K51:K52"/>
    <mergeCell ref="L51:L52"/>
    <mergeCell ref="A51:A52"/>
    <mergeCell ref="B51:B52"/>
    <mergeCell ref="A50:D50"/>
    <mergeCell ref="E50:H50"/>
    <mergeCell ref="I50:P50"/>
    <mergeCell ref="Q50:T50"/>
    <mergeCell ref="E51:E52"/>
    <mergeCell ref="F51:F52"/>
    <mergeCell ref="A47:T47"/>
    <mergeCell ref="A48:T48"/>
    <mergeCell ref="A49:D49"/>
    <mergeCell ref="E49:H49"/>
    <mergeCell ref="I49:P49"/>
    <mergeCell ref="Q49:T49"/>
    <mergeCell ref="B41:D41"/>
    <mergeCell ref="T41:T42"/>
    <mergeCell ref="B42:D42"/>
    <mergeCell ref="A43:T43"/>
    <mergeCell ref="B44:D44"/>
    <mergeCell ref="B45:D45"/>
    <mergeCell ref="T45:T46"/>
    <mergeCell ref="B46:D46"/>
    <mergeCell ref="C51:C52"/>
    <mergeCell ref="D51:D52"/>
    <mergeCell ref="A22:C22"/>
    <mergeCell ref="D22:T22"/>
    <mergeCell ref="A23:T23"/>
    <mergeCell ref="A24:T24"/>
    <mergeCell ref="B25:D25"/>
    <mergeCell ref="G25:M25"/>
    <mergeCell ref="N25:R25"/>
    <mergeCell ref="S25:T25"/>
    <mergeCell ref="A17:C17"/>
    <mergeCell ref="D17:T17"/>
    <mergeCell ref="A18:T18"/>
    <mergeCell ref="A19:T19"/>
    <mergeCell ref="A20:T20"/>
    <mergeCell ref="A21:T21"/>
    <mergeCell ref="B38:D38"/>
    <mergeCell ref="G38:M38"/>
    <mergeCell ref="N38:R38"/>
    <mergeCell ref="S38:T38"/>
    <mergeCell ref="A35:T35"/>
    <mergeCell ref="A36:T36"/>
    <mergeCell ref="B37:D37"/>
    <mergeCell ref="G37:M37"/>
    <mergeCell ref="N37:R37"/>
    <mergeCell ref="S37:T37"/>
    <mergeCell ref="B29:D29"/>
    <mergeCell ref="T29:T30"/>
    <mergeCell ref="B30:D30"/>
    <mergeCell ref="A31:T31"/>
    <mergeCell ref="B32:D32"/>
    <mergeCell ref="B33:D33"/>
    <mergeCell ref="T33:T34"/>
    <mergeCell ref="B34:D34"/>
    <mergeCell ref="U72:U74"/>
    <mergeCell ref="A2:T2"/>
    <mergeCell ref="A3:T3"/>
    <mergeCell ref="A4:T4"/>
    <mergeCell ref="A5:T5"/>
    <mergeCell ref="A6:C6"/>
    <mergeCell ref="D6:T6"/>
    <mergeCell ref="A13:T13"/>
    <mergeCell ref="A14:C14"/>
    <mergeCell ref="D14:T14"/>
    <mergeCell ref="A15:C15"/>
    <mergeCell ref="D15:T15"/>
    <mergeCell ref="A16:C16"/>
    <mergeCell ref="D16:T16"/>
    <mergeCell ref="A10:C10"/>
    <mergeCell ref="D10:T10"/>
    <mergeCell ref="A11:C11"/>
    <mergeCell ref="D11:T11"/>
    <mergeCell ref="A12:C12"/>
    <mergeCell ref="D12:T12"/>
    <mergeCell ref="A7:C7"/>
    <mergeCell ref="D7:T7"/>
    <mergeCell ref="A8:C8"/>
    <mergeCell ref="D8:T8"/>
    <mergeCell ref="A9:C9"/>
    <mergeCell ref="D9:T9"/>
    <mergeCell ref="B26:D26"/>
    <mergeCell ref="G26:M26"/>
    <mergeCell ref="N26:R26"/>
    <mergeCell ref="S26:T26"/>
    <mergeCell ref="A27:T27"/>
    <mergeCell ref="B28:D28"/>
  </mergeCells>
  <printOptions horizontalCentered="1"/>
  <pageMargins left="0.23622047244094491" right="0.23622047244094491" top="0.59055118110236227" bottom="0.82677165354330717" header="0.31496062992125984" footer="0.31496062992125984"/>
  <pageSetup scale="25" fitToHeight="0" orientation="landscape" r:id="rId1"/>
  <headerFooter>
    <oddFooter>&amp;C&amp;14Programa Operativo Anual 2024. Página &amp;P de &amp;N</oddFooter>
  </headerFooter>
  <rowBreaks count="8" manualBreakCount="8">
    <brk id="60" max="19" man="1"/>
    <brk id="97" max="19" man="1"/>
    <brk id="135" max="19" man="1"/>
    <brk id="176" max="19" man="1"/>
    <brk id="223" max="19" man="1"/>
    <brk id="298" max="19" man="1"/>
    <brk id="342" max="19" man="1"/>
    <brk id="38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4.7.5. ED</vt:lpstr>
      <vt:lpstr>4.7.5. ED.</vt:lpstr>
      <vt:lpstr>'4.7.5. ED'!Área_de_impresión</vt:lpstr>
      <vt:lpstr>'4.7.5. ED.'!Área_de_impresión</vt:lpstr>
      <vt:lpstr>'4.7.5. ED'!Títulos_a_imprimir</vt:lpstr>
      <vt:lpstr>'4.7.5. ED.'!Títulos_a_imprimir</vt:lpstr>
    </vt:vector>
  </TitlesOfParts>
  <Company>CAPAMA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Evaluación del Desempeño</dc:creator>
  <cp:lastModifiedBy>CONTA-TOÑO</cp:lastModifiedBy>
  <cp:lastPrinted>2025-02-10T21:55:19Z</cp:lastPrinted>
  <dcterms:created xsi:type="dcterms:W3CDTF">2021-12-10T15:20:52Z</dcterms:created>
  <dcterms:modified xsi:type="dcterms:W3CDTF">2025-05-02T14:22:21Z</dcterms:modified>
</cp:coreProperties>
</file>