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RESUPUESTOS\Desktop\ULTIMA ACTUALIZACION\CUENTA PUBLICA 2023\4.3. INFORMACIÓN PRESUPUESTARIA CTA PUBLICA 2023\"/>
    </mc:Choice>
  </mc:AlternateContent>
  <xr:revisionPtr revIDLastSave="0" documentId="13_ncr:1_{BAD10CF8-1A5D-415A-87C1-92AEB47339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10" sheetId="1" r:id="rId1"/>
  </sheets>
  <definedNames>
    <definedName name="_xlnm._FilterDatabase" localSheetId="0" hidden="1">'IP-10'!$B$12:$J$12</definedName>
    <definedName name="_xlnm.Print_Area" localSheetId="0">'IP-10'!$B$1:$K$448</definedName>
    <definedName name="_xlnm.Print_Titles" localSheetId="0">'IP-10'!$1:$8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7" i="1" l="1"/>
  <c r="F297" i="1"/>
  <c r="G297" i="1"/>
  <c r="H297" i="1"/>
  <c r="E299" i="1"/>
  <c r="F299" i="1"/>
  <c r="G299" i="1"/>
  <c r="H299" i="1"/>
  <c r="E307" i="1"/>
  <c r="F307" i="1"/>
  <c r="G307" i="1"/>
  <c r="H307" i="1"/>
  <c r="E309" i="1"/>
  <c r="F309" i="1"/>
  <c r="G309" i="1"/>
  <c r="H309" i="1"/>
  <c r="E313" i="1"/>
  <c r="F313" i="1"/>
  <c r="G313" i="1"/>
  <c r="H313" i="1"/>
  <c r="E316" i="1"/>
  <c r="F316" i="1"/>
  <c r="G316" i="1"/>
  <c r="H316" i="1"/>
  <c r="E321" i="1"/>
  <c r="F321" i="1"/>
  <c r="G321" i="1"/>
  <c r="H321" i="1"/>
  <c r="D321" i="1"/>
  <c r="D316" i="1"/>
  <c r="D313" i="1"/>
  <c r="D309" i="1"/>
  <c r="D307" i="1"/>
  <c r="D299" i="1"/>
  <c r="D297" i="1"/>
  <c r="E294" i="1"/>
  <c r="E293" i="1" s="1"/>
  <c r="F294" i="1"/>
  <c r="F293" i="1" s="1"/>
  <c r="G294" i="1"/>
  <c r="G293" i="1" s="1"/>
  <c r="H294" i="1"/>
  <c r="H293" i="1" s="1"/>
  <c r="D294" i="1"/>
  <c r="D293" i="1" s="1"/>
  <c r="E275" i="1"/>
  <c r="F275" i="1"/>
  <c r="G275" i="1"/>
  <c r="H275" i="1"/>
  <c r="E277" i="1"/>
  <c r="F277" i="1"/>
  <c r="G277" i="1"/>
  <c r="H277" i="1"/>
  <c r="E285" i="1"/>
  <c r="F285" i="1"/>
  <c r="G285" i="1"/>
  <c r="H285" i="1"/>
  <c r="E289" i="1"/>
  <c r="F289" i="1"/>
  <c r="G289" i="1"/>
  <c r="H289" i="1"/>
  <c r="E291" i="1"/>
  <c r="F291" i="1"/>
  <c r="F274" i="1" s="1"/>
  <c r="G291" i="1"/>
  <c r="G274" i="1" s="1"/>
  <c r="H291" i="1"/>
  <c r="D291" i="1"/>
  <c r="D289" i="1"/>
  <c r="D285" i="1"/>
  <c r="D277" i="1"/>
  <c r="D275" i="1"/>
  <c r="E264" i="1"/>
  <c r="F264" i="1"/>
  <c r="G264" i="1"/>
  <c r="H264" i="1"/>
  <c r="E266" i="1"/>
  <c r="F266" i="1"/>
  <c r="G266" i="1"/>
  <c r="H266" i="1"/>
  <c r="E272" i="1"/>
  <c r="F272" i="1"/>
  <c r="G272" i="1"/>
  <c r="H272" i="1"/>
  <c r="D272" i="1"/>
  <c r="D266" i="1"/>
  <c r="D264" i="1"/>
  <c r="E229" i="1"/>
  <c r="F229" i="1"/>
  <c r="G229" i="1"/>
  <c r="H229" i="1"/>
  <c r="E231" i="1"/>
  <c r="F231" i="1"/>
  <c r="G231" i="1"/>
  <c r="H231" i="1"/>
  <c r="E234" i="1"/>
  <c r="F234" i="1"/>
  <c r="G234" i="1"/>
  <c r="H234" i="1"/>
  <c r="E238" i="1"/>
  <c r="F238" i="1"/>
  <c r="G238" i="1"/>
  <c r="H238" i="1"/>
  <c r="E240" i="1"/>
  <c r="F240" i="1"/>
  <c r="G240" i="1"/>
  <c r="H240" i="1"/>
  <c r="E244" i="1"/>
  <c r="F244" i="1"/>
  <c r="G244" i="1"/>
  <c r="H244" i="1"/>
  <c r="E259" i="1"/>
  <c r="F259" i="1"/>
  <c r="G259" i="1"/>
  <c r="H259" i="1"/>
  <c r="E261" i="1"/>
  <c r="F261" i="1"/>
  <c r="G261" i="1"/>
  <c r="H261" i="1"/>
  <c r="D261" i="1"/>
  <c r="D259" i="1"/>
  <c r="D244" i="1"/>
  <c r="D240" i="1"/>
  <c r="D238" i="1"/>
  <c r="D234" i="1"/>
  <c r="D231" i="1"/>
  <c r="D229" i="1"/>
  <c r="E215" i="1"/>
  <c r="F215" i="1"/>
  <c r="G215" i="1"/>
  <c r="H215" i="1"/>
  <c r="E220" i="1"/>
  <c r="F220" i="1"/>
  <c r="G220" i="1"/>
  <c r="H220" i="1"/>
  <c r="E224" i="1"/>
  <c r="F224" i="1"/>
  <c r="G224" i="1"/>
  <c r="H224" i="1"/>
  <c r="E226" i="1"/>
  <c r="F226" i="1"/>
  <c r="G226" i="1"/>
  <c r="H226" i="1"/>
  <c r="D226" i="1"/>
  <c r="D224" i="1"/>
  <c r="D220" i="1"/>
  <c r="D215" i="1"/>
  <c r="E206" i="1"/>
  <c r="F206" i="1"/>
  <c r="G206" i="1"/>
  <c r="H206" i="1"/>
  <c r="D206" i="1"/>
  <c r="E194" i="1"/>
  <c r="F194" i="1"/>
  <c r="G194" i="1"/>
  <c r="H194" i="1"/>
  <c r="E198" i="1"/>
  <c r="F198" i="1"/>
  <c r="G198" i="1"/>
  <c r="H198" i="1"/>
  <c r="E202" i="1"/>
  <c r="F202" i="1"/>
  <c r="G202" i="1"/>
  <c r="H202" i="1"/>
  <c r="E204" i="1"/>
  <c r="F204" i="1"/>
  <c r="G204" i="1"/>
  <c r="H204" i="1"/>
  <c r="E211" i="1"/>
  <c r="F211" i="1"/>
  <c r="G211" i="1"/>
  <c r="H211" i="1"/>
  <c r="D211" i="1"/>
  <c r="D204" i="1"/>
  <c r="D202" i="1"/>
  <c r="D198" i="1"/>
  <c r="D194" i="1"/>
  <c r="E188" i="1"/>
  <c r="F188" i="1"/>
  <c r="G188" i="1"/>
  <c r="H188" i="1"/>
  <c r="D188" i="1"/>
  <c r="E178" i="1"/>
  <c r="F178" i="1"/>
  <c r="G178" i="1"/>
  <c r="H178" i="1"/>
  <c r="D178" i="1"/>
  <c r="E176" i="1"/>
  <c r="F176" i="1"/>
  <c r="G176" i="1"/>
  <c r="H176" i="1"/>
  <c r="E183" i="1"/>
  <c r="F183" i="1"/>
  <c r="G183" i="1"/>
  <c r="H183" i="1"/>
  <c r="E191" i="1"/>
  <c r="F191" i="1"/>
  <c r="G191" i="1"/>
  <c r="H191" i="1"/>
  <c r="D191" i="1"/>
  <c r="D183" i="1"/>
  <c r="D176" i="1"/>
  <c r="E162" i="1"/>
  <c r="F162" i="1"/>
  <c r="G162" i="1"/>
  <c r="H162" i="1"/>
  <c r="E164" i="1"/>
  <c r="F164" i="1"/>
  <c r="G164" i="1"/>
  <c r="H164" i="1"/>
  <c r="E167" i="1"/>
  <c r="F167" i="1"/>
  <c r="G167" i="1"/>
  <c r="H167" i="1"/>
  <c r="E169" i="1"/>
  <c r="F169" i="1"/>
  <c r="G169" i="1"/>
  <c r="H169" i="1"/>
  <c r="E171" i="1"/>
  <c r="F171" i="1"/>
  <c r="G171" i="1"/>
  <c r="H171" i="1"/>
  <c r="E173" i="1"/>
  <c r="F173" i="1"/>
  <c r="G173" i="1"/>
  <c r="H173" i="1"/>
  <c r="D173" i="1"/>
  <c r="D171" i="1"/>
  <c r="D169" i="1"/>
  <c r="D167" i="1"/>
  <c r="D164" i="1"/>
  <c r="D162" i="1"/>
  <c r="E396" i="1"/>
  <c r="E395" i="1" s="1"/>
  <c r="F396" i="1"/>
  <c r="F395" i="1" s="1"/>
  <c r="G396" i="1"/>
  <c r="G395" i="1" s="1"/>
  <c r="H396" i="1"/>
  <c r="H395" i="1" s="1"/>
  <c r="E399" i="1"/>
  <c r="E398" i="1" s="1"/>
  <c r="F399" i="1"/>
  <c r="F398" i="1" s="1"/>
  <c r="G399" i="1"/>
  <c r="G398" i="1" s="1"/>
  <c r="H399" i="1"/>
  <c r="H398" i="1" s="1"/>
  <c r="D399" i="1"/>
  <c r="D398" i="1" s="1"/>
  <c r="D396" i="1"/>
  <c r="D395" i="1" s="1"/>
  <c r="E386" i="1"/>
  <c r="E385" i="1" s="1"/>
  <c r="E384" i="1" s="1"/>
  <c r="F386" i="1"/>
  <c r="F385" i="1" s="1"/>
  <c r="F384" i="1" s="1"/>
  <c r="G386" i="1"/>
  <c r="G385" i="1" s="1"/>
  <c r="G384" i="1" s="1"/>
  <c r="H386" i="1"/>
  <c r="H385" i="1" s="1"/>
  <c r="H384" i="1" s="1"/>
  <c r="D386" i="1"/>
  <c r="D385" i="1" s="1"/>
  <c r="D384" i="1" s="1"/>
  <c r="E370" i="1"/>
  <c r="F370" i="1"/>
  <c r="G370" i="1"/>
  <c r="H370" i="1"/>
  <c r="D370" i="1"/>
  <c r="E367" i="1"/>
  <c r="F367" i="1"/>
  <c r="G367" i="1"/>
  <c r="H367" i="1"/>
  <c r="D367" i="1"/>
  <c r="E336" i="1"/>
  <c r="F336" i="1"/>
  <c r="G336" i="1"/>
  <c r="H336" i="1"/>
  <c r="E339" i="1"/>
  <c r="F339" i="1"/>
  <c r="G339" i="1"/>
  <c r="H339" i="1"/>
  <c r="E341" i="1"/>
  <c r="F341" i="1"/>
  <c r="G341" i="1"/>
  <c r="H341" i="1"/>
  <c r="E344" i="1"/>
  <c r="F344" i="1"/>
  <c r="G344" i="1"/>
  <c r="H344" i="1"/>
  <c r="E346" i="1"/>
  <c r="F346" i="1"/>
  <c r="G346" i="1"/>
  <c r="H346" i="1"/>
  <c r="E349" i="1"/>
  <c r="E348" i="1" s="1"/>
  <c r="F349" i="1"/>
  <c r="F348" i="1" s="1"/>
  <c r="G349" i="1"/>
  <c r="G348" i="1" s="1"/>
  <c r="H349" i="1"/>
  <c r="H348" i="1" s="1"/>
  <c r="E352" i="1"/>
  <c r="F352" i="1"/>
  <c r="G352" i="1"/>
  <c r="H352" i="1"/>
  <c r="E354" i="1"/>
  <c r="F354" i="1"/>
  <c r="G354" i="1"/>
  <c r="H354" i="1"/>
  <c r="E359" i="1"/>
  <c r="F359" i="1"/>
  <c r="G359" i="1"/>
  <c r="H359" i="1"/>
  <c r="E361" i="1"/>
  <c r="F361" i="1"/>
  <c r="G361" i="1"/>
  <c r="H361" i="1"/>
  <c r="E363" i="1"/>
  <c r="F363" i="1"/>
  <c r="G363" i="1"/>
  <c r="H363" i="1"/>
  <c r="E365" i="1"/>
  <c r="F365" i="1"/>
  <c r="G365" i="1"/>
  <c r="H365" i="1"/>
  <c r="E379" i="1"/>
  <c r="F379" i="1"/>
  <c r="G379" i="1"/>
  <c r="H379" i="1"/>
  <c r="E382" i="1"/>
  <c r="F382" i="1"/>
  <c r="G382" i="1"/>
  <c r="H382" i="1"/>
  <c r="D382" i="1"/>
  <c r="D379" i="1"/>
  <c r="D365" i="1"/>
  <c r="D363" i="1"/>
  <c r="D361" i="1"/>
  <c r="D359" i="1"/>
  <c r="D354" i="1"/>
  <c r="D352" i="1"/>
  <c r="D349" i="1"/>
  <c r="D348" i="1" s="1"/>
  <c r="D346" i="1"/>
  <c r="D344" i="1"/>
  <c r="D341" i="1"/>
  <c r="D339" i="1"/>
  <c r="D336" i="1"/>
  <c r="E327" i="1"/>
  <c r="E326" i="1" s="1"/>
  <c r="E325" i="1" s="1"/>
  <c r="F327" i="1"/>
  <c r="F326" i="1" s="1"/>
  <c r="F325" i="1" s="1"/>
  <c r="G327" i="1"/>
  <c r="G326" i="1" s="1"/>
  <c r="G325" i="1" s="1"/>
  <c r="H327" i="1"/>
  <c r="H326" i="1" s="1"/>
  <c r="H325" i="1" s="1"/>
  <c r="D327" i="1"/>
  <c r="D326" i="1" s="1"/>
  <c r="D325" i="1" s="1"/>
  <c r="E143" i="1"/>
  <c r="F143" i="1"/>
  <c r="G143" i="1"/>
  <c r="H143" i="1"/>
  <c r="E145" i="1"/>
  <c r="F145" i="1"/>
  <c r="G145" i="1"/>
  <c r="H145" i="1"/>
  <c r="E147" i="1"/>
  <c r="F147" i="1"/>
  <c r="G147" i="1"/>
  <c r="H147" i="1"/>
  <c r="E149" i="1"/>
  <c r="F149" i="1"/>
  <c r="G149" i="1"/>
  <c r="H149" i="1"/>
  <c r="E151" i="1"/>
  <c r="F151" i="1"/>
  <c r="G151" i="1"/>
  <c r="H151" i="1"/>
  <c r="E153" i="1"/>
  <c r="F153" i="1"/>
  <c r="G153" i="1"/>
  <c r="H153" i="1"/>
  <c r="E156" i="1"/>
  <c r="F156" i="1"/>
  <c r="G156" i="1"/>
  <c r="H156" i="1"/>
  <c r="E158" i="1"/>
  <c r="F158" i="1"/>
  <c r="G158" i="1"/>
  <c r="H158" i="1"/>
  <c r="D158" i="1"/>
  <c r="D156" i="1"/>
  <c r="D153" i="1"/>
  <c r="D151" i="1"/>
  <c r="D149" i="1"/>
  <c r="D147" i="1"/>
  <c r="D145" i="1"/>
  <c r="D143" i="1"/>
  <c r="E136" i="1"/>
  <c r="F136" i="1"/>
  <c r="G136" i="1"/>
  <c r="H136" i="1"/>
  <c r="E138" i="1"/>
  <c r="F138" i="1"/>
  <c r="G138" i="1"/>
  <c r="H138" i="1"/>
  <c r="E140" i="1"/>
  <c r="F140" i="1"/>
  <c r="G140" i="1"/>
  <c r="H140" i="1"/>
  <c r="D140" i="1"/>
  <c r="D138" i="1"/>
  <c r="D136" i="1"/>
  <c r="E131" i="1"/>
  <c r="E130" i="1" s="1"/>
  <c r="F131" i="1"/>
  <c r="F130" i="1" s="1"/>
  <c r="G131" i="1"/>
  <c r="G130" i="1" s="1"/>
  <c r="H131" i="1"/>
  <c r="H130" i="1" s="1"/>
  <c r="D131" i="1"/>
  <c r="D130" i="1" s="1"/>
  <c r="E117" i="1"/>
  <c r="F117" i="1"/>
  <c r="G117" i="1"/>
  <c r="H117" i="1"/>
  <c r="D117" i="1"/>
  <c r="E120" i="1"/>
  <c r="F120" i="1"/>
  <c r="G120" i="1"/>
  <c r="H120" i="1"/>
  <c r="D120" i="1"/>
  <c r="E109" i="1"/>
  <c r="F109" i="1"/>
  <c r="G109" i="1"/>
  <c r="H109" i="1"/>
  <c r="E111" i="1"/>
  <c r="F111" i="1"/>
  <c r="G111" i="1"/>
  <c r="H111" i="1"/>
  <c r="E113" i="1"/>
  <c r="F113" i="1"/>
  <c r="G113" i="1"/>
  <c r="H113" i="1"/>
  <c r="E115" i="1"/>
  <c r="F115" i="1"/>
  <c r="G115" i="1"/>
  <c r="H115" i="1"/>
  <c r="D115" i="1"/>
  <c r="D113" i="1"/>
  <c r="D111" i="1"/>
  <c r="D109" i="1"/>
  <c r="E88" i="1"/>
  <c r="F88" i="1"/>
  <c r="G88" i="1"/>
  <c r="H88" i="1"/>
  <c r="E90" i="1"/>
  <c r="F90" i="1"/>
  <c r="G90" i="1"/>
  <c r="H90" i="1"/>
  <c r="E92" i="1"/>
  <c r="F92" i="1"/>
  <c r="G92" i="1"/>
  <c r="H92" i="1"/>
  <c r="E94" i="1"/>
  <c r="F94" i="1"/>
  <c r="G94" i="1"/>
  <c r="H94" i="1"/>
  <c r="E96" i="1"/>
  <c r="F96" i="1"/>
  <c r="G96" i="1"/>
  <c r="H96" i="1"/>
  <c r="E98" i="1"/>
  <c r="F98" i="1"/>
  <c r="G98" i="1"/>
  <c r="H98" i="1"/>
  <c r="E102" i="1"/>
  <c r="F102" i="1"/>
  <c r="G102" i="1"/>
  <c r="H102" i="1"/>
  <c r="D102" i="1"/>
  <c r="D98" i="1"/>
  <c r="D96" i="1"/>
  <c r="D94" i="1"/>
  <c r="D92" i="1"/>
  <c r="D90" i="1"/>
  <c r="D88" i="1"/>
  <c r="E85" i="1"/>
  <c r="E84" i="1" s="1"/>
  <c r="F85" i="1"/>
  <c r="F84" i="1" s="1"/>
  <c r="G85" i="1"/>
  <c r="G84" i="1" s="1"/>
  <c r="H85" i="1"/>
  <c r="H84" i="1" s="1"/>
  <c r="D85" i="1"/>
  <c r="D84" i="1" s="1"/>
  <c r="E82" i="1"/>
  <c r="E81" i="1" s="1"/>
  <c r="F82" i="1"/>
  <c r="F81" i="1" s="1"/>
  <c r="G82" i="1"/>
  <c r="G81" i="1" s="1"/>
  <c r="H82" i="1"/>
  <c r="H81" i="1" s="1"/>
  <c r="D82" i="1"/>
  <c r="D81" i="1" s="1"/>
  <c r="E65" i="1"/>
  <c r="F65" i="1"/>
  <c r="G65" i="1"/>
  <c r="H65" i="1"/>
  <c r="E68" i="1"/>
  <c r="F68" i="1"/>
  <c r="G68" i="1"/>
  <c r="H68" i="1"/>
  <c r="E70" i="1"/>
  <c r="F70" i="1"/>
  <c r="G70" i="1"/>
  <c r="H70" i="1"/>
  <c r="E73" i="1"/>
  <c r="F73" i="1"/>
  <c r="G73" i="1"/>
  <c r="H73" i="1"/>
  <c r="E75" i="1"/>
  <c r="F75" i="1"/>
  <c r="G75" i="1"/>
  <c r="H75" i="1"/>
  <c r="E79" i="1"/>
  <c r="F79" i="1"/>
  <c r="G79" i="1"/>
  <c r="H79" i="1"/>
  <c r="D79" i="1"/>
  <c r="D75" i="1"/>
  <c r="D73" i="1"/>
  <c r="D70" i="1"/>
  <c r="D68" i="1"/>
  <c r="D65" i="1"/>
  <c r="E50" i="1"/>
  <c r="F50" i="1"/>
  <c r="G50" i="1"/>
  <c r="H50" i="1"/>
  <c r="D50" i="1"/>
  <c r="D11" i="1"/>
  <c r="E57" i="1"/>
  <c r="E56" i="1" s="1"/>
  <c r="F57" i="1"/>
  <c r="F56" i="1" s="1"/>
  <c r="G57" i="1"/>
  <c r="G56" i="1" s="1"/>
  <c r="H57" i="1"/>
  <c r="H56" i="1" s="1"/>
  <c r="E60" i="1"/>
  <c r="E59" i="1" s="1"/>
  <c r="F60" i="1"/>
  <c r="F59" i="1" s="1"/>
  <c r="G60" i="1"/>
  <c r="G59" i="1" s="1"/>
  <c r="H60" i="1"/>
  <c r="H59" i="1" s="1"/>
  <c r="D60" i="1"/>
  <c r="D59" i="1" s="1"/>
  <c r="D57" i="1"/>
  <c r="D56" i="1" s="1"/>
  <c r="E38" i="1"/>
  <c r="F38" i="1"/>
  <c r="G38" i="1"/>
  <c r="H38" i="1"/>
  <c r="E40" i="1"/>
  <c r="F40" i="1"/>
  <c r="G40" i="1"/>
  <c r="H40" i="1"/>
  <c r="D40" i="1"/>
  <c r="D38" i="1"/>
  <c r="E31" i="1"/>
  <c r="F31" i="1"/>
  <c r="G31" i="1"/>
  <c r="H31" i="1"/>
  <c r="E35" i="1"/>
  <c r="F35" i="1"/>
  <c r="G35" i="1"/>
  <c r="H35" i="1"/>
  <c r="D35" i="1"/>
  <c r="D31" i="1"/>
  <c r="E28" i="1"/>
  <c r="F28" i="1"/>
  <c r="G28" i="1"/>
  <c r="H28" i="1"/>
  <c r="D28" i="1"/>
  <c r="E26" i="1"/>
  <c r="F26" i="1"/>
  <c r="G26" i="1"/>
  <c r="H26" i="1"/>
  <c r="D26" i="1"/>
  <c r="E22" i="1"/>
  <c r="F22" i="1"/>
  <c r="G22" i="1"/>
  <c r="H22" i="1"/>
  <c r="D22" i="1"/>
  <c r="E20" i="1"/>
  <c r="F20" i="1"/>
  <c r="G20" i="1"/>
  <c r="H20" i="1"/>
  <c r="D20" i="1"/>
  <c r="E274" i="1" l="1"/>
  <c r="D214" i="1"/>
  <c r="D228" i="1"/>
  <c r="H358" i="1"/>
  <c r="H274" i="1"/>
  <c r="D358" i="1"/>
  <c r="F358" i="1"/>
  <c r="E358" i="1"/>
  <c r="G358" i="1"/>
  <c r="F175" i="1"/>
  <c r="D274" i="1"/>
  <c r="D296" i="1"/>
  <c r="H296" i="1"/>
  <c r="G296" i="1"/>
  <c r="F296" i="1"/>
  <c r="E296" i="1"/>
  <c r="H263" i="1"/>
  <c r="D263" i="1"/>
  <c r="G263" i="1"/>
  <c r="F263" i="1"/>
  <c r="E263" i="1"/>
  <c r="H228" i="1"/>
  <c r="G228" i="1"/>
  <c r="F228" i="1"/>
  <c r="E228" i="1"/>
  <c r="H214" i="1"/>
  <c r="F214" i="1"/>
  <c r="E214" i="1"/>
  <c r="G214" i="1"/>
  <c r="D335" i="1"/>
  <c r="D193" i="1"/>
  <c r="H193" i="1"/>
  <c r="G193" i="1"/>
  <c r="F193" i="1"/>
  <c r="E193" i="1"/>
  <c r="E175" i="1"/>
  <c r="H175" i="1"/>
  <c r="D175" i="1"/>
  <c r="G175" i="1"/>
  <c r="H161" i="1"/>
  <c r="G161" i="1"/>
  <c r="D161" i="1"/>
  <c r="F161" i="1"/>
  <c r="E161" i="1"/>
  <c r="D388" i="1"/>
  <c r="H388" i="1"/>
  <c r="G388" i="1"/>
  <c r="F388" i="1"/>
  <c r="E388" i="1"/>
  <c r="H378" i="1"/>
  <c r="D378" i="1"/>
  <c r="F378" i="1"/>
  <c r="D142" i="1"/>
  <c r="D343" i="1"/>
  <c r="G378" i="1"/>
  <c r="E378" i="1"/>
  <c r="D351" i="1"/>
  <c r="G351" i="1"/>
  <c r="F351" i="1"/>
  <c r="H351" i="1"/>
  <c r="E351" i="1"/>
  <c r="G343" i="1"/>
  <c r="F343" i="1"/>
  <c r="H343" i="1"/>
  <c r="E343" i="1"/>
  <c r="H335" i="1"/>
  <c r="G335" i="1"/>
  <c r="F335" i="1"/>
  <c r="E335" i="1"/>
  <c r="H142" i="1"/>
  <c r="G142" i="1"/>
  <c r="F142" i="1"/>
  <c r="E142" i="1"/>
  <c r="H135" i="1"/>
  <c r="D135" i="1"/>
  <c r="G135" i="1"/>
  <c r="F135" i="1"/>
  <c r="E135" i="1"/>
  <c r="D108" i="1"/>
  <c r="D19" i="1"/>
  <c r="H64" i="1"/>
  <c r="E19" i="1"/>
  <c r="H108" i="1"/>
  <c r="G108" i="1"/>
  <c r="F108" i="1"/>
  <c r="E108" i="1"/>
  <c r="D87" i="1"/>
  <c r="H87" i="1"/>
  <c r="G87" i="1"/>
  <c r="F87" i="1"/>
  <c r="E87" i="1"/>
  <c r="G64" i="1"/>
  <c r="D64" i="1"/>
  <c r="F64" i="1"/>
  <c r="E64" i="1"/>
  <c r="D37" i="1"/>
  <c r="H37" i="1"/>
  <c r="G37" i="1"/>
  <c r="F37" i="1"/>
  <c r="E37" i="1"/>
  <c r="H30" i="1"/>
  <c r="G30" i="1"/>
  <c r="F30" i="1"/>
  <c r="E30" i="1"/>
  <c r="D30" i="1"/>
  <c r="F19" i="1"/>
  <c r="G19" i="1"/>
  <c r="H19" i="1"/>
  <c r="E17" i="1"/>
  <c r="E16" i="1" s="1"/>
  <c r="F17" i="1"/>
  <c r="F16" i="1" s="1"/>
  <c r="G17" i="1"/>
  <c r="G16" i="1" s="1"/>
  <c r="H17" i="1"/>
  <c r="D17" i="1"/>
  <c r="D16" i="1" s="1"/>
  <c r="E11" i="1"/>
  <c r="E10" i="1" s="1"/>
  <c r="F11" i="1"/>
  <c r="F10" i="1" s="1"/>
  <c r="G11" i="1"/>
  <c r="G10" i="1" s="1"/>
  <c r="H11" i="1"/>
  <c r="H10" i="1" s="1"/>
  <c r="D10" i="1"/>
  <c r="I415" i="1" l="1"/>
  <c r="D160" i="1"/>
  <c r="H16" i="1"/>
  <c r="E63" i="1"/>
  <c r="E160" i="1"/>
  <c r="H160" i="1"/>
  <c r="D334" i="1"/>
  <c r="G160" i="1"/>
  <c r="F63" i="1"/>
  <c r="F160" i="1"/>
  <c r="G334" i="1"/>
  <c r="D63" i="1"/>
  <c r="H63" i="1"/>
  <c r="G63" i="1"/>
  <c r="H334" i="1"/>
  <c r="F334" i="1"/>
  <c r="E334" i="1"/>
  <c r="G9" i="1"/>
  <c r="F9" i="1"/>
  <c r="E9" i="1"/>
  <c r="D9" i="1"/>
  <c r="J424" i="1"/>
  <c r="J425" i="1" s="1"/>
  <c r="J423" i="1"/>
  <c r="J420" i="1"/>
  <c r="J436" i="1" s="1"/>
  <c r="J415" i="1"/>
  <c r="J414" i="1"/>
  <c r="J413" i="1"/>
  <c r="J405" i="1"/>
  <c r="J406" i="1" s="1"/>
  <c r="H405" i="1"/>
  <c r="G405" i="1"/>
  <c r="F405" i="1"/>
  <c r="D405" i="1"/>
  <c r="G420" i="1"/>
  <c r="F420" i="1"/>
  <c r="H9" i="1" l="1"/>
  <c r="H402" i="1" s="1"/>
  <c r="E402" i="1"/>
  <c r="I414" i="1"/>
  <c r="D402" i="1"/>
  <c r="G402" i="1"/>
  <c r="F402" i="1"/>
  <c r="F423" i="1" s="1"/>
  <c r="J416" i="1"/>
  <c r="J417" i="1" s="1"/>
  <c r="F424" i="1"/>
  <c r="I424" i="1"/>
  <c r="G424" i="1"/>
  <c r="I420" i="1"/>
  <c r="I405" i="1"/>
  <c r="I413" i="1" l="1"/>
  <c r="G425" i="1"/>
  <c r="G436" i="1"/>
  <c r="H406" i="1"/>
  <c r="G406" i="1"/>
  <c r="I402" i="1"/>
  <c r="I423" i="1" s="1"/>
  <c r="D406" i="1"/>
  <c r="I416" i="1"/>
  <c r="F436" i="1"/>
  <c r="F406" i="1"/>
  <c r="G423" i="1"/>
  <c r="F425" i="1"/>
  <c r="H421" i="1"/>
  <c r="H423" i="1" s="1"/>
  <c r="H424" i="1"/>
  <c r="H425" i="1" s="1"/>
  <c r="H420" i="1"/>
  <c r="H436" i="1" s="1"/>
  <c r="I406" i="1" l="1"/>
  <c r="I436" i="1"/>
  <c r="I425" i="1"/>
  <c r="I417" i="1"/>
</calcChain>
</file>

<file path=xl/sharedStrings.xml><?xml version="1.0" encoding="utf-8"?>
<sst xmlns="http://schemas.openxmlformats.org/spreadsheetml/2006/main" count="613" uniqueCount="587">
  <si>
    <t xml:space="preserve"> </t>
  </si>
  <si>
    <t>COMISIÓN DE AGUA POTABLE Y ALCANTARILLADO DEL MUNICIPIO DE ACAPULCO</t>
  </si>
  <si>
    <t>ESTADO ANALÍTICO DEL PRESUPUESTO DE EGRESOS POR CLASIFICACIÓN DEL OBJETO DEL GASTO, MOSTRANDO LAS MODIFICACIONES PRESUPUESTALES A NIVEL PARTIDA ESPECIFICA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</si>
  <si>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</si>
  <si>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</si>
  <si>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</si>
  <si>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</si>
  <si>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</si>
  <si>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</si>
  <si>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</si>
  <si>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</si>
  <si>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</si>
  <si>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PARTIDA ESPECÍFICA DEL GASTO </t>
  </si>
  <si>
    <t>CONCEPTO</t>
  </si>
  <si>
    <t>PRESUPUESTO 
APROBADO</t>
  </si>
  <si>
    <t xml:space="preserve">AMPLIACIONES </t>
  </si>
  <si>
    <t>TRANSFERENCIAS COMPENSADAS</t>
  </si>
  <si>
    <t>PRESUPUESTO MODIFICADO</t>
  </si>
  <si>
    <t xml:space="preserve">VARIACIÓN
 PORCENTUAL </t>
  </si>
  <si>
    <t>JUSTIFICACIÓN DE LAS ADICIONES O AMPLIACIONES MAYORES DEL 10%</t>
  </si>
  <si>
    <t>(+)</t>
  </si>
  <si>
    <t>(-)</t>
  </si>
  <si>
    <t>SERVICIOS PERSONALES</t>
  </si>
  <si>
    <t>.    1100</t>
  </si>
  <si>
    <t>REMUNERACIONES AL PERSONAL DE CARÁCTER PERMANENTE</t>
  </si>
  <si>
    <t>-       1130</t>
  </si>
  <si>
    <t>SUELDOS BASE AL PERSONAL PERMANENTE     </t>
  </si>
  <si>
    <t>SUELDOS SINDICALIZADOS</t>
  </si>
  <si>
    <t>SOBRESUELDO VIDA CARA</t>
  </si>
  <si>
    <t>SUELDOS FUNCIONARIOS</t>
  </si>
  <si>
    <t>SUELDOS CONTRATO MANUAL</t>
  </si>
  <si>
    <t>.    1200</t>
  </si>
  <si>
    <t>REMUNERACIONES AL PERSONAL DE CARACTER TRANSITORIO</t>
  </si>
  <si>
    <t>-       1220</t>
  </si>
  <si>
    <t>SUELDOS BASE AL PERSONAL EVENTUAL</t>
  </si>
  <si>
    <t>SUELDOS EVENTUAL</t>
  </si>
  <si>
    <t>.    1300</t>
  </si>
  <si>
    <t>REMUNERACIONES ADICIONALES Y ESPECIALES</t>
  </si>
  <si>
    <t>-       1310</t>
  </si>
  <si>
    <t>PRIMAS POR AÑOS DE SERVICIOS EFECTIVOS PRESTADOS</t>
  </si>
  <si>
    <t>QUINQUENIOS POR ANTIGÜEDAD</t>
  </si>
  <si>
    <t>-       1320</t>
  </si>
  <si>
    <t>PRIMAS DE VACACIONES, DOMINICAL Y GRATIFICACION DE FIN DE AÑO</t>
  </si>
  <si>
    <t>PRIMA VACACIONAL</t>
  </si>
  <si>
    <t>PRIMA DOMINICAL</t>
  </si>
  <si>
    <t>AGUINALDO</t>
  </si>
  <si>
    <t>-       1330</t>
  </si>
  <si>
    <t>HORAS EXTRAORDINARIAS                   </t>
  </si>
  <si>
    <t>HORAS EXTRAS</t>
  </si>
  <si>
    <t>-       1340</t>
  </si>
  <si>
    <t>COMPENSACIONES                          </t>
  </si>
  <si>
    <t>COMPENSACIONES</t>
  </si>
  <si>
    <t>.    1400</t>
  </si>
  <si>
    <t>SEGURIDAD SOCIAL</t>
  </si>
  <si>
    <t>-       1410</t>
  </si>
  <si>
    <t>APORTACIONES DE SEGURIDAD SOCIAL        </t>
  </si>
  <si>
    <t>APORTACIONES ISSSTE CUOTA FEDERAL</t>
  </si>
  <si>
    <t>APORTACION ISSSPEG CUOTA GUERRERO</t>
  </si>
  <si>
    <t>CUOTA IMSS APORTACION EMPRESA</t>
  </si>
  <si>
    <t>-       1440</t>
  </si>
  <si>
    <t>APORTACIONES PARA SEGUROS               </t>
  </si>
  <si>
    <t>SEGURO DE VIDA</t>
  </si>
  <si>
    <t>.    1500</t>
  </si>
  <si>
    <t>OTRAS PRESTACIONES SOCIALES Y ECONÓMICAS</t>
  </si>
  <si>
    <t>-       1520</t>
  </si>
  <si>
    <t>INDEMNIZACIONES                         </t>
  </si>
  <si>
    <t>FINIQUITOS E INDEMNIZACIONES</t>
  </si>
  <si>
    <t>-       1540</t>
  </si>
  <si>
    <t>PRESTACIONES CONTRACTUALES              </t>
  </si>
  <si>
    <t>PERMISOS ECONOMICOS</t>
  </si>
  <si>
    <t>VACACIONES</t>
  </si>
  <si>
    <t>I.S.R. FUNCIONARIOS</t>
  </si>
  <si>
    <t>I.S.R. EMPLEADOS</t>
  </si>
  <si>
    <t>DESPENSA</t>
  </si>
  <si>
    <t>GUARDERIA</t>
  </si>
  <si>
    <t>PRESTACIONES CONTRACTUALES (PS)</t>
  </si>
  <si>
    <t>-    1550</t>
  </si>
  <si>
    <t>APOYOS A LA CAPACITACIÓN DE LOS SERVIDORES PÚBLICOS</t>
  </si>
  <si>
    <t>APOYOS A LA CAPACITACION DE LOS SERVIDOR</t>
  </si>
  <si>
    <t>-         1590</t>
  </si>
  <si>
    <t>BECAS DE ESTUDIO</t>
  </si>
  <si>
    <t>BONO DEL DIA DEL BUROCRATA</t>
  </si>
  <si>
    <t>BONO DEL DIA DE LA MADRE</t>
  </si>
  <si>
    <t>BONO DEL DIA DEL PADRE</t>
  </si>
  <si>
    <t>PAQUETE ESCOLAR</t>
  </si>
  <si>
    <t>.    1600</t>
  </si>
  <si>
    <t>PREVISIONES</t>
  </si>
  <si>
    <t>-       1610</t>
  </si>
  <si>
    <t>PREVISIONES DE CARÁCTER LABORAL, ECONÓMICA Y DE SEGURIDAD SOCIAL</t>
  </si>
  <si>
    <t>PREVISION SOCIAL</t>
  </si>
  <si>
    <t>.    1700</t>
  </si>
  <si>
    <t>PAGO DE ESTÍMULOS A SERVIDORES PÚBLICOS</t>
  </si>
  <si>
    <t>-       1710</t>
  </si>
  <si>
    <t>ESTÍMULOS                               </t>
  </si>
  <si>
    <t>ESTIMULOS</t>
  </si>
  <si>
    <t>ESTIMULO Y GRATIFICACION ESPECIAL</t>
  </si>
  <si>
    <t>MATERIALES Y SUMINISTROS</t>
  </si>
  <si>
    <t>.    2100</t>
  </si>
  <si>
    <t>MATERIALES DE ADMINISTRACIÓN, EMISIÓN DE DOCUMENTOS Y ARTICULOS OFICIALES</t>
  </si>
  <si>
    <t>-       2110</t>
  </si>
  <si>
    <t xml:space="preserve">MATERIALES, ÚTILES Y EQUIPOS MENORES DE OFICINA </t>
  </si>
  <si>
    <t>MATERIALES Y SUMINISTROS PARA OFICINA</t>
  </si>
  <si>
    <t>EQUIPOS MENORES DE OFICINA</t>
  </si>
  <si>
    <t>-       2120</t>
  </si>
  <si>
    <t xml:space="preserve">MATERIALES Y ÚTILES DE IMPRESIÓN Y REPRODUCCION </t>
  </si>
  <si>
    <t>MATERIALES Y UTILES PARA ENGARGOLAR</t>
  </si>
  <si>
    <t>-       2140</t>
  </si>
  <si>
    <t>MATERIALES, ÚTILES Y EQUIPOS MENORES DE TECNOLOGIAS DE LA INFORMACION Y COMUNICACIONES</t>
  </si>
  <si>
    <t>MATERIAL DE COMPUTO</t>
  </si>
  <si>
    <t>EQ. MENOR DE TECNO. INFORMACION Y COMUNI</t>
  </si>
  <si>
    <t>-       2150</t>
  </si>
  <si>
    <t>MATERIAL IMPRESO E INFORMACION DIGITAL</t>
  </si>
  <si>
    <t>MATERIAL IMPRESO E INFORMACIÓN DIGITAL</t>
  </si>
  <si>
    <t>-       2160</t>
  </si>
  <si>
    <t>MATERIAL DE LIMPIEZA                    </t>
  </si>
  <si>
    <t>ASEO Y LIMPIEZA</t>
  </si>
  <si>
    <t>-       2170</t>
  </si>
  <si>
    <t>MATERIALES Y ÚTILES DE ENSEÑANZA        </t>
  </si>
  <si>
    <t>MATERIAL DIDACTICO</t>
  </si>
  <si>
    <t>-     2180</t>
  </si>
  <si>
    <t>MATERIALES PARA EL REGISTRO E IDENTIFICACIÓN DE BIENES Y PERSONAS</t>
  </si>
  <si>
    <t>GAFETES Y CREDENCIALES</t>
  </si>
  <si>
    <t>.    2200</t>
  </si>
  <si>
    <t>ALIMENTOS Y UTENSILIOS</t>
  </si>
  <si>
    <t>-       2210</t>
  </si>
  <si>
    <t>PRODUCTOS ALIMENTICIOS PARA PERSONAS    </t>
  </si>
  <si>
    <t>PRODUCTOS ALIMENTICIOS</t>
  </si>
  <si>
    <t>.    2300</t>
  </si>
  <si>
    <t>MATERIAS PRIMAS Y MATERIALES DE PRODUCCION Y COMERCIALIZACION</t>
  </si>
  <si>
    <t>-       2380</t>
  </si>
  <si>
    <t>MERCANCÍAS ADQUIRIDAS PARA SU COMERCIALIZACION</t>
  </si>
  <si>
    <t>MEDIDORES</t>
  </si>
  <si>
    <t>.    2400</t>
  </si>
  <si>
    <t>MATERIALES Y ARTÍCULOS DE CONSTRUCCIÓN Y DE REPARACION</t>
  </si>
  <si>
    <t>-       2410</t>
  </si>
  <si>
    <t>PRODUCTOS MINERALES NO METÁLICOS        </t>
  </si>
  <si>
    <t>PRODUCTOS MINERALES NO METALICOS</t>
  </si>
  <si>
    <t>-       2420</t>
  </si>
  <si>
    <t>CEMENTO Y PRODUCTOS DE CONCRETO         </t>
  </si>
  <si>
    <t>CEMENTO Y PRODUCTOS DE CONCRETO</t>
  </si>
  <si>
    <t>-      2430</t>
  </si>
  <si>
    <t>CAL, YESO Y PRODUCTOS DE YESO</t>
  </si>
  <si>
    <t>-       2440</t>
  </si>
  <si>
    <t>MADERA Y PRODUCTOS DE MADERA            </t>
  </si>
  <si>
    <t>MADERA Y PRODUCTOS DE MADERA</t>
  </si>
  <si>
    <t>-      2450</t>
  </si>
  <si>
    <t>VIDRIO Y PRODUCTOS DE VIDRIO</t>
  </si>
  <si>
    <t>-       2460</t>
  </si>
  <si>
    <t>MATERIAL ELÉCTRICO Y ELECTRÓNICO        </t>
  </si>
  <si>
    <t>MATERIAL ELECTRICO</t>
  </si>
  <si>
    <t>-       2470</t>
  </si>
  <si>
    <t>ARTÍCULOS METÁLICOS PARA LA CONSTRUCCIÓN</t>
  </si>
  <si>
    <t>TECHUMBRE DE LAMINA</t>
  </si>
  <si>
    <t>-       2490</t>
  </si>
  <si>
    <t>OTROS MATERIALES Y ARTICULOS DE CONSTRUCCION Y REPARACION</t>
  </si>
  <si>
    <t>MATERIAL DE CONEXIÓN Y ALCANTARILLADO</t>
  </si>
  <si>
    <t>SEÑALIZACION</t>
  </si>
  <si>
    <t>MATERIALES DIVERSOS</t>
  </si>
  <si>
    <t>OTROS MATS. Y ARTS. DE CONSTUCC. Y REP.</t>
  </si>
  <si>
    <t>.    2500</t>
  </si>
  <si>
    <t>PRODUCTOS QUIMICOS, FARMACEUTICOS Y DE LABORATORIO</t>
  </si>
  <si>
    <t>-       2520</t>
  </si>
  <si>
    <t>FERTILIZANTES, PESTICIDAS Y OTROS AGROQUIMICOS</t>
  </si>
  <si>
    <t>FERTILIZANTES, PESTICIDAS Y OTROS</t>
  </si>
  <si>
    <t>-       2530</t>
  </si>
  <si>
    <t>MEDICINAS Y PRODUCTOS FARMACÉUTICOS     </t>
  </si>
  <si>
    <t>MEDICAMENTOS</t>
  </si>
  <si>
    <t>-       2540</t>
  </si>
  <si>
    <t xml:space="preserve">MATERIALES, ACCESORIOS Y SUMINISTROS MÉDICOS </t>
  </si>
  <si>
    <t>MATERIAL MEDICO</t>
  </si>
  <si>
    <t>-       2550</t>
  </si>
  <si>
    <t>MATERIALES, ACCESORIOS Y SUMINISTROS DE LABORATORIO</t>
  </si>
  <si>
    <t>MATERIAL DENTAL Y DE LABORATORIO</t>
  </si>
  <si>
    <t>-       2560</t>
  </si>
  <si>
    <t>FIBRAS SINTETICAS, HULES, PLASTICOS Y DERIVADOS</t>
  </si>
  <si>
    <t xml:space="preserve">FIBRAS SINTÈTICA, HULES Y DERIVADOS </t>
  </si>
  <si>
    <t>-      2590</t>
  </si>
  <si>
    <t xml:space="preserve">OTROS PRODUCTOS QUIMICOS </t>
  </si>
  <si>
    <t>CLORO GAS</t>
  </si>
  <si>
    <t>HIPOCLORITO DE SODIO</t>
  </si>
  <si>
    <t>SULFATO DE ALUMINIO</t>
  </si>
  <si>
    <t>COVEFLOCK POLIMERO P/AGUA</t>
  </si>
  <si>
    <t>DIVERSOS MATERIALES QUIMICOS</t>
  </si>
  <si>
    <t>COVEFLOCK POLIMERO P/LODO</t>
  </si>
  <si>
    <t>COVEFLOCK POLIMERO P/POLVO</t>
  </si>
  <si>
    <t>OXIGENO INDUSTRIAL Y ACETILENO</t>
  </si>
  <si>
    <t>.    2600</t>
  </si>
  <si>
    <t>COMBUSTIBLES, LUBRICANTES Y ADITIVOS</t>
  </si>
  <si>
    <t>-       2610</t>
  </si>
  <si>
    <t>COMBUSTIBLES, LUBRICANTES Y ADITIVOS    </t>
  </si>
  <si>
    <t>COMBUSTIBLES</t>
  </si>
  <si>
    <t>LUBRICANTES</t>
  </si>
  <si>
    <t>.    2700</t>
  </si>
  <si>
    <t>VESTUARIO, BLANCOS, PRENDAS DE PROTECCION Y ARTICULOS DEPORTIVOS</t>
  </si>
  <si>
    <t>-       2710</t>
  </si>
  <si>
    <t>VESTUARIO Y UNIFORMES                   </t>
  </si>
  <si>
    <t>UNIFORMES</t>
  </si>
  <si>
    <t>-       2720</t>
  </si>
  <si>
    <t>PRENDAS DE SEGURIDAD Y PROTECCION PERSONAL</t>
  </si>
  <si>
    <t>PRENDAS DE SEGURIDAD</t>
  </si>
  <si>
    <t>-       2740</t>
  </si>
  <si>
    <t>PRODUCTOS TEXTILES                      </t>
  </si>
  <si>
    <t>PRODUCTOS TEXTILES</t>
  </si>
  <si>
    <t>.    2900</t>
  </si>
  <si>
    <t>HERRAMIENTAS, REFACCIONES Y ACCESORIOS MENORES</t>
  </si>
  <si>
    <t>-       2910</t>
  </si>
  <si>
    <t>HERRAMIENTAS MENORES                    </t>
  </si>
  <si>
    <t>HERRAMIENTAS MENORES</t>
  </si>
  <si>
    <t>-       2920</t>
  </si>
  <si>
    <t>REFACCIONES Y ACCESORIOS MENORES DE EDIFICIOS</t>
  </si>
  <si>
    <t>REFACC Y ACCESORIOS DE EDIFICIOS</t>
  </si>
  <si>
    <t>-       2930</t>
  </si>
  <si>
    <t>REFACCIONES Y ACCESORIOS MENORES DE MOBILIARIO Y EQUIPO DE ADMINISTRACION, EDUCACIONAL Y RECREATIVO</t>
  </si>
  <si>
    <t>REFACCIONES Y ACCESORIOS MENORES DE MOBILIARIO Y EQUIPO DE ADMINISTRACION</t>
  </si>
  <si>
    <t>-       2940</t>
  </si>
  <si>
    <t>REFACCIONES Y ACCESORIOS MENORES DE EQUIPO DE CÓMPUTO Y TECNOLOGIAS DE LA INFORMACION</t>
  </si>
  <si>
    <t>REFACCIONES Y ACCESORIOS PARA EQUIPO DE COMPUTO</t>
  </si>
  <si>
    <t>-      2950</t>
  </si>
  <si>
    <t>REFACCIONES Y ACCESORIOS MENORES DE EQUIPO E INSTRUMENTAL MÉDICO Y DE LABORATORIO</t>
  </si>
  <si>
    <t>-       2960</t>
  </si>
  <si>
    <t>REFACCIONES Y ACCESORIOS MENORES DE EQUIPO DE TRANSPORTE</t>
  </si>
  <si>
    <t>NEUMATICOS</t>
  </si>
  <si>
    <t>REFACC Y ACCESORIOS DE EQPO DE TRANSPORTE</t>
  </si>
  <si>
    <t>-       2980</t>
  </si>
  <si>
    <t>REFACCIONES Y ACCESORIOS MENORES PARA MAQUINARIA</t>
  </si>
  <si>
    <t>REFACC Y ACCESORIOS MENORES PARA MAQUINARIA</t>
  </si>
  <si>
    <t>-       2990</t>
  </si>
  <si>
    <t>REFACCIONES Y ACCESORIOS MENORES OTROS BIENES MUEBLES</t>
  </si>
  <si>
    <t>SERVICIOS GENERALES</t>
  </si>
  <si>
    <t>.    3100</t>
  </si>
  <si>
    <t>SERVICIOS BÁSICOS</t>
  </si>
  <si>
    <t>-       3110</t>
  </si>
  <si>
    <t>ENERGÍA ELÉCTRICA                       </t>
  </si>
  <si>
    <t>ENERGIA ELECTRICA</t>
  </si>
  <si>
    <t>-       3130</t>
  </si>
  <si>
    <t>AGUA                                    </t>
  </si>
  <si>
    <t>AGUA PURIFICADA</t>
  </si>
  <si>
    <t>AGUA POTABLE</t>
  </si>
  <si>
    <t>-       3140</t>
  </si>
  <si>
    <t>TELEFONÍA TRADICIONAL                   </t>
  </si>
  <si>
    <t>TELEFONOS</t>
  </si>
  <si>
    <t>-       3150</t>
  </si>
  <si>
    <t>TELEFONÍA CELULAR                       </t>
  </si>
  <si>
    <t>TELEFONIA CELULAR</t>
  </si>
  <si>
    <t>-       3170</t>
  </si>
  <si>
    <t>SERVICIOS DE ACCESO DE INTERNET, REDES Y PROCESAMIENTO DE INFORMACIÓN</t>
  </si>
  <si>
    <t>INTERNET</t>
  </si>
  <si>
    <t>-       3180</t>
  </si>
  <si>
    <t>SERVICIOS POSTALES Y TELEGRÁFICOS       </t>
  </si>
  <si>
    <t>CORREOS</t>
  </si>
  <si>
    <t>.    3200</t>
  </si>
  <si>
    <t>SERVICIOS DE ARRENDAMIENTO</t>
  </si>
  <si>
    <t>-       3220</t>
  </si>
  <si>
    <t>ARRENDAMIENTO DE EDIFICIOS              </t>
  </si>
  <si>
    <t>ARRENDAMIENTO DE INMUEBLES</t>
  </si>
  <si>
    <t>-      3230</t>
  </si>
  <si>
    <t xml:space="preserve">ARRENDAMIENTO DE MOBILIARIO Y EQUIPO DE ADMINISTRACION, EDUCACIONAL Y RECREATIVO </t>
  </si>
  <si>
    <t>ARRENDAMIENTO DE FOTOCOPIADORA</t>
  </si>
  <si>
    <t>RENTA DE EQUIPO DE SONIDO</t>
  </si>
  <si>
    <t>-       3250</t>
  </si>
  <si>
    <t>ARRENDAMIENTO DE EQUIPO DE TRANSPORTE</t>
  </si>
  <si>
    <t>-       3260</t>
  </si>
  <si>
    <t>ARRENDAMIENTO DE MAQUINARIA, OTROS EQUIPOS Y HERRAMIENTAS</t>
  </si>
  <si>
    <t>RENTA DE MAQUINARIA</t>
  </si>
  <si>
    <t>RENTA DE PIPAS</t>
  </si>
  <si>
    <t>ARRENDAMIENTO DE CAJEROS AUTOMATICOS</t>
  </si>
  <si>
    <t>ALQUILER DE VALLAS MOV. PUBLICITARIAS</t>
  </si>
  <si>
    <t>-       3270</t>
  </si>
  <si>
    <t>ARRENDAMIENTO DE ACTIVOS INTANGIBLES</t>
  </si>
  <si>
    <t>LICENCIA DE SISTEMA BIOMETRICO</t>
  </si>
  <si>
    <t>SERVIDOR VIRTUAL</t>
  </si>
  <si>
    <t>-      3290</t>
  </si>
  <si>
    <t>OTROS ARRENDAMIENTOS</t>
  </si>
  <si>
    <t>.    3300</t>
  </si>
  <si>
    <t>SERVICIOS PROFESIONALES, CIENTIFICOS, TECNICOS Y OTROS SERVICIOS</t>
  </si>
  <si>
    <t>-       3310</t>
  </si>
  <si>
    <t>SERVICIOS LEGALES, DE CONTABILIDAD, AUDITORIA Y RELACIONADOS</t>
  </si>
  <si>
    <t>GASTOS POR JUICIOS LEGALES</t>
  </si>
  <si>
    <t>JUICIOS MERCANTILES</t>
  </si>
  <si>
    <t>SERVS. LEGALES, DE CONTABILIDAD,AUDITORI</t>
  </si>
  <si>
    <t>-       3320</t>
  </si>
  <si>
    <t>SERVICIOS DE DISEÑO, ARQUITECTURA, INGENIERIA Y ACTIVIDADES RELACIONADAS</t>
  </si>
  <si>
    <t>ESTUDIOS Y PROYECTOS PARA OBRA</t>
  </si>
  <si>
    <t xml:space="preserve">ESTUDIOS Y PROYECTOS PARA AGUAS RESIDUALES </t>
  </si>
  <si>
    <t>SERVICIOS DE ARQUITECTURA E INGENIERIA</t>
  </si>
  <si>
    <t>-       3330</t>
  </si>
  <si>
    <t>SERVICIOS DE CONSULTORÍA ADMINISTRATIVA, PROCESOS, TECNICA Y EN TECNOLOGÍAS DE LA INFORMACIÓN</t>
  </si>
  <si>
    <t>SERVICIO DE CONSULTORIA</t>
  </si>
  <si>
    <t>-       3340</t>
  </si>
  <si>
    <t>SERVICIOS DE CAPACITACIÓN               </t>
  </si>
  <si>
    <t>CAPACITACION A SERVIDORES PUBLICOS</t>
  </si>
  <si>
    <t>-       3360</t>
  </si>
  <si>
    <t>SERVICIOS DE APOYO ADMINISTRATIVO, TRADUCCION, FOTOCOPIADO E IMPRESIÓN</t>
  </si>
  <si>
    <t>SERVICIOS DE APOYO ADMINISTRATIVO, FOTOCOPIADO</t>
  </si>
  <si>
    <t>-       3380</t>
  </si>
  <si>
    <t>SERVICIOS DE VIGILANCIA                 </t>
  </si>
  <si>
    <t>SEGURIDAD Y VIGILANCIA</t>
  </si>
  <si>
    <t>-       3390</t>
  </si>
  <si>
    <t>SERVICIOS PROFESIONALES, CIENTIFICOS Y TECNICOS INTEGRALES</t>
  </si>
  <si>
    <t>ACTUALIZACIÓN DE MANUALES Y PROCEDIMIENTO</t>
  </si>
  <si>
    <t>SERVICIOS MEDICOS</t>
  </si>
  <si>
    <t>.    3400</t>
  </si>
  <si>
    <t xml:space="preserve">SERVICIOS FINANCIEROS, BANCARIOS Y COMERCIALES </t>
  </si>
  <si>
    <t>-       3410</t>
  </si>
  <si>
    <t>SERVICIOS FINANCIEROS Y BANCARIOS       </t>
  </si>
  <si>
    <t>COMISIONES BANCARIAS</t>
  </si>
  <si>
    <t>I.S.R. PAGADO</t>
  </si>
  <si>
    <t>OTROS REDONDEO</t>
  </si>
  <si>
    <t>INTERESES MORATORIOS</t>
  </si>
  <si>
    <t>-       3430</t>
  </si>
  <si>
    <t>SERVICIOS DE RECAUDACION, TRASLADO Y CUSTODIA DE VALORES</t>
  </si>
  <si>
    <t>TRASLADO DE VALORES</t>
  </si>
  <si>
    <t>-       3440</t>
  </si>
  <si>
    <t>SEGUROS DE RESPONSABILIDAD PATRIMONIAL Y FIANZAS</t>
  </si>
  <si>
    <t>FIANZAS PARA SERVIDORES PUBLICOS</t>
  </si>
  <si>
    <t>-      3450</t>
  </si>
  <si>
    <t>SEGURO DE BIENES PATRIMONIALES</t>
  </si>
  <si>
    <t>SEGUROS Y FIANZAS</t>
  </si>
  <si>
    <t>-       3470</t>
  </si>
  <si>
    <t>FLETES Y MANIOBRAS                      </t>
  </si>
  <si>
    <t>FLETES Y ACARREOS</t>
  </si>
  <si>
    <t>.    3500</t>
  </si>
  <si>
    <t>SERVICIOS DE INSTALACION, REPARACION, MANTENIMIENTO Y CONSERVACION</t>
  </si>
  <si>
    <t>-       3510</t>
  </si>
  <si>
    <t>CONSERVACION Y MANTENIMIENTO MENOR DE INMUEBLES</t>
  </si>
  <si>
    <t>MANTENIMIENTO Y REPARACION DE EDIFICIOS</t>
  </si>
  <si>
    <t>-       3520</t>
  </si>
  <si>
    <t xml:space="preserve">INSTALACIÓN, REPARACIÓN Y MANTENIMIENTO DE MOBILIARIO Y EQPO DE ADMON. EDUCACIONAL Y RECREATIVO </t>
  </si>
  <si>
    <t>MANTENIMIENTO Y REPARACION DE EQUIPO DE OFICINA</t>
  </si>
  <si>
    <t>MANTTO. Y REPARACION DE EQPO. FOTOCOPIADO</t>
  </si>
  <si>
    <t>-       3530</t>
  </si>
  <si>
    <t>INSTALACION, REPARACION Y MANTENIMIENTO DE EQUIPO DE CÓMPUTO Y TECNOLOGIA DE LA INFORMACION</t>
  </si>
  <si>
    <t>MANTO. Y REPARACION DE EQUIPO DE COMPUTO</t>
  </si>
  <si>
    <t>MANTO Y REPARACION DE RADIO/COMUNICACIÓN</t>
  </si>
  <si>
    <t>MANTTO Y ACTUALIZACION DEL SISTEMA DE C</t>
  </si>
  <si>
    <t>-       3540</t>
  </si>
  <si>
    <t>INSTALACION, REPARACION Y MANTENIMIENTO DE EQUIPO E INSTRUMENTO MEDICO Y DE LABORATORIO</t>
  </si>
  <si>
    <t>INSTALACION, REPARACION Y MANTENIMIENTO DE EQUIPO E INSTRUMENTO 
MEDICO Y DE LABORATORIO</t>
  </si>
  <si>
    <t>-       3550</t>
  </si>
  <si>
    <t>REPARACION Y MANTENIMIENTO DE EQUIPO DE TRANSPORTE</t>
  </si>
  <si>
    <t xml:space="preserve">MANTO Y REPARACION DE EQUIPO DE TRANSPORTE </t>
  </si>
  <si>
    <t>-       3560</t>
  </si>
  <si>
    <t>REPARACION Y MANTENIMIENTO DE EQUIPO DE DEFENSA Y SEGURIDAD</t>
  </si>
  <si>
    <t>MANTO Y REP. DE EQPO. CONTRA INCENDIOS</t>
  </si>
  <si>
    <t>-       3570</t>
  </si>
  <si>
    <t>INSTALACIÓN, REPARACIÓN Y MANTENIMIENTO DE MAQUINARIA, OTROS EQUIPOS Y HERRAMIENTA</t>
  </si>
  <si>
    <t>MANTO Y REPARACION DE EQPO. INGENIERIA</t>
  </si>
  <si>
    <t>MANTO Y REP DE MAQ Y EQPO D CONSTRUCCION</t>
  </si>
  <si>
    <t>MANTO Y REPARACION DE HERRAMIENTAS</t>
  </si>
  <si>
    <t>MANTTO Y REP DE SIST DE CAPTACION  Y CONDUCCION</t>
  </si>
  <si>
    <t>MANTTO. Y REP. DE MANTENIMIENTO MECANICO</t>
  </si>
  <si>
    <t>MANTTO. Y REP. DE EQUIPO ELECTRICO</t>
  </si>
  <si>
    <t>MANTTO. Y REP. DE CONTROL HIDRAULICO</t>
  </si>
  <si>
    <t>MANTTO. Y REP. DE PLANTA POTABILIZADORA</t>
  </si>
  <si>
    <t xml:space="preserve">MANTTO. Y REP. DE PLANTAS DE AGUAS RESIDUALES </t>
  </si>
  <si>
    <t>MANTTO Y REP DE SISTEMA DE AGUA POTABLE</t>
  </si>
  <si>
    <t>MANTTO Y REP DEL SIST. DE ALCANTARILLADO</t>
  </si>
  <si>
    <t>MANTTO. Y REP. DE CARCAMO</t>
  </si>
  <si>
    <t>MANTTO. Y REP. DE INSTALACIONES ELEC.</t>
  </si>
  <si>
    <t>PAGO DE DEDUCIBLES DE SEGUROS</t>
  </si>
  <si>
    <t>-       3580</t>
  </si>
  <si>
    <t>SERVICIOS DE LIMPIEZA Y MANEJO DE DESECHOS</t>
  </si>
  <si>
    <t>SERVICIO DE SANITIZACIÓN</t>
  </si>
  <si>
    <t>-       3590</t>
  </si>
  <si>
    <t>SERVICIOS DE JARDINERÍA Y FUMIGACIÓN    </t>
  </si>
  <si>
    <t>FUMIGACION Y DESINFECTANTES</t>
  </si>
  <si>
    <t>.    3600</t>
  </si>
  <si>
    <t>SERVICIOS DE COMUNICACION SOCIAL Y PUBLICIDAD</t>
  </si>
  <si>
    <t xml:space="preserve"> -       3610</t>
  </si>
  <si>
    <t>DIFUSIÓN POR RADIO, TELEVISIÓN Y OTROS MEDIOS DE MENSAJES SOBRE PROGRAMAS Y ACTIVIDADES GUBERNAMENTALES</t>
  </si>
  <si>
    <t>DIFUSION POR RADIO, TV Y OTROS MED GUBERNAMENTAL</t>
  </si>
  <si>
    <t>-       3620</t>
  </si>
  <si>
    <t>DIFUSION POR RADIO, TELEVISION Y OTROS MEDIOS DE MENSAJES COMERCIALES PARA PROMOVER LA VENTA DE BIENES O SERVICIOS</t>
  </si>
  <si>
    <t>RADIO</t>
  </si>
  <si>
    <t>DIF. POR RADIO Y TV P/PROMOVER VTA SERV</t>
  </si>
  <si>
    <t>PERIODICOS, REVISTA Y PRENSA</t>
  </si>
  <si>
    <t>-       3630</t>
  </si>
  <si>
    <t>SERVICIOS DE CREATIVIDAD, PREPRODUCCION Y PRODUCCION DE PUBLICIDAD, EXCEPTO INTERNET</t>
  </si>
  <si>
    <t>PUBLICIDAD</t>
  </si>
  <si>
    <t>-       3690</t>
  </si>
  <si>
    <t>OTROS SERVICIOS DE INFORMACIÓN          </t>
  </si>
  <si>
    <t>SUSCRIPCIONES Y CUOTAS</t>
  </si>
  <si>
    <t>.    3700</t>
  </si>
  <si>
    <t>SERVICIOS DE TRASLADO Y VIÁTICOS</t>
  </si>
  <si>
    <t>-        3710</t>
  </si>
  <si>
    <t xml:space="preserve">PASAJES AÈREOS </t>
  </si>
  <si>
    <t>-       3720</t>
  </si>
  <si>
    <t>PASAJES TERRESTRES                      </t>
  </si>
  <si>
    <t>PASAJES LOCALES</t>
  </si>
  <si>
    <t>PEAJES LOCALES</t>
  </si>
  <si>
    <t>PASAJES FORANEOS (AUTOBUS)</t>
  </si>
  <si>
    <t>PEAJE FORANEOS</t>
  </si>
  <si>
    <t>PASAJES EN EL EXTRANJERO</t>
  </si>
  <si>
    <t>-        3730</t>
  </si>
  <si>
    <t>PASAJES MARÍTIMOS, LACUSTRES Y FLUVIALES</t>
  </si>
  <si>
    <t>-       3750</t>
  </si>
  <si>
    <t>VIÁTICOS EN EL PAÍS                     </t>
  </si>
  <si>
    <t>VIATICOS</t>
  </si>
  <si>
    <t xml:space="preserve">ALIMENTACION </t>
  </si>
  <si>
    <t>HOSPEDAJE</t>
  </si>
  <si>
    <t>-       3760</t>
  </si>
  <si>
    <t>VIÁTICOS EN EL EXTRANJERO</t>
  </si>
  <si>
    <t>HOSPEDAJE EN EL EXTRANJERO</t>
  </si>
  <si>
    <t>-       3790</t>
  </si>
  <si>
    <t>OTROS SERVICIOS DE TRASLADO Y HOSPEDAJE</t>
  </si>
  <si>
    <t>PENSIONES Y ESTACIONAMIENTO</t>
  </si>
  <si>
    <t>.    3800</t>
  </si>
  <si>
    <t>SERVICIOS OFICIALES</t>
  </si>
  <si>
    <t>.    3900</t>
  </si>
  <si>
    <t>OTROS SERVICIOS GENERALES</t>
  </si>
  <si>
    <t>-       3910</t>
  </si>
  <si>
    <t>SERVICIOS FUNERARIOS Y DE CEMENTERIOS   </t>
  </si>
  <si>
    <t>PARA FUNERALES</t>
  </si>
  <si>
    <t>-       3920</t>
  </si>
  <si>
    <t>IMPUESTOS Y DERECHOS                    </t>
  </si>
  <si>
    <t>DERECHO POR USO Y APROV DE AGUAS NAC.</t>
  </si>
  <si>
    <t>DERECHO POR DESCARGA DE AGUAS RESIDUALES</t>
  </si>
  <si>
    <t>TENENCIAS Y PLACAS</t>
  </si>
  <si>
    <t>GASTOS LEGALES (POR EJECUCIÓN)</t>
  </si>
  <si>
    <t>IMPUESTO PREDIAL</t>
  </si>
  <si>
    <t>TRAM. DE PRORROGA DE TITULO DE CONCESION</t>
  </si>
  <si>
    <t>ESCRITURAS Y CONSTANCIA DE NO ADEUDOS</t>
  </si>
  <si>
    <t>-       3940</t>
  </si>
  <si>
    <t xml:space="preserve">SENTENCIAS Y RESOLUCIONES POR AUTORIDAD COMPETENTE </t>
  </si>
  <si>
    <t>SENTENCIAS Y RESOLUCIONES POR AUTORIDAD</t>
  </si>
  <si>
    <t>-       3950</t>
  </si>
  <si>
    <t>PENAS, MULTAS, ACCESORIOS Y ACTUALIZACIONES</t>
  </si>
  <si>
    <t>MULTAS Y RECARGOS</t>
  </si>
  <si>
    <t>ACTUALIZACION</t>
  </si>
  <si>
    <t>-       3960</t>
  </si>
  <si>
    <t>OTROS GASTOS POR RESPONSABILIDADES      </t>
  </si>
  <si>
    <t>INDEMNIZACIONES POR DAÑOS A TERCEROS</t>
  </si>
  <si>
    <t>PERDIDA POR ROBO</t>
  </si>
  <si>
    <t>-       3980</t>
  </si>
  <si>
    <t>IMPUESTO SOBRE NOMINAS Y OTROS QUE SE DERIVEN DE UNA RELACION LABORAL</t>
  </si>
  <si>
    <t>15% PRO-TURISMO</t>
  </si>
  <si>
    <t>15% ECOLOGIA</t>
  </si>
  <si>
    <t>2% S/ NOMINAS</t>
  </si>
  <si>
    <t>15% EDUCACION Y ASISTENCIA SOCIAL</t>
  </si>
  <si>
    <t>-       3990</t>
  </si>
  <si>
    <t>GASTOS DE ESCRITURACIÓN</t>
  </si>
  <si>
    <t>CARGA DE AGUA A TERCEROS</t>
  </si>
  <si>
    <t>TRANSFERENCIAS, ASIGNACIONES, SUBSIDIOS Y OTRAS AYUDAS</t>
  </si>
  <si>
    <t>.    4400</t>
  </si>
  <si>
    <t>AYUDAS SOCIALES</t>
  </si>
  <si>
    <t>-       4410</t>
  </si>
  <si>
    <t>AYUDAS SOCIALES A PERSONAS              </t>
  </si>
  <si>
    <t>AYUDAS DIVERSAS</t>
  </si>
  <si>
    <t>-       4420</t>
  </si>
  <si>
    <t>BECAS Y OTRAS AYUDAS PARA PROGRAMAS DE CAPACITACION</t>
  </si>
  <si>
    <t>FOMENTO CULTURAL</t>
  </si>
  <si>
    <t>.    4800</t>
  </si>
  <si>
    <t xml:space="preserve">DONATIVOS </t>
  </si>
  <si>
    <t>-      4810</t>
  </si>
  <si>
    <t>DONATIVOS A INSTITUCIONES SIN FINES DE LUCRO</t>
  </si>
  <si>
    <t>DONATIVOS A INST. SIN FINES DE LUCRO</t>
  </si>
  <si>
    <t>BIENES MUEBLES, INMUEBLES E INTANGIBLES</t>
  </si>
  <si>
    <t>.    5100</t>
  </si>
  <si>
    <t>MOBILIARIO Y EQUIPO DE ADMINISTRACIÓN</t>
  </si>
  <si>
    <t>-       5110</t>
  </si>
  <si>
    <t>MUEBLES DE OFICINA Y ESTANTERÍA         </t>
  </si>
  <si>
    <t>MOBILIARIO Y EQUIPO DE OFICINA</t>
  </si>
  <si>
    <t>EQUIPO DE INGENIERIA DIBUJO Y PROYECTO</t>
  </si>
  <si>
    <t>-       5150</t>
  </si>
  <si>
    <t>EQUIPO DE CÓMPUTO Y DE TECNOLOGIAS DE LA INFORMACION</t>
  </si>
  <si>
    <t>MOBILIARIO Y EQUIPO DE COMPUTO</t>
  </si>
  <si>
    <t>-       5190</t>
  </si>
  <si>
    <t>OTROS MOBILIARIOS Y EQUIPOS DE ADMINISTRACION</t>
  </si>
  <si>
    <t>.    5200</t>
  </si>
  <si>
    <t>MOBILIARIO Y EQUIPO EDUCACIONAL Y RECREATIVO</t>
  </si>
  <si>
    <t>-       5210</t>
  </si>
  <si>
    <t>EQUIPOS Y APARATOS AUDIOVISUALES</t>
  </si>
  <si>
    <t>PROYECTORES</t>
  </si>
  <si>
    <t>-       5230</t>
  </si>
  <si>
    <t>CAMARAS FOTOGRAFICAS Y DE VIDEO</t>
  </si>
  <si>
    <t>.    5300</t>
  </si>
  <si>
    <t>EQUIPO E INSTRUMENTAL MEDICO Y DE LABORATORIO</t>
  </si>
  <si>
    <t>-      5320</t>
  </si>
  <si>
    <t>INSTRUMENTAL MEDICO Y DE LABORATORIO</t>
  </si>
  <si>
    <t>.    5400</t>
  </si>
  <si>
    <t>VEHÍCULOS Y EQUIPO DE TRANSPORTE</t>
  </si>
  <si>
    <t>-       5410</t>
  </si>
  <si>
    <t>VEHÍCULOS Y EQUIPO TERRESTRE            </t>
  </si>
  <si>
    <t>AUTOMOVILES Y CAMIONES</t>
  </si>
  <si>
    <t>-       5420</t>
  </si>
  <si>
    <t>CARROCERIAS Y REMOLQUES</t>
  </si>
  <si>
    <t>-      5490</t>
  </si>
  <si>
    <t xml:space="preserve">OTROS EQUIPOS DE TRANSPORTE </t>
  </si>
  <si>
    <t>.    5600</t>
  </si>
  <si>
    <t>MAQUINARIA, OTROS EQUIPOS Y HERRAMIENTAS</t>
  </si>
  <si>
    <t>-       5620</t>
  </si>
  <si>
    <t>MAQUINARIA Y EQUIPO INDUSTRIAL          </t>
  </si>
  <si>
    <t>MAQUINARIA Y EQUIPO INDUSTRIAL</t>
  </si>
  <si>
    <t>-       5640</t>
  </si>
  <si>
    <t xml:space="preserve">SISTEMAS DE AIRE ACONDICIONADO, CALEFACCION Y DE REFRIGERACION INDUSTRIAL Y COMERCIAL. </t>
  </si>
  <si>
    <t>SIST. DE AIRE Y ACOND. Y CALEFACCION</t>
  </si>
  <si>
    <t>-       5650</t>
  </si>
  <si>
    <t>EQUIPO DE COMUNICACION Y TELECOMUNICACION</t>
  </si>
  <si>
    <t>EQUIPO DE COMUNICACIÓN Y RADIO</t>
  </si>
  <si>
    <t>-       5660</t>
  </si>
  <si>
    <t xml:space="preserve">EQUIPOS DE GENERACIÓN ELÉCTRICA, APARATOS Y ACCESORIOS ELECTRICOS </t>
  </si>
  <si>
    <t>EQUIPOS DE GENERACION ELECTRICA, APARATO</t>
  </si>
  <si>
    <t>-       5670</t>
  </si>
  <si>
    <t>HERRAMIENTAS Y MÁQUINAS-HERRAMIENTA     </t>
  </si>
  <si>
    <t>HERRAMIENTAS</t>
  </si>
  <si>
    <t>-       5690</t>
  </si>
  <si>
    <t>OTROS EQUIPOS                           </t>
  </si>
  <si>
    <t>MAQUINARIA Y EQUIPOS DE SISTEMAS DE AGUA</t>
  </si>
  <si>
    <t>TERMONEBULIZADOR</t>
  </si>
  <si>
    <t>EQUIPO DE CLORACION</t>
  </si>
  <si>
    <t>.    5800</t>
  </si>
  <si>
    <t>BIENES INMUEBLES</t>
  </si>
  <si>
    <t>-      5810</t>
  </si>
  <si>
    <t>TERRENOS</t>
  </si>
  <si>
    <t>.    5900</t>
  </si>
  <si>
    <t>ACTIVOS INTANGIBLES</t>
  </si>
  <si>
    <t>-         5910</t>
  </si>
  <si>
    <t>SOFTWARE                                </t>
  </si>
  <si>
    <t>SISTEMA OPERGOB</t>
  </si>
  <si>
    <t>SOFTWARE</t>
  </si>
  <si>
    <t xml:space="preserve"> -        5970</t>
  </si>
  <si>
    <t xml:space="preserve">LICENCIAS INFORMATICAS E INTELECTUALES </t>
  </si>
  <si>
    <t>LICENCIAS INFORMATICAS E INTELECTUALES</t>
  </si>
  <si>
    <t xml:space="preserve">INVERSIÓN PÚBLICA </t>
  </si>
  <si>
    <t xml:space="preserve">  .    6100</t>
  </si>
  <si>
    <t>OBRA PUBLICA EN BIENES DE DOMINIO PUBLICO</t>
  </si>
  <si>
    <t>-       6140</t>
  </si>
  <si>
    <t>DIVISION DE TERRENOS Y CONSTRUCCIÓN DE OBRAS DE URBANIZACIÓN</t>
  </si>
  <si>
    <t>CONSTRUCCIÓN DE OBRAS EN PROCESO</t>
  </si>
  <si>
    <t>DEUDA PÚBLICA</t>
  </si>
  <si>
    <t>.    9100</t>
  </si>
  <si>
    <t>AMORTIZACIÓN DE LA DEUDA PÚBLICA</t>
  </si>
  <si>
    <t>-       9110</t>
  </si>
  <si>
    <t xml:space="preserve">AMORTIZACIÓN DE LA DEUDA INTERNA CON INSTITUCIONES DE CRÉDITO </t>
  </si>
  <si>
    <t xml:space="preserve">CAPITAL CREDITO BANORTE </t>
  </si>
  <si>
    <t>.    9200</t>
  </si>
  <si>
    <t xml:space="preserve">INTERESES DE LA DEUDA PUBLICA </t>
  </si>
  <si>
    <t>-      9210</t>
  </si>
  <si>
    <t>INTERESES DE LA DEUDA INTERNA CON INSTITUCIONES DE CRÉDITO</t>
  </si>
  <si>
    <t>INTERESES DE CREDITO BANORTE</t>
  </si>
  <si>
    <t>.    9400</t>
  </si>
  <si>
    <t>GASTOS DE LA DEUDA PUBLICA</t>
  </si>
  <si>
    <t>-      9410</t>
  </si>
  <si>
    <t>GASTO DE LA DEUDA PUBLICA INTERNA</t>
  </si>
  <si>
    <t>.    9900</t>
  </si>
  <si>
    <t>ADEUDOS DE EJERCICIOS FISCALES ANTERIORES (ADEFAS)</t>
  </si>
  <si>
    <t>-       9910</t>
  </si>
  <si>
    <t>ADEFAS                                  </t>
  </si>
  <si>
    <t>AGUINALDO DE EJERCICIO ANTERIOR</t>
  </si>
  <si>
    <t>PROVEEDORES VARIOS</t>
  </si>
  <si>
    <t>GASTO TOTAL:</t>
  </si>
  <si>
    <t>FORMATO  IP-10</t>
  </si>
  <si>
    <t>CORRESPONDIENTE DEL 01 DE ENERO AL 31 DE DICIEMBRE DE 2023</t>
  </si>
  <si>
    <t>LABORATORIO DE INYECTORES GASOLINA</t>
  </si>
  <si>
    <t>SERVICIO POR EDICTO</t>
  </si>
  <si>
    <t>-       3820</t>
  </si>
  <si>
    <t>GASTOS DE ORDEN SOCIAL Y CULTURAL</t>
  </si>
  <si>
    <t>EVENTO SOCIAL Y CULTURAL</t>
  </si>
  <si>
    <t>REASIGNACIÓN DE PRESUPUESTO ESTE CONCEPTO. POR CADA 5 AÑOS DE SERVICIO SE LES OTORGA A LOS TRABAJADORES DE LA NOMINA DE BASE ESTA PERCEPCIÓN, EN CONSECUENCIA DEBIDO AL INCREMENTO EN EL PLIEGO PETITORIO 2023 DONDE SE ACORDO EL INCREMENTO DE $120.00 A $140.00 POR QUINQUENIO SE JUSTIFICA EL PORCENTAJE REFLEJADO.</t>
  </si>
  <si>
    <t>DEBIDO AL INCREMENTO ANUAL APLICADO EN TODAS LAS NOMINAS AFECTANDO ESPECIFICAMENTO A LA NOMINA DE FUNCIONARIOS LO QUE IMPLICO UN MAYOR PORCENTAJE.</t>
  </si>
  <si>
    <t>DE ACUERDO AL PLIEGO PETITORIO 2023 DE OTORGARON 15 PLAZAS NUEVAS PARA LA NOMINA DE BASE EN DIFERENTES CATEGORIAS.</t>
  </si>
  <si>
    <t>POR ACUERDO EN PLIEGO PETITORIO 2023 EL CONCEPTO SE INCREMENTO DE $180.00 A $240.00 PARA NOMINA DE BASE.</t>
  </si>
  <si>
    <t>DE ACUERDO A LA NOMINA DE BASE EL INCREMENTO ES DEBIDO A LAS SOLICITUDES INGRESADAS PARA DICHA PRESTACION (NIVEL SECUNDARIA. PREPARATORIA Y UNIVERSIDAD).</t>
  </si>
  <si>
    <t xml:space="preserve"> SE ADQUIRIERON MODEMS Y ROUTERS PARA REESTABLECER LAS REDES Y COMUNICACIONES EN LAS OFICINAS QUE SUFRIERON DAÑOS POR EL HURACÁN OTIS. </t>
  </si>
  <si>
    <t xml:space="preserve">ADQUISICIÓN DE COMPUTADORAS E IMPRESORAS PRODUCTO DE LOS DAÑOS OCASIONADOS POR OTIS EN OCTUBRE DE 2023. </t>
  </si>
  <si>
    <t xml:space="preserve"> SE TENÍA UN REZAGO EN LAS VENTAS DE MEDIDORES A USUARIOS, ES DECIR, SE HABÍAN VENDIDO MEDIDORES Y TENÍAN QUE INSTALARSE LA CANTIDAD DE LOS MEDIDORES VENDIDOS. </t>
  </si>
  <si>
    <t xml:space="preserve"> DE ACUERDO A DISPOSICIONES DE COFEPRIS PRODUCTO DEL HURACÁN OTIS,J12 SE DETERMINÓ INCREMENTAR EL VOLUMEN DE CLORACIÓN POR LA CONTINGENCIA AMBIENTAL PRODUCTO DEL DESASTRE NATUTAL. </t>
  </si>
  <si>
    <t xml:space="preserve"> MATERIAL PARA REPONER INSTALACIONES EN EQUIPOS DE BOMBEO Y DOTAR EL SUMINISTRO NECESARIO Y CORRECTO A LA POBLACIÓN ACAPULQUEÑA. </t>
  </si>
  <si>
    <t xml:space="preserve"> DE ACUERDO A DISPOSICIONES DE COFEPRIS PRODUCTO DEL HURACÁN OTIS, SE DETERMINÓ INCREMENTAR EL VOLUMEN DE CLORACIÓN POR LA CONTINGENCIA AMBIENTAL PRODUCTO DEL DESASTRE NATUTAL. </t>
  </si>
  <si>
    <t xml:space="preserve"> DERIVADO DE OTIS HUBO MUCHA TURBIEDAD EN LAS CAPTACIONES PARA LLEVAR EL LÍQUIDO A LA PLANTA POTABILIZADORA Y PODER REALIZAR EL PROCESO CORRECTO DE POTABILIZACIÓN. </t>
  </si>
  <si>
    <t xml:space="preserve"> QUÍMICOS INDISPENSABLES PARA CONTRARRESTRAR LA TURBIEDAD PRODUCTO DE LA CONTINGENCIA POR EL HURACÁN OTIS. </t>
  </si>
  <si>
    <t xml:space="preserve"> OXÍGENO Y ACETILENO PARA HACER PIEZAS DE ACERO, SOLSAR TUBERÍA GALVANIZADA Y DE ACERO EN LAS FUGAS PRESENTADAS EN LA CIUDAD. </t>
  </si>
  <si>
    <t xml:space="preserve"> ACEITE PARA QUE LOS MOTORES DE LAS CAPTACIONES Y LOS REBOMBEOS TRABAJEN EN ÓPTIMAS CONDICIONES. </t>
  </si>
  <si>
    <t xml:space="preserve"> IMPERMEABLES, EQUIPOS DE BUCEO Y UNIFORMES PARA PERSONAL OPERATIVO. </t>
  </si>
  <si>
    <t xml:space="preserve"> MÓVILES AVERIADAS POR EL DESGASTE DIARIO DE LOS NEUMÁTICOS EN CAMPO. </t>
  </si>
  <si>
    <t xml:space="preserve"> DEBIDO AL FENÓMENO NATURAL  “HURACÁN OTIS”, SE VIO EN LA NECESIDAD DE CUBRIR GASTOS EMERGENTES DE IMPROVISO, PARA EVITAR AFECTAR LAS FUNCIONES Y ACTIVIDADES DE LAS ÁREAS DE ESTE ORGANISMO OPERADOR.  </t>
  </si>
  <si>
    <t xml:space="preserve"> SE RENTAN OFICINAS COMERCIALES PARA LA RECAUDACIÓN DE INGRESOS, OFICINAS OPERATIVAS POR REMODELACIÓN. </t>
  </si>
  <si>
    <t xml:space="preserve"> EL ORGANISMO NO CUENTA CON MAQUINARIA PESADA PARA LA REPARACIÓN DE LAS REDES HIDROSANITARIAS. </t>
  </si>
  <si>
    <t xml:space="preserve"> POR CERTIFICACIONES DE ACTAS DEL CONSEJO DE ADMINISTRACIÓN; PODER NOTARIAL A SERVIDORES PÚBLICOS, CERTIFICACIÓN DE DOCUMENTOS Y PERITAJES. </t>
  </si>
  <si>
    <t xml:space="preserve"> CONTRATO DE SERVICIO DE MANTENIMIENTO Y SOPORTE TÉCNICO AL SISTEMA OPERGOB DURANTE EL EJERCICIO 2023. </t>
  </si>
  <si>
    <t xml:space="preserve"> VIÁTICOS A SERVIDORES PÚBLICOS. </t>
  </si>
  <si>
    <t xml:space="preserve"> VIÁTICOS Y REUNIONES CON PERSONAL; CFE Y CONAGUA. </t>
  </si>
  <si>
    <t xml:space="preserve"> APOYO QUE SE OTORGA AL PERSONAL BASIFICADO. </t>
  </si>
  <si>
    <t xml:space="preserve"> TITULO DE CONCESIÓN (CNA) DE EJERCICIOS ANTERIORES. </t>
  </si>
  <si>
    <t xml:space="preserve"> POR LOS JUICIOS LABORALES Y MERCANTILES QUE TUVIERON SENTENCIAS EN EL EJERCICIO 2023. </t>
  </si>
  <si>
    <t xml:space="preserve"> POR MULTAS (CNA) POR INCUMPLIMIENTO EN EJERCICIOS ANTERIORES. </t>
  </si>
  <si>
    <t xml:space="preserve"> POR REHABILITACIÓN DE DIVERSAS COLONIAS DEL MUNICIPIO A LAS REDES HIDROSANITARIAS Y REHABILITACIÓN AL EQUIPO DE REBOMBEO.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</si>
</sst>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</cellStyleXfs>
  <cellXfs count="158">
    <xf numFmtId="0" fontId="0" fillId="0" borderId="0" xfId="0"/>
    <xf numFmtId="0" fontId="3" fillId="0" borderId="0" xfId="0" applyFont="1"/>
    <xf numFmtId="0" fontId="4" fillId="0" borderId="0" xfId="4" applyFont="1"/>
    <xf numFmtId="43" fontId="4" fillId="0" borderId="0" xfId="1" applyFont="1" applyFill="1"/>
    <xf numFmtId="49" fontId="9" fillId="0" borderId="5" xfId="4" applyNumberFormat="1" applyFont="1" applyBorder="1" applyAlignment="1">
      <alignment horizontal="center" vertical="center"/>
    </xf>
    <xf numFmtId="10" fontId="6" fillId="2" borderId="20" xfId="6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vertical="center"/>
    </xf>
    <xf numFmtId="9" fontId="11" fillId="2" borderId="23" xfId="3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4" fontId="3" fillId="0" borderId="25" xfId="2" applyFont="1" applyFill="1" applyBorder="1" applyAlignment="1">
      <alignment horizontal="left" vertical="center"/>
    </xf>
    <xf numFmtId="44" fontId="3" fillId="0" borderId="26" xfId="2" applyFont="1" applyFill="1" applyBorder="1" applyAlignment="1">
      <alignment horizontal="left" wrapText="1"/>
    </xf>
    <xf numFmtId="44" fontId="3" fillId="0" borderId="26" xfId="2" applyFont="1" applyFill="1" applyBorder="1" applyAlignment="1">
      <alignment vertical="center"/>
    </xf>
    <xf numFmtId="9" fontId="3" fillId="0" borderId="26" xfId="3" applyFont="1" applyFill="1" applyBorder="1" applyAlignment="1">
      <alignment horizontal="center" vertical="center"/>
    </xf>
    <xf numFmtId="44" fontId="3" fillId="3" borderId="25" xfId="2" applyFont="1" applyFill="1" applyBorder="1" applyAlignment="1">
      <alignment horizontal="center"/>
    </xf>
    <xf numFmtId="44" fontId="3" fillId="3" borderId="26" xfId="2" applyFont="1" applyFill="1" applyBorder="1" applyAlignment="1">
      <alignment horizontal="left" wrapText="1"/>
    </xf>
    <xf numFmtId="9" fontId="3" fillId="3" borderId="26" xfId="3" applyFont="1" applyFill="1" applyBorder="1" applyAlignment="1">
      <alignment horizontal="center" vertical="center"/>
    </xf>
    <xf numFmtId="0" fontId="2" fillId="0" borderId="0" xfId="0" applyFont="1"/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wrapText="1"/>
    </xf>
    <xf numFmtId="43" fontId="3" fillId="0" borderId="26" xfId="1" applyFont="1" applyFill="1" applyBorder="1" applyAlignment="1">
      <alignment horizontal="center" vertical="center" wrapText="1"/>
    </xf>
    <xf numFmtId="44" fontId="3" fillId="0" borderId="25" xfId="2" quotePrefix="1" applyFont="1" applyFill="1" applyBorder="1" applyAlignment="1">
      <alignment horizontal="left"/>
    </xf>
    <xf numFmtId="44" fontId="3" fillId="0" borderId="25" xfId="2" quotePrefix="1" applyFont="1" applyFill="1" applyBorder="1" applyAlignment="1">
      <alignment horizontal="center"/>
    </xf>
    <xf numFmtId="44" fontId="3" fillId="0" borderId="25" xfId="2" applyFont="1" applyFill="1" applyBorder="1" applyAlignment="1">
      <alignment horizontal="left"/>
    </xf>
    <xf numFmtId="44" fontId="3" fillId="3" borderId="25" xfId="2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vertical="center" wrapText="1"/>
    </xf>
    <xf numFmtId="44" fontId="3" fillId="3" borderId="26" xfId="2" applyFont="1" applyFill="1" applyBorder="1" applyAlignment="1">
      <alignment horizontal="left"/>
    </xf>
    <xf numFmtId="0" fontId="12" fillId="0" borderId="25" xfId="0" applyFont="1" applyBorder="1" applyAlignment="1">
      <alignment horizontal="right"/>
    </xf>
    <xf numFmtId="0" fontId="12" fillId="0" borderId="26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44" fontId="3" fillId="0" borderId="26" xfId="2" applyFont="1" applyFill="1" applyBorder="1" applyAlignment="1">
      <alignment horizontal="left"/>
    </xf>
    <xf numFmtId="0" fontId="0" fillId="0" borderId="26" xfId="0" applyBorder="1"/>
    <xf numFmtId="0" fontId="3" fillId="3" borderId="25" xfId="0" quotePrefix="1" applyFont="1" applyFill="1" applyBorder="1" applyAlignment="1">
      <alignment horizontal="left"/>
    </xf>
    <xf numFmtId="0" fontId="3" fillId="3" borderId="26" xfId="0" applyFont="1" applyFill="1" applyBorder="1" applyAlignment="1">
      <alignment wrapText="1"/>
    </xf>
    <xf numFmtId="0" fontId="3" fillId="0" borderId="26" xfId="0" applyFont="1" applyBorder="1" applyAlignment="1">
      <alignment horizontal="left" wrapText="1"/>
    </xf>
    <xf numFmtId="0" fontId="3" fillId="4" borderId="25" xfId="0" applyFont="1" applyFill="1" applyBorder="1" applyAlignment="1">
      <alignment horizontal="right"/>
    </xf>
    <xf numFmtId="0" fontId="3" fillId="4" borderId="26" xfId="0" applyFont="1" applyFill="1" applyBorder="1" applyAlignment="1">
      <alignment wrapText="1"/>
    </xf>
    <xf numFmtId="43" fontId="3" fillId="4" borderId="26" xfId="1" applyFont="1" applyFill="1" applyBorder="1" applyAlignment="1">
      <alignment horizontal="center" vertical="center" wrapText="1"/>
    </xf>
    <xf numFmtId="0" fontId="0" fillId="5" borderId="26" xfId="0" applyFill="1" applyBorder="1"/>
    <xf numFmtId="0" fontId="0" fillId="5" borderId="0" xfId="0" applyFill="1"/>
    <xf numFmtId="0" fontId="10" fillId="2" borderId="2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vertical="center"/>
    </xf>
    <xf numFmtId="9" fontId="11" fillId="2" borderId="26" xfId="3" applyFont="1" applyFill="1" applyBorder="1" applyAlignment="1">
      <alignment horizontal="center" vertical="center"/>
    </xf>
    <xf numFmtId="44" fontId="3" fillId="3" borderId="25" xfId="2" quotePrefix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44" fontId="3" fillId="0" borderId="25" xfId="2" applyFont="1" applyFill="1" applyBorder="1" applyAlignment="1">
      <alignment horizontal="center"/>
    </xf>
    <xf numFmtId="164" fontId="3" fillId="3" borderId="25" xfId="2" quotePrefix="1" applyNumberFormat="1" applyFont="1" applyFill="1" applyBorder="1" applyAlignment="1">
      <alignment horizontal="center"/>
    </xf>
    <xf numFmtId="0" fontId="2" fillId="0" borderId="26" xfId="0" applyFont="1" applyBorder="1"/>
    <xf numFmtId="44" fontId="3" fillId="3" borderId="25" xfId="2" applyFont="1" applyFill="1" applyBorder="1" applyAlignment="1">
      <alignment horizontal="left" wrapText="1"/>
    </xf>
    <xf numFmtId="0" fontId="14" fillId="0" borderId="26" xfId="0" applyFont="1" applyBorder="1" applyAlignment="1">
      <alignment wrapText="1"/>
    </xf>
    <xf numFmtId="43" fontId="0" fillId="0" borderId="0" xfId="0" applyNumberFormat="1"/>
    <xf numFmtId="0" fontId="3" fillId="0" borderId="26" xfId="0" applyFont="1" applyBorder="1"/>
    <xf numFmtId="0" fontId="3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wrapText="1"/>
    </xf>
    <xf numFmtId="0" fontId="12" fillId="3" borderId="26" xfId="0" applyFont="1" applyFill="1" applyBorder="1" applyAlignment="1">
      <alignment horizontal="left" wrapText="1"/>
    </xf>
    <xf numFmtId="44" fontId="3" fillId="4" borderId="25" xfId="2" applyFont="1" applyFill="1" applyBorder="1" applyAlignment="1">
      <alignment horizontal="center"/>
    </xf>
    <xf numFmtId="44" fontId="3" fillId="4" borderId="26" xfId="2" applyFont="1" applyFill="1" applyBorder="1" applyAlignment="1">
      <alignment horizontal="left" wrapText="1"/>
    </xf>
    <xf numFmtId="44" fontId="3" fillId="4" borderId="26" xfId="2" applyFont="1" applyFill="1" applyBorder="1" applyAlignment="1">
      <alignment vertical="center"/>
    </xf>
    <xf numFmtId="0" fontId="0" fillId="4" borderId="26" xfId="0" applyFill="1" applyBorder="1"/>
    <xf numFmtId="0" fontId="0" fillId="4" borderId="0" xfId="0" applyFill="1"/>
    <xf numFmtId="44" fontId="3" fillId="4" borderId="25" xfId="2" applyFont="1" applyFill="1" applyBorder="1" applyAlignment="1">
      <alignment horizontal="left"/>
    </xf>
    <xf numFmtId="44" fontId="3" fillId="4" borderId="25" xfId="2" quotePrefix="1" applyFont="1" applyFill="1" applyBorder="1" applyAlignment="1">
      <alignment horizontal="center"/>
    </xf>
    <xf numFmtId="0" fontId="2" fillId="4" borderId="26" xfId="0" applyFont="1" applyFill="1" applyBorder="1"/>
    <xf numFmtId="0" fontId="2" fillId="4" borderId="0" xfId="0" applyFont="1" applyFill="1"/>
    <xf numFmtId="0" fontId="3" fillId="3" borderId="26" xfId="0" applyFont="1" applyFill="1" applyBorder="1"/>
    <xf numFmtId="0" fontId="3" fillId="0" borderId="26" xfId="0" applyFont="1" applyBorder="1" applyAlignment="1">
      <alignment horizontal="left"/>
    </xf>
    <xf numFmtId="44" fontId="3" fillId="6" borderId="25" xfId="2" applyFont="1" applyFill="1" applyBorder="1" applyAlignment="1">
      <alignment horizontal="left"/>
    </xf>
    <xf numFmtId="44" fontId="3" fillId="6" borderId="26" xfId="2" applyFont="1" applyFill="1" applyBorder="1" applyAlignment="1">
      <alignment horizontal="left" wrapText="1"/>
    </xf>
    <xf numFmtId="44" fontId="3" fillId="6" borderId="26" xfId="2" applyFont="1" applyFill="1" applyBorder="1" applyAlignment="1">
      <alignment vertical="center"/>
    </xf>
    <xf numFmtId="0" fontId="0" fillId="6" borderId="26" xfId="0" applyFill="1" applyBorder="1"/>
    <xf numFmtId="0" fontId="0" fillId="6" borderId="0" xfId="0" applyFill="1"/>
    <xf numFmtId="0" fontId="3" fillId="5" borderId="25" xfId="0" applyFont="1" applyFill="1" applyBorder="1" applyAlignment="1">
      <alignment horizontal="right"/>
    </xf>
    <xf numFmtId="0" fontId="3" fillId="5" borderId="26" xfId="0" applyFont="1" applyFill="1" applyBorder="1" applyAlignment="1">
      <alignment wrapText="1"/>
    </xf>
    <xf numFmtId="43" fontId="3" fillId="5" borderId="26" xfId="1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wrapTex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left"/>
    </xf>
    <xf numFmtId="9" fontId="3" fillId="0" borderId="30" xfId="3" applyFont="1" applyFill="1" applyBorder="1" applyAlignment="1">
      <alignment horizontal="center" vertical="center"/>
    </xf>
    <xf numFmtId="9" fontId="10" fillId="2" borderId="32" xfId="3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4" fontId="0" fillId="0" borderId="0" xfId="0" applyNumberFormat="1"/>
    <xf numFmtId="43" fontId="0" fillId="0" borderId="0" xfId="1" applyFont="1"/>
    <xf numFmtId="43" fontId="0" fillId="0" borderId="0" xfId="1" applyFont="1" applyFill="1"/>
    <xf numFmtId="0" fontId="15" fillId="0" borderId="0" xfId="0" applyFont="1"/>
    <xf numFmtId="43" fontId="16" fillId="0" borderId="0" xfId="1" applyFont="1" applyFill="1" applyAlignment="1"/>
    <xf numFmtId="43" fontId="15" fillId="0" borderId="0" xfId="0" applyNumberFormat="1" applyFont="1"/>
    <xf numFmtId="43" fontId="0" fillId="5" borderId="0" xfId="0" applyNumberFormat="1" applyFill="1"/>
    <xf numFmtId="44" fontId="0" fillId="6" borderId="0" xfId="0" applyNumberFormat="1" applyFill="1"/>
    <xf numFmtId="4" fontId="3" fillId="3" borderId="26" xfId="2" applyNumberFormat="1" applyFont="1" applyFill="1" applyBorder="1" applyAlignment="1">
      <alignment horizontal="right" vertical="center"/>
    </xf>
    <xf numFmtId="4" fontId="3" fillId="0" borderId="26" xfId="1" applyNumberFormat="1" applyFont="1" applyFill="1" applyBorder="1" applyAlignment="1">
      <alignment horizontal="right" vertical="center" wrapText="1"/>
    </xf>
    <xf numFmtId="4" fontId="3" fillId="3" borderId="26" xfId="3" applyNumberFormat="1" applyFont="1" applyFill="1" applyBorder="1" applyAlignment="1">
      <alignment horizontal="right" vertical="center"/>
    </xf>
    <xf numFmtId="4" fontId="3" fillId="0" borderId="26" xfId="2" applyNumberFormat="1" applyFont="1" applyFill="1" applyBorder="1" applyAlignment="1">
      <alignment horizontal="right" vertical="center"/>
    </xf>
    <xf numFmtId="4" fontId="3" fillId="3" borderId="26" xfId="1" applyNumberFormat="1" applyFont="1" applyFill="1" applyBorder="1" applyAlignment="1">
      <alignment horizontal="right" vertical="center" wrapText="1"/>
    </xf>
    <xf numFmtId="4" fontId="11" fillId="2" borderId="23" xfId="2" applyNumberFormat="1" applyFont="1" applyFill="1" applyBorder="1" applyAlignment="1">
      <alignment horizontal="right" vertical="center"/>
    </xf>
    <xf numFmtId="4" fontId="3" fillId="4" borderId="26" xfId="1" applyNumberFormat="1" applyFont="1" applyFill="1" applyBorder="1" applyAlignment="1">
      <alignment horizontal="right" vertical="center" wrapText="1"/>
    </xf>
    <xf numFmtId="4" fontId="11" fillId="2" borderId="26" xfId="2" applyNumberFormat="1" applyFont="1" applyFill="1" applyBorder="1" applyAlignment="1">
      <alignment horizontal="right" vertical="center"/>
    </xf>
    <xf numFmtId="4" fontId="3" fillId="3" borderId="26" xfId="2" applyNumberFormat="1" applyFont="1" applyFill="1" applyBorder="1" applyAlignment="1">
      <alignment horizontal="right" wrapText="1"/>
    </xf>
    <xf numFmtId="4" fontId="3" fillId="3" borderId="26" xfId="1" applyNumberFormat="1" applyFont="1" applyFill="1" applyBorder="1" applyAlignment="1">
      <alignment horizontal="right" vertical="center"/>
    </xf>
    <xf numFmtId="4" fontId="3" fillId="3" borderId="26" xfId="2" applyNumberFormat="1" applyFont="1" applyFill="1" applyBorder="1" applyAlignment="1">
      <alignment horizontal="right" vertical="center" wrapText="1"/>
    </xf>
    <xf numFmtId="4" fontId="3" fillId="4" borderId="26" xfId="2" applyNumberFormat="1" applyFont="1" applyFill="1" applyBorder="1" applyAlignment="1">
      <alignment horizontal="right" vertical="center"/>
    </xf>
    <xf numFmtId="4" fontId="3" fillId="6" borderId="26" xfId="2" applyNumberFormat="1" applyFont="1" applyFill="1" applyBorder="1" applyAlignment="1">
      <alignment horizontal="right" vertical="center"/>
    </xf>
    <xf numFmtId="4" fontId="3" fillId="5" borderId="26" xfId="1" applyNumberFormat="1" applyFont="1" applyFill="1" applyBorder="1" applyAlignment="1">
      <alignment horizontal="right" vertical="center" wrapText="1"/>
    </xf>
    <xf numFmtId="4" fontId="3" fillId="0" borderId="30" xfId="1" applyNumberFormat="1" applyFont="1" applyFill="1" applyBorder="1" applyAlignment="1">
      <alignment horizontal="right" vertical="center" wrapText="1"/>
    </xf>
    <xf numFmtId="4" fontId="3" fillId="0" borderId="30" xfId="2" applyNumberFormat="1" applyFont="1" applyFill="1" applyBorder="1" applyAlignment="1">
      <alignment horizontal="right" vertical="center"/>
    </xf>
    <xf numFmtId="4" fontId="10" fillId="2" borderId="32" xfId="2" applyNumberFormat="1" applyFont="1" applyFill="1" applyBorder="1" applyAlignment="1">
      <alignment horizontal="right" vertical="center"/>
    </xf>
    <xf numFmtId="44" fontId="11" fillId="3" borderId="26" xfId="2" applyFont="1" applyFill="1" applyBorder="1" applyAlignment="1">
      <alignment horizontal="center" vertical="center"/>
    </xf>
    <xf numFmtId="44" fontId="11" fillId="0" borderId="30" xfId="2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44" fontId="11" fillId="2" borderId="32" xfId="2" applyFont="1" applyFill="1" applyBorder="1" applyAlignment="1">
      <alignment horizontal="center" vertical="center"/>
    </xf>
    <xf numFmtId="44" fontId="11" fillId="2" borderId="33" xfId="2" applyFont="1" applyFill="1" applyBorder="1" applyAlignment="1">
      <alignment horizontal="center" vertical="center"/>
    </xf>
    <xf numFmtId="44" fontId="3" fillId="0" borderId="26" xfId="2" applyFont="1" applyFill="1" applyBorder="1" applyAlignment="1">
      <alignment horizontal="left" vertical="top" wrapText="1"/>
    </xf>
    <xf numFmtId="9" fontId="11" fillId="2" borderId="27" xfId="3" applyFont="1" applyFill="1" applyBorder="1" applyAlignment="1">
      <alignment horizontal="center" vertical="center"/>
    </xf>
    <xf numFmtId="9" fontId="11" fillId="2" borderId="28" xfId="3" applyFont="1" applyFill="1" applyBorder="1" applyAlignment="1">
      <alignment horizontal="center" vertical="center"/>
    </xf>
    <xf numFmtId="44" fontId="11" fillId="0" borderId="26" xfId="2" applyFont="1" applyFill="1" applyBorder="1" applyAlignment="1">
      <alignment horizontal="center" vertical="center"/>
    </xf>
    <xf numFmtId="44" fontId="11" fillId="2" borderId="26" xfId="2" applyFont="1" applyFill="1" applyBorder="1" applyAlignment="1">
      <alignment horizontal="center" vertical="center"/>
    </xf>
    <xf numFmtId="44" fontId="11" fillId="0" borderId="26" xfId="2" applyFont="1" applyFill="1" applyBorder="1" applyAlignment="1">
      <alignment horizontal="center" vertical="center" wrapText="1"/>
    </xf>
    <xf numFmtId="9" fontId="11" fillId="0" borderId="26" xfId="3" applyFont="1" applyFill="1" applyBorder="1" applyAlignment="1">
      <alignment horizontal="center" vertical="center"/>
    </xf>
    <xf numFmtId="44" fontId="3" fillId="0" borderId="26" xfId="2" applyFont="1" applyFill="1" applyBorder="1" applyAlignment="1">
      <alignment horizontal="center" vertical="center" wrapText="1"/>
    </xf>
    <xf numFmtId="44" fontId="3" fillId="0" borderId="26" xfId="2" applyFont="1" applyFill="1" applyBorder="1" applyAlignment="1">
      <alignment horizontal="center" vertical="center"/>
    </xf>
    <xf numFmtId="44" fontId="3" fillId="3" borderId="26" xfId="2" applyFont="1" applyFill="1" applyBorder="1" applyAlignment="1">
      <alignment horizontal="center" vertical="center"/>
    </xf>
    <xf numFmtId="44" fontId="11" fillId="0" borderId="26" xfId="2" applyFont="1" applyFill="1" applyBorder="1" applyAlignment="1">
      <alignment horizontal="left" vertical="top" wrapText="1"/>
    </xf>
    <xf numFmtId="44" fontId="3" fillId="0" borderId="26" xfId="2" applyFont="1" applyFill="1" applyBorder="1" applyAlignment="1">
      <alignment horizontal="left" vertical="top"/>
    </xf>
    <xf numFmtId="44" fontId="3" fillId="3" borderId="26" xfId="2" applyFont="1" applyFill="1" applyBorder="1" applyAlignment="1">
      <alignment horizontal="left" vertical="top" wrapText="1"/>
    </xf>
    <xf numFmtId="0" fontId="3" fillId="0" borderId="26" xfId="2" applyNumberFormat="1" applyFont="1" applyFill="1" applyBorder="1" applyAlignment="1">
      <alignment horizontal="left" vertical="center" wrapText="1"/>
    </xf>
    <xf numFmtId="0" fontId="17" fillId="0" borderId="1" xfId="5" applyFont="1" applyBorder="1" applyAlignment="1">
      <alignment horizontal="right"/>
    </xf>
    <xf numFmtId="0" fontId="6" fillId="2" borderId="2" xfId="5" applyFont="1" applyFill="1" applyBorder="1" applyAlignment="1">
      <alignment horizontal="center"/>
    </xf>
    <xf numFmtId="0" fontId="6" fillId="2" borderId="3" xfId="5" applyFont="1" applyFill="1" applyBorder="1" applyAlignment="1">
      <alignment horizontal="center"/>
    </xf>
    <xf numFmtId="0" fontId="6" fillId="2" borderId="4" xfId="5" applyFont="1" applyFill="1" applyBorder="1" applyAlignment="1">
      <alignment horizontal="center"/>
    </xf>
    <xf numFmtId="0" fontId="7" fillId="2" borderId="5" xfId="5" applyFont="1" applyFill="1" applyBorder="1" applyAlignment="1">
      <alignment horizontal="center"/>
    </xf>
    <xf numFmtId="0" fontId="7" fillId="2" borderId="0" xfId="5" applyFont="1" applyFill="1" applyAlignment="1">
      <alignment horizontal="center"/>
    </xf>
    <xf numFmtId="0" fontId="7" fillId="2" borderId="6" xfId="5" applyFont="1" applyFill="1" applyBorder="1" applyAlignment="1">
      <alignment horizontal="center"/>
    </xf>
    <xf numFmtId="0" fontId="8" fillId="2" borderId="5" xfId="6" applyFont="1" applyFill="1" applyBorder="1" applyAlignment="1">
      <alignment horizontal="center" vertical="center"/>
    </xf>
    <xf numFmtId="0" fontId="8" fillId="2" borderId="0" xfId="6" applyFont="1" applyFill="1" applyAlignment="1">
      <alignment horizontal="center" vertical="center"/>
    </xf>
    <xf numFmtId="0" fontId="8" fillId="2" borderId="6" xfId="6" applyFont="1" applyFill="1" applyBorder="1" applyAlignment="1">
      <alignment horizontal="center" vertical="center"/>
    </xf>
    <xf numFmtId="0" fontId="7" fillId="2" borderId="7" xfId="6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2" borderId="8" xfId="6" applyFont="1" applyFill="1" applyBorder="1" applyAlignment="1">
      <alignment horizontal="center" vertical="center"/>
    </xf>
    <xf numFmtId="49" fontId="9" fillId="0" borderId="9" xfId="4" applyNumberFormat="1" applyFont="1" applyBorder="1" applyAlignment="1">
      <alignment horizontal="center" vertical="center"/>
    </xf>
    <xf numFmtId="49" fontId="9" fillId="0" borderId="10" xfId="4" applyNumberFormat="1" applyFont="1" applyBorder="1" applyAlignment="1">
      <alignment horizontal="center" vertical="center"/>
    </xf>
    <xf numFmtId="0" fontId="6" fillId="2" borderId="13" xfId="6" applyFont="1" applyFill="1" applyBorder="1" applyAlignment="1">
      <alignment horizontal="center" vertical="center" wrapText="1"/>
    </xf>
    <xf numFmtId="0" fontId="6" fillId="2" borderId="18" xfId="6" applyFont="1" applyFill="1" applyBorder="1" applyAlignment="1">
      <alignment horizontal="center" vertical="center" wrapText="1"/>
    </xf>
    <xf numFmtId="0" fontId="6" fillId="2" borderId="2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7" xfId="7" applyFont="1" applyFill="1" applyBorder="1" applyAlignment="1">
      <alignment horizontal="center" vertical="center" wrapText="1"/>
    </xf>
    <xf numFmtId="0" fontId="6" fillId="2" borderId="8" xfId="7" applyFont="1" applyFill="1" applyBorder="1" applyAlignment="1">
      <alignment horizontal="center" vertical="center" wrapText="1"/>
    </xf>
    <xf numFmtId="44" fontId="11" fillId="2" borderId="24" xfId="2" applyFont="1" applyFill="1" applyBorder="1" applyAlignment="1">
      <alignment horizontal="center" vertical="center"/>
    </xf>
    <xf numFmtId="0" fontId="6" fillId="2" borderId="11" xfId="6" applyFont="1" applyFill="1" applyBorder="1" applyAlignment="1">
      <alignment horizontal="center" vertical="center" wrapText="1"/>
    </xf>
    <xf numFmtId="0" fontId="6" fillId="2" borderId="16" xfId="6" applyFont="1" applyFill="1" applyBorder="1" applyAlignment="1">
      <alignment horizontal="center" vertical="center" wrapText="1"/>
    </xf>
    <xf numFmtId="0" fontId="6" fillId="2" borderId="12" xfId="6" applyFont="1" applyFill="1" applyBorder="1" applyAlignment="1">
      <alignment horizontal="center" vertical="center" wrapText="1"/>
    </xf>
    <xf numFmtId="0" fontId="6" fillId="2" borderId="17" xfId="6" applyFont="1" applyFill="1" applyBorder="1" applyAlignment="1">
      <alignment horizontal="center" vertical="center" wrapText="1"/>
    </xf>
    <xf numFmtId="10" fontId="6" fillId="2" borderId="14" xfId="6" applyNumberFormat="1" applyFont="1" applyFill="1" applyBorder="1" applyAlignment="1">
      <alignment horizontal="center" vertical="center" wrapText="1"/>
    </xf>
    <xf numFmtId="10" fontId="6" fillId="2" borderId="19" xfId="6" applyNumberFormat="1" applyFont="1" applyFill="1" applyBorder="1" applyAlignment="1">
      <alignment horizontal="center" vertical="center" wrapText="1"/>
    </xf>
    <xf numFmtId="0" fontId="6" fillId="2" borderId="15" xfId="6" applyFont="1" applyFill="1" applyBorder="1" applyAlignment="1">
      <alignment horizontal="center" vertical="center" wrapText="1"/>
    </xf>
    <xf numFmtId="0" fontId="6" fillId="2" borderId="14" xfId="6" applyFont="1" applyFill="1" applyBorder="1" applyAlignment="1">
      <alignment horizontal="center" vertical="center" wrapText="1"/>
    </xf>
    <xf numFmtId="0" fontId="6" fillId="2" borderId="21" xfId="6" applyFont="1" applyFill="1" applyBorder="1" applyAlignment="1">
      <alignment horizontal="center" vertical="center" wrapText="1"/>
    </xf>
    <xf numFmtId="44" fontId="3" fillId="0" borderId="26" xfId="2" applyFont="1" applyFill="1" applyBorder="1" applyAlignment="1">
      <alignment horizontal="left" vertical="center" wrapText="1"/>
    </xf>
  </cellXfs>
  <cellStyles count="8">
    <cellStyle name="Millares" xfId="1" builtinId="3"/>
    <cellStyle name="Moneda" xfId="2" builtinId="4"/>
    <cellStyle name="Normal" xfId="0" builtinId="0"/>
    <cellStyle name="Normal 2 2" xfId="6" xr:uid="{00000000-0005-0000-0000-000003000000}"/>
    <cellStyle name="Normal 6 4" xfId="4" xr:uid="{00000000-0005-0000-0000-000004000000}"/>
    <cellStyle name="Normal_Formatos aspecto Financiero 2 2" xfId="5" xr:uid="{00000000-0005-0000-0000-000005000000}"/>
    <cellStyle name="Normal_transferencias presupuestales" xfId="7" xr:uid="{00000000-0005-0000-0000-000006000000}"/>
    <cellStyle name="Porcentaje" xfId="3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295274</xdr:colOff>
      <xdr:row>403</xdr:row>
      <xdr:rowOff>66675</xdr:rowOff>
    </xdr:from>
    <xdr:to>
      <xdr:col>4</xdr:col>
      <xdr:colOff>1030940</xdr:colOff>
      <xdr:row>442</xdr:row>
      <xdr:rowOff>78441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138892" y="95305469"/>
          <a:ext cx="2349313" cy="13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y Administración </a:t>
          </a:r>
        </a:p>
      </xdr:txBody>
    </xdr:sp>
    <xdr:clientData/>
  </xdr:twoCellAnchor>
  <xdr:twoCellAnchor>
    <xdr:from>
      <xdr:col>9</xdr:col>
      <xdr:colOff>0</xdr:colOff>
      <xdr:row>406</xdr:row>
      <xdr:rowOff>76200</xdr:rowOff>
    </xdr:from>
    <xdr:to>
      <xdr:col>10</xdr:col>
      <xdr:colOff>590550</xdr:colOff>
      <xdr:row>412</xdr:row>
      <xdr:rowOff>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12201525" y="80695800"/>
          <a:ext cx="1914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409575</xdr:colOff>
      <xdr:row>406</xdr:row>
      <xdr:rowOff>66675</xdr:rowOff>
    </xdr:from>
    <xdr:to>
      <xdr:col>2</xdr:col>
      <xdr:colOff>1771650</xdr:colOff>
      <xdr:row>443</xdr:row>
      <xdr:rowOff>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409575" y="80686275"/>
          <a:ext cx="20764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1066800</xdr:colOff>
      <xdr:row>406</xdr:row>
      <xdr:rowOff>66675</xdr:rowOff>
    </xdr:from>
    <xdr:to>
      <xdr:col>8</xdr:col>
      <xdr:colOff>266700</xdr:colOff>
      <xdr:row>446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7734300" y="80686275"/>
          <a:ext cx="31527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Hugo Lozano Hernadez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P448"/>
  <sheetViews>
    <sheetView tabSelected="1" view="pageBreakPreview" topLeftCell="B1" zoomScale="85" zoomScaleNormal="100" zoomScaleSheetLayoutView="85" workbookViewId="0">
      <pane ySplit="8" topLeftCell="A398" activePane="bottomLeft" state="frozen"/>
      <selection activeCell="C18" sqref="C18"/>
      <selection pane="bottomLeft" activeCell="I410" sqref="I410"/>
    </sheetView>
  </sheetViews>
  <sheetFormatPr baseColWidth="10" defaultRowHeight="15" x14ac:dyDescent="0.25"/>
  <cols>
    <col min="1" max="1" width="0" hidden="1" customWidth="1"/>
    <col min="2" max="2" width="10.7109375" customWidth="1"/>
    <col min="3" max="3" width="46.85546875" customWidth="1"/>
    <col min="4" max="4" width="24.140625" customWidth="1"/>
    <col min="5" max="5" width="18.28515625" bestFit="1" customWidth="1"/>
    <col min="6" max="6" width="20.140625" customWidth="1"/>
    <col min="7" max="7" width="19.7109375" customWidth="1"/>
    <col min="8" max="8" width="19.42578125" customWidth="1"/>
    <col min="9" max="9" width="23.7109375" customWidth="1"/>
    <col min="10" max="10" width="19.85546875" bestFit="1" customWidth="1"/>
    <col min="11" max="11" width="18" customWidth="1"/>
    <col min="13" max="13" width="13.140625" bestFit="1" customWidth="1"/>
    <col min="15" max="15" width="14.140625" bestFit="1" customWidth="1"/>
    <col min="16" max="16" width="15.140625" bestFit="1" customWidth="1"/>
  </cols>
  <sheetData>
    <row r="1" spans="2:11" ht="15.75" thickBot="1" x14ac:dyDescent="0.3">
      <c r="B1" s="1"/>
      <c r="C1" s="2"/>
      <c r="D1" s="2"/>
      <c r="E1" s="3"/>
      <c r="F1" s="3"/>
      <c r="G1" s="3"/>
      <c r="H1" s="3"/>
      <c r="I1" s="3"/>
      <c r="J1" s="126" t="s">
        <v>551</v>
      </c>
      <c r="K1" s="126"/>
    </row>
    <row r="2" spans="2:11" x14ac:dyDescent="0.25">
      <c r="B2" s="127" t="s">
        <v>0</v>
      </c>
      <c r="C2" s="128"/>
      <c r="D2" s="128"/>
      <c r="E2" s="128"/>
      <c r="F2" s="128"/>
      <c r="G2" s="128"/>
      <c r="H2" s="128"/>
      <c r="I2" s="128"/>
      <c r="J2" s="128"/>
      <c r="K2" s="129"/>
    </row>
    <row r="3" spans="2:11" ht="18" x14ac:dyDescent="0.25"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2"/>
    </row>
    <row r="4" spans="2:11" ht="15.75" x14ac:dyDescent="0.25">
      <c r="B4" s="133" t="s">
        <v>2</v>
      </c>
      <c r="C4" s="134"/>
      <c r="D4" s="134"/>
      <c r="E4" s="134"/>
      <c r="F4" s="134"/>
      <c r="G4" s="134"/>
      <c r="H4" s="134"/>
      <c r="I4" s="134"/>
      <c r="J4" s="134"/>
      <c r="K4" s="135"/>
    </row>
    <row r="5" spans="2:11" ht="18.75" thickBot="1" x14ac:dyDescent="0.3">
      <c r="B5" s="136" t="s">
        <v>552</v>
      </c>
      <c r="C5" s="137"/>
      <c r="D5" s="137"/>
      <c r="E5" s="137"/>
      <c r="F5" s="137"/>
      <c r="G5" s="137"/>
      <c r="H5" s="137"/>
      <c r="I5" s="137"/>
      <c r="J5" s="137"/>
      <c r="K5" s="138"/>
    </row>
    <row r="6" spans="2:11" ht="15.75" customHeight="1" thickBot="1" x14ac:dyDescent="0.3"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139" t="s">
        <v>11</v>
      </c>
      <c r="K6" s="140"/>
    </row>
    <row r="7" spans="2:11" ht="27" customHeight="1" x14ac:dyDescent="0.25">
      <c r="B7" s="148" t="s">
        <v>12</v>
      </c>
      <c r="C7" s="150" t="s">
        <v>13</v>
      </c>
      <c r="D7" s="141" t="s">
        <v>14</v>
      </c>
      <c r="E7" s="152" t="s">
        <v>15</v>
      </c>
      <c r="F7" s="154" t="s">
        <v>16</v>
      </c>
      <c r="G7" s="150"/>
      <c r="H7" s="155" t="s">
        <v>17</v>
      </c>
      <c r="I7" s="141" t="s">
        <v>18</v>
      </c>
      <c r="J7" s="143" t="s">
        <v>19</v>
      </c>
      <c r="K7" s="144"/>
    </row>
    <row r="8" spans="2:11" ht="21.75" customHeight="1" thickBot="1" x14ac:dyDescent="0.3">
      <c r="B8" s="149"/>
      <c r="C8" s="151"/>
      <c r="D8" s="142"/>
      <c r="E8" s="153"/>
      <c r="F8" s="5" t="s">
        <v>20</v>
      </c>
      <c r="G8" s="5" t="s">
        <v>21</v>
      </c>
      <c r="H8" s="156"/>
      <c r="I8" s="142"/>
      <c r="J8" s="145"/>
      <c r="K8" s="146"/>
    </row>
    <row r="9" spans="2:11" s="9" customFormat="1" ht="21.75" customHeight="1" x14ac:dyDescent="0.25">
      <c r="B9" s="6">
        <v>1000</v>
      </c>
      <c r="C9" s="7" t="s">
        <v>22</v>
      </c>
      <c r="D9" s="94">
        <f>+D10+D16+D19+D30+D37+D56+D59</f>
        <v>495121000.00000006</v>
      </c>
      <c r="E9" s="94">
        <f t="shared" ref="E9:H9" si="0">+E10+E16+E19+E30+E37+E56+E59</f>
        <v>-363142.65</v>
      </c>
      <c r="F9" s="94">
        <f t="shared" si="0"/>
        <v>188279922.37999997</v>
      </c>
      <c r="G9" s="94">
        <f t="shared" si="0"/>
        <v>188296180.76999998</v>
      </c>
      <c r="H9" s="94">
        <f t="shared" si="0"/>
        <v>494741598.95999992</v>
      </c>
      <c r="I9" s="8">
        <v>-7.6627943472429294E-4</v>
      </c>
      <c r="J9" s="147"/>
      <c r="K9" s="147"/>
    </row>
    <row r="10" spans="2:11" ht="29.25" customHeight="1" x14ac:dyDescent="0.25">
      <c r="B10" s="10" t="s">
        <v>23</v>
      </c>
      <c r="C10" s="11" t="s">
        <v>24</v>
      </c>
      <c r="D10" s="92">
        <f>+D11</f>
        <v>262090674.05000004</v>
      </c>
      <c r="E10" s="92">
        <f t="shared" ref="E10:H10" si="1">+E11</f>
        <v>0</v>
      </c>
      <c r="F10" s="92">
        <f t="shared" si="1"/>
        <v>48213157.719999999</v>
      </c>
      <c r="G10" s="92">
        <f t="shared" si="1"/>
        <v>43969324.009999998</v>
      </c>
      <c r="H10" s="92">
        <f t="shared" si="1"/>
        <v>266334507.76000002</v>
      </c>
      <c r="I10" s="13">
        <v>1.6192234711832398E-2</v>
      </c>
      <c r="J10" s="115"/>
      <c r="K10" s="115"/>
    </row>
    <row r="11" spans="2:11" s="17" customFormat="1" x14ac:dyDescent="0.25">
      <c r="B11" s="14" t="s">
        <v>25</v>
      </c>
      <c r="C11" s="15" t="s">
        <v>26</v>
      </c>
      <c r="D11" s="89">
        <f>SUM(D12:D15)</f>
        <v>262090674.05000004</v>
      </c>
      <c r="E11" s="89">
        <f t="shared" ref="E11:H11" si="2">SUM(E12:E15)</f>
        <v>0</v>
      </c>
      <c r="F11" s="89">
        <f t="shared" si="2"/>
        <v>48213157.719999999</v>
      </c>
      <c r="G11" s="89">
        <f t="shared" si="2"/>
        <v>43969324.009999998</v>
      </c>
      <c r="H11" s="89">
        <f t="shared" si="2"/>
        <v>266334507.76000002</v>
      </c>
      <c r="I11" s="16">
        <v>1.6192234711832398E-2</v>
      </c>
      <c r="J11" s="106"/>
      <c r="K11" s="106"/>
    </row>
    <row r="12" spans="2:11" x14ac:dyDescent="0.25">
      <c r="B12" s="18">
        <v>11301</v>
      </c>
      <c r="C12" s="19" t="s">
        <v>27</v>
      </c>
      <c r="D12" s="90">
        <v>96079368.180000022</v>
      </c>
      <c r="E12" s="90">
        <v>0</v>
      </c>
      <c r="F12" s="92">
        <v>13466681.6</v>
      </c>
      <c r="G12" s="92">
        <v>8506501.4800000004</v>
      </c>
      <c r="H12" s="90">
        <v>101039548.30000001</v>
      </c>
      <c r="I12" s="13">
        <v>5.1625861139171336E-2</v>
      </c>
      <c r="J12" s="115"/>
      <c r="K12" s="115"/>
    </row>
    <row r="13" spans="2:11" x14ac:dyDescent="0.25">
      <c r="B13" s="18">
        <v>11302</v>
      </c>
      <c r="C13" s="19" t="s">
        <v>28</v>
      </c>
      <c r="D13" s="90">
        <v>96079368.180000022</v>
      </c>
      <c r="E13" s="90">
        <v>0</v>
      </c>
      <c r="F13" s="92">
        <v>15030105.190000001</v>
      </c>
      <c r="G13" s="92">
        <v>15915310.82</v>
      </c>
      <c r="H13" s="90">
        <v>95194162.550000012</v>
      </c>
      <c r="I13" s="13">
        <v>-9.2132748868791747E-3</v>
      </c>
      <c r="J13" s="115"/>
      <c r="K13" s="115"/>
    </row>
    <row r="14" spans="2:11" x14ac:dyDescent="0.25">
      <c r="B14" s="18">
        <v>11303</v>
      </c>
      <c r="C14" s="19" t="s">
        <v>29</v>
      </c>
      <c r="D14" s="90">
        <v>11159322.120000005</v>
      </c>
      <c r="E14" s="90">
        <v>0</v>
      </c>
      <c r="F14" s="92">
        <v>5390859.2800000003</v>
      </c>
      <c r="G14" s="92">
        <v>4909563.3000000017</v>
      </c>
      <c r="H14" s="90">
        <v>11640618.100000005</v>
      </c>
      <c r="I14" s="13">
        <v>4.3129499697603491E-2</v>
      </c>
      <c r="J14" s="115"/>
      <c r="K14" s="115"/>
    </row>
    <row r="15" spans="2:11" x14ac:dyDescent="0.25">
      <c r="B15" s="18">
        <v>11304</v>
      </c>
      <c r="C15" s="19" t="s">
        <v>30</v>
      </c>
      <c r="D15" s="90">
        <v>58772615.57</v>
      </c>
      <c r="E15" s="90">
        <v>0</v>
      </c>
      <c r="F15" s="92">
        <v>14325511.650000002</v>
      </c>
      <c r="G15" s="92">
        <v>14637948.409999998</v>
      </c>
      <c r="H15" s="90">
        <v>58460178.810000002</v>
      </c>
      <c r="I15" s="13">
        <v>-5.3160261283229371E-3</v>
      </c>
      <c r="J15" s="115"/>
      <c r="K15" s="115"/>
    </row>
    <row r="16" spans="2:11" ht="24.75" x14ac:dyDescent="0.25">
      <c r="B16" s="21" t="s">
        <v>31</v>
      </c>
      <c r="C16" s="11" t="s">
        <v>32</v>
      </c>
      <c r="D16" s="90">
        <f>+D17</f>
        <v>18211653.84</v>
      </c>
      <c r="E16" s="90">
        <f t="shared" ref="E16:H17" si="3">+E17</f>
        <v>-290707.90000000002</v>
      </c>
      <c r="F16" s="90">
        <f t="shared" si="3"/>
        <v>9709872.160000002</v>
      </c>
      <c r="G16" s="90">
        <f t="shared" si="3"/>
        <v>9401443.2400000002</v>
      </c>
      <c r="H16" s="90">
        <f t="shared" si="3"/>
        <v>18229374.859999999</v>
      </c>
      <c r="I16" s="13">
        <v>9.7305934736557909E-4</v>
      </c>
      <c r="J16" s="115"/>
      <c r="K16" s="115"/>
    </row>
    <row r="17" spans="2:11" x14ac:dyDescent="0.25">
      <c r="B17" s="22" t="s">
        <v>33</v>
      </c>
      <c r="C17" s="11" t="s">
        <v>34</v>
      </c>
      <c r="D17" s="90">
        <f>+D18</f>
        <v>18211653.84</v>
      </c>
      <c r="E17" s="90">
        <f t="shared" si="3"/>
        <v>-290707.90000000002</v>
      </c>
      <c r="F17" s="90">
        <f t="shared" si="3"/>
        <v>9709872.160000002</v>
      </c>
      <c r="G17" s="90">
        <f t="shared" si="3"/>
        <v>9401443.2400000002</v>
      </c>
      <c r="H17" s="90">
        <f t="shared" si="3"/>
        <v>18229374.859999999</v>
      </c>
      <c r="I17" s="13">
        <v>9.7305934736557909E-4</v>
      </c>
      <c r="J17" s="115"/>
      <c r="K17" s="115"/>
    </row>
    <row r="18" spans="2:11" x14ac:dyDescent="0.25">
      <c r="B18" s="18">
        <v>12201</v>
      </c>
      <c r="C18" s="19" t="s">
        <v>35</v>
      </c>
      <c r="D18" s="90">
        <v>18211653.84</v>
      </c>
      <c r="E18" s="90">
        <v>-290707.90000000002</v>
      </c>
      <c r="F18" s="92">
        <v>9709872.160000002</v>
      </c>
      <c r="G18" s="92">
        <v>9401443.2400000002</v>
      </c>
      <c r="H18" s="90">
        <v>18229374.859999999</v>
      </c>
      <c r="I18" s="13">
        <v>9.7305934736557909E-4</v>
      </c>
      <c r="J18" s="115"/>
      <c r="K18" s="115"/>
    </row>
    <row r="19" spans="2:11" x14ac:dyDescent="0.25">
      <c r="B19" s="23" t="s">
        <v>36</v>
      </c>
      <c r="C19" s="11" t="s">
        <v>37</v>
      </c>
      <c r="D19" s="92">
        <f>+D20+D22+D26+D28</f>
        <v>108747639.99999999</v>
      </c>
      <c r="E19" s="92">
        <f t="shared" ref="E19:H19" si="4">+E20+E22+E26+E28</f>
        <v>0</v>
      </c>
      <c r="F19" s="92">
        <f t="shared" si="4"/>
        <v>32887946.039999992</v>
      </c>
      <c r="G19" s="92">
        <f t="shared" si="4"/>
        <v>28679704.380000003</v>
      </c>
      <c r="H19" s="92">
        <f t="shared" si="4"/>
        <v>112955881.65999998</v>
      </c>
      <c r="I19" s="13">
        <v>3.8697314810693717E-2</v>
      </c>
      <c r="J19" s="115"/>
      <c r="K19" s="115"/>
    </row>
    <row r="20" spans="2:11" s="17" customFormat="1" ht="24.75" customHeight="1" x14ac:dyDescent="0.25">
      <c r="B20" s="24" t="s">
        <v>38</v>
      </c>
      <c r="C20" s="15" t="s">
        <v>39</v>
      </c>
      <c r="D20" s="89">
        <f>+D21</f>
        <v>8444160</v>
      </c>
      <c r="E20" s="89">
        <f t="shared" ref="E20:H20" si="5">+E21</f>
        <v>0</v>
      </c>
      <c r="F20" s="89">
        <f t="shared" si="5"/>
        <v>2408493.46</v>
      </c>
      <c r="G20" s="89">
        <f t="shared" si="5"/>
        <v>582973.43999999994</v>
      </c>
      <c r="H20" s="89">
        <f t="shared" si="5"/>
        <v>10269680.020000001</v>
      </c>
      <c r="I20" s="16">
        <v>0.21618728446642432</v>
      </c>
      <c r="J20" s="106"/>
      <c r="K20" s="106"/>
    </row>
    <row r="21" spans="2:11" ht="129" customHeight="1" x14ac:dyDescent="0.25">
      <c r="B21" s="25">
        <v>13101</v>
      </c>
      <c r="C21" s="26" t="s">
        <v>40</v>
      </c>
      <c r="D21" s="90">
        <v>8444160</v>
      </c>
      <c r="E21" s="90">
        <v>0</v>
      </c>
      <c r="F21" s="92">
        <v>2408493.46</v>
      </c>
      <c r="G21" s="92">
        <v>582973.43999999994</v>
      </c>
      <c r="H21" s="90">
        <v>10269680.020000001</v>
      </c>
      <c r="I21" s="13">
        <v>0.21618728446642432</v>
      </c>
      <c r="J21" s="125" t="s">
        <v>558</v>
      </c>
      <c r="K21" s="125"/>
    </row>
    <row r="22" spans="2:11" s="17" customFormat="1" ht="27" customHeight="1" x14ac:dyDescent="0.25">
      <c r="B22" s="14" t="s">
        <v>41</v>
      </c>
      <c r="C22" s="15" t="s">
        <v>42</v>
      </c>
      <c r="D22" s="89">
        <f>+D23+D24+D25</f>
        <v>69669333.279999986</v>
      </c>
      <c r="E22" s="89">
        <f t="shared" ref="E22:H22" si="6">+E23+E24+E25</f>
        <v>0</v>
      </c>
      <c r="F22" s="89">
        <f t="shared" si="6"/>
        <v>7287176.4199999999</v>
      </c>
      <c r="G22" s="89">
        <f t="shared" si="6"/>
        <v>3821132.47</v>
      </c>
      <c r="H22" s="89">
        <f t="shared" si="6"/>
        <v>73135377.229999989</v>
      </c>
      <c r="I22" s="16">
        <v>4.9749922768315136E-2</v>
      </c>
      <c r="J22" s="106"/>
      <c r="K22" s="106"/>
    </row>
    <row r="23" spans="2:11" x14ac:dyDescent="0.25">
      <c r="B23" s="18">
        <v>13201</v>
      </c>
      <c r="C23" s="19" t="s">
        <v>43</v>
      </c>
      <c r="D23" s="90">
        <v>5752401.1700000009</v>
      </c>
      <c r="E23" s="90">
        <v>0</v>
      </c>
      <c r="F23" s="92">
        <v>367698.67</v>
      </c>
      <c r="G23" s="92">
        <v>333585.22999999986</v>
      </c>
      <c r="H23" s="90">
        <v>5786514.6100000013</v>
      </c>
      <c r="I23" s="13">
        <v>5.9302957133637868E-3</v>
      </c>
      <c r="J23" s="115"/>
      <c r="K23" s="115"/>
    </row>
    <row r="24" spans="2:11" x14ac:dyDescent="0.25">
      <c r="B24" s="18">
        <v>13202</v>
      </c>
      <c r="C24" s="19" t="s">
        <v>44</v>
      </c>
      <c r="D24" s="90">
        <v>676920.4800000001</v>
      </c>
      <c r="E24" s="90">
        <v>0</v>
      </c>
      <c r="F24" s="92">
        <v>423773.74</v>
      </c>
      <c r="G24" s="92">
        <v>407011.83999999997</v>
      </c>
      <c r="H24" s="90">
        <v>693682.38000000024</v>
      </c>
      <c r="I24" s="13">
        <v>2.476199272328139E-2</v>
      </c>
      <c r="J24" s="115"/>
      <c r="K24" s="115"/>
    </row>
    <row r="25" spans="2:11" x14ac:dyDescent="0.25">
      <c r="B25" s="18">
        <v>13203</v>
      </c>
      <c r="C25" s="19" t="s">
        <v>45</v>
      </c>
      <c r="D25" s="90">
        <v>63240011.629999988</v>
      </c>
      <c r="E25" s="90">
        <v>0</v>
      </c>
      <c r="F25" s="92">
        <v>6495704.0099999998</v>
      </c>
      <c r="G25" s="92">
        <v>3080535.4000000004</v>
      </c>
      <c r="H25" s="90">
        <v>66655180.239999987</v>
      </c>
      <c r="I25" s="13">
        <v>5.4003288772007441E-2</v>
      </c>
      <c r="J25" s="115"/>
      <c r="K25" s="115"/>
    </row>
    <row r="26" spans="2:11" s="17" customFormat="1" x14ac:dyDescent="0.25">
      <c r="B26" s="14" t="s">
        <v>46</v>
      </c>
      <c r="C26" s="15" t="s">
        <v>47</v>
      </c>
      <c r="D26" s="89">
        <f>+D27</f>
        <v>16493357.52</v>
      </c>
      <c r="E26" s="89">
        <f t="shared" ref="E26:H26" si="7">+E27</f>
        <v>0</v>
      </c>
      <c r="F26" s="89">
        <f t="shared" si="7"/>
        <v>12083704.52</v>
      </c>
      <c r="G26" s="89">
        <f t="shared" si="7"/>
        <v>12694070.850000001</v>
      </c>
      <c r="H26" s="89">
        <f t="shared" si="7"/>
        <v>15882991.189999998</v>
      </c>
      <c r="I26" s="16">
        <v>-3.7006796782272255E-2</v>
      </c>
      <c r="J26" s="106"/>
      <c r="K26" s="106"/>
    </row>
    <row r="27" spans="2:11" x14ac:dyDescent="0.25">
      <c r="B27" s="18">
        <v>13301</v>
      </c>
      <c r="C27" s="19" t="s">
        <v>48</v>
      </c>
      <c r="D27" s="90">
        <v>16493357.52</v>
      </c>
      <c r="E27" s="90">
        <v>0</v>
      </c>
      <c r="F27" s="92">
        <v>12083704.52</v>
      </c>
      <c r="G27" s="92">
        <v>12694070.850000001</v>
      </c>
      <c r="H27" s="90">
        <v>15882991.189999998</v>
      </c>
      <c r="I27" s="13">
        <v>-3.7006796782272255E-2</v>
      </c>
      <c r="J27" s="115"/>
      <c r="K27" s="115"/>
    </row>
    <row r="28" spans="2:11" s="17" customFormat="1" x14ac:dyDescent="0.25">
      <c r="B28" s="14" t="s">
        <v>49</v>
      </c>
      <c r="C28" s="15" t="s">
        <v>50</v>
      </c>
      <c r="D28" s="89">
        <f>+D29</f>
        <v>14140789.200000001</v>
      </c>
      <c r="E28" s="89">
        <f t="shared" ref="E28:H28" si="8">+E29</f>
        <v>0</v>
      </c>
      <c r="F28" s="89">
        <f t="shared" si="8"/>
        <v>11108571.639999995</v>
      </c>
      <c r="G28" s="89">
        <f t="shared" si="8"/>
        <v>11581527.619999999</v>
      </c>
      <c r="H28" s="89">
        <f t="shared" si="8"/>
        <v>13667833.219999997</v>
      </c>
      <c r="I28" s="16">
        <v>-3.3446222365015155E-2</v>
      </c>
      <c r="J28" s="106"/>
      <c r="K28" s="106"/>
    </row>
    <row r="29" spans="2:11" x14ac:dyDescent="0.25">
      <c r="B29" s="18">
        <v>13401</v>
      </c>
      <c r="C29" s="19" t="s">
        <v>51</v>
      </c>
      <c r="D29" s="90">
        <v>14140789.200000001</v>
      </c>
      <c r="E29" s="90">
        <v>0</v>
      </c>
      <c r="F29" s="92">
        <v>11108571.639999995</v>
      </c>
      <c r="G29" s="92">
        <v>11581527.619999999</v>
      </c>
      <c r="H29" s="90">
        <v>13667833.219999997</v>
      </c>
      <c r="I29" s="13">
        <v>-3.3446222365015155E-2</v>
      </c>
      <c r="J29" s="115"/>
      <c r="K29" s="115"/>
    </row>
    <row r="30" spans="2:11" x14ac:dyDescent="0.25">
      <c r="B30" s="23" t="s">
        <v>52</v>
      </c>
      <c r="C30" s="11" t="s">
        <v>53</v>
      </c>
      <c r="D30" s="92">
        <f>+D31+D35</f>
        <v>54700000</v>
      </c>
      <c r="E30" s="92">
        <f t="shared" ref="E30:H30" si="9">+E31+E35</f>
        <v>0</v>
      </c>
      <c r="F30" s="92">
        <f t="shared" si="9"/>
        <v>21935616.580000002</v>
      </c>
      <c r="G30" s="92">
        <f t="shared" si="9"/>
        <v>24279020.379999999</v>
      </c>
      <c r="H30" s="92">
        <f t="shared" si="9"/>
        <v>52356596.200000003</v>
      </c>
      <c r="I30" s="13">
        <v>-4.2841020109689154E-2</v>
      </c>
      <c r="J30" s="115"/>
      <c r="K30" s="115"/>
    </row>
    <row r="31" spans="2:11" s="17" customFormat="1" x14ac:dyDescent="0.25">
      <c r="B31" s="14" t="s">
        <v>54</v>
      </c>
      <c r="C31" s="15" t="s">
        <v>55</v>
      </c>
      <c r="D31" s="89">
        <f>SUM(D32:D34)</f>
        <v>52700000</v>
      </c>
      <c r="E31" s="89">
        <f t="shared" ref="E31:H31" si="10">SUM(E32:E34)</f>
        <v>0</v>
      </c>
      <c r="F31" s="89">
        <f t="shared" si="10"/>
        <v>17735549.810000002</v>
      </c>
      <c r="G31" s="89">
        <f t="shared" si="10"/>
        <v>18978953.609999999</v>
      </c>
      <c r="H31" s="89">
        <f t="shared" si="10"/>
        <v>51456596.200000003</v>
      </c>
      <c r="I31" s="16">
        <v>-2.3593999999999893E-2</v>
      </c>
      <c r="J31" s="106"/>
      <c r="K31" s="106"/>
    </row>
    <row r="32" spans="2:11" x14ac:dyDescent="0.25">
      <c r="B32" s="18">
        <v>14101</v>
      </c>
      <c r="C32" s="19" t="s">
        <v>56</v>
      </c>
      <c r="D32" s="90">
        <v>9000000</v>
      </c>
      <c r="E32" s="90">
        <v>0</v>
      </c>
      <c r="F32" s="90">
        <v>2650566.2799999989</v>
      </c>
      <c r="G32" s="90">
        <v>2646872.4199999995</v>
      </c>
      <c r="H32" s="90">
        <v>9003693.8599999994</v>
      </c>
      <c r="I32" s="13">
        <v>4.1042888888886964E-4</v>
      </c>
      <c r="J32" s="115"/>
      <c r="K32" s="115"/>
    </row>
    <row r="33" spans="2:11" x14ac:dyDescent="0.25">
      <c r="B33" s="18">
        <v>14102</v>
      </c>
      <c r="C33" s="19" t="s">
        <v>57</v>
      </c>
      <c r="D33" s="90">
        <v>34700000</v>
      </c>
      <c r="E33" s="90">
        <v>0</v>
      </c>
      <c r="F33" s="90">
        <v>5199046.71</v>
      </c>
      <c r="G33" s="90">
        <v>5794240.9799999995</v>
      </c>
      <c r="H33" s="90">
        <v>34104805.730000004</v>
      </c>
      <c r="I33" s="13">
        <v>-1.7152572622478268E-2</v>
      </c>
      <c r="J33" s="115"/>
      <c r="K33" s="115"/>
    </row>
    <row r="34" spans="2:11" x14ac:dyDescent="0.25">
      <c r="B34" s="18">
        <v>14103</v>
      </c>
      <c r="C34" s="19" t="s">
        <v>58</v>
      </c>
      <c r="D34" s="90">
        <v>9000000</v>
      </c>
      <c r="E34" s="90">
        <v>0</v>
      </c>
      <c r="F34" s="90">
        <v>9885936.8200000022</v>
      </c>
      <c r="G34" s="90">
        <v>10537840.210000003</v>
      </c>
      <c r="H34" s="90">
        <v>8348096.6099999975</v>
      </c>
      <c r="I34" s="13">
        <v>-7.2433710000000318E-2</v>
      </c>
      <c r="J34" s="115"/>
      <c r="K34" s="115"/>
    </row>
    <row r="35" spans="2:11" s="17" customFormat="1" x14ac:dyDescent="0.25">
      <c r="B35" s="14" t="s">
        <v>59</v>
      </c>
      <c r="C35" s="27" t="s">
        <v>60</v>
      </c>
      <c r="D35" s="89">
        <f>+D36</f>
        <v>2000000</v>
      </c>
      <c r="E35" s="89">
        <f t="shared" ref="E35:H35" si="11">+E36</f>
        <v>0</v>
      </c>
      <c r="F35" s="89">
        <f t="shared" si="11"/>
        <v>4200066.7699999996</v>
      </c>
      <c r="G35" s="89">
        <f t="shared" si="11"/>
        <v>5300066.7699999996</v>
      </c>
      <c r="H35" s="89">
        <f t="shared" si="11"/>
        <v>900000</v>
      </c>
      <c r="I35" s="16">
        <v>-0.55000000000000004</v>
      </c>
      <c r="J35" s="106"/>
      <c r="K35" s="106"/>
    </row>
    <row r="36" spans="2:11" x14ac:dyDescent="0.25">
      <c r="B36" s="18">
        <v>14401</v>
      </c>
      <c r="C36" s="19" t="s">
        <v>61</v>
      </c>
      <c r="D36" s="90">
        <v>2000000</v>
      </c>
      <c r="E36" s="90">
        <v>0</v>
      </c>
      <c r="F36" s="92">
        <v>4200066.7699999996</v>
      </c>
      <c r="G36" s="92">
        <v>5300066.7699999996</v>
      </c>
      <c r="H36" s="90">
        <v>900000</v>
      </c>
      <c r="I36" s="13">
        <v>-0.55000000000000004</v>
      </c>
      <c r="J36" s="115"/>
      <c r="K36" s="115"/>
    </row>
    <row r="37" spans="2:11" x14ac:dyDescent="0.25">
      <c r="B37" s="23" t="s">
        <v>62</v>
      </c>
      <c r="C37" s="11" t="s">
        <v>63</v>
      </c>
      <c r="D37" s="92">
        <f>+D38+D40+D50</f>
        <v>43463381.189999998</v>
      </c>
      <c r="E37" s="92">
        <f t="shared" ref="E37:H37" si="12">+E38+E40+E50</f>
        <v>0</v>
      </c>
      <c r="F37" s="92">
        <f t="shared" si="12"/>
        <v>31785989.309999991</v>
      </c>
      <c r="G37" s="92">
        <f t="shared" si="12"/>
        <v>32788992.219999995</v>
      </c>
      <c r="H37" s="92">
        <f t="shared" si="12"/>
        <v>42460378.279999994</v>
      </c>
      <c r="I37" s="13">
        <v>-2.3076964620294516E-2</v>
      </c>
      <c r="J37" s="115"/>
      <c r="K37" s="115"/>
    </row>
    <row r="38" spans="2:11" s="17" customFormat="1" x14ac:dyDescent="0.25">
      <c r="B38" s="14" t="s">
        <v>64</v>
      </c>
      <c r="C38" s="27" t="s">
        <v>65</v>
      </c>
      <c r="D38" s="89">
        <f>SUM(D39)</f>
        <v>11099999.999999996</v>
      </c>
      <c r="E38" s="89">
        <f t="shared" ref="E38:H38" si="13">SUM(E39)</f>
        <v>0</v>
      </c>
      <c r="F38" s="89">
        <f t="shared" si="13"/>
        <v>13115685.179999992</v>
      </c>
      <c r="G38" s="89">
        <f t="shared" si="13"/>
        <v>17435689.129999995</v>
      </c>
      <c r="H38" s="89">
        <f t="shared" si="13"/>
        <v>6779996.0499999933</v>
      </c>
      <c r="I38" s="16">
        <v>-0.38918954504504544</v>
      </c>
      <c r="J38" s="106"/>
      <c r="K38" s="106"/>
    </row>
    <row r="39" spans="2:11" x14ac:dyDescent="0.25">
      <c r="B39" s="25">
        <v>15201</v>
      </c>
      <c r="C39" s="19" t="s">
        <v>66</v>
      </c>
      <c r="D39" s="90">
        <v>11099999.999999996</v>
      </c>
      <c r="E39" s="90">
        <v>0</v>
      </c>
      <c r="F39" s="90">
        <v>13115685.179999992</v>
      </c>
      <c r="G39" s="90">
        <v>17435689.129999995</v>
      </c>
      <c r="H39" s="90">
        <v>6779996.0499999933</v>
      </c>
      <c r="I39" s="13">
        <v>-0.38918954504504544</v>
      </c>
      <c r="J39" s="112"/>
      <c r="K39" s="112"/>
    </row>
    <row r="40" spans="2:11" s="17" customFormat="1" x14ac:dyDescent="0.25">
      <c r="B40" s="14" t="s">
        <v>67</v>
      </c>
      <c r="C40" s="27" t="s">
        <v>68</v>
      </c>
      <c r="D40" s="89">
        <f>SUM(D41:D47)</f>
        <v>22966081.189999998</v>
      </c>
      <c r="E40" s="89">
        <f t="shared" ref="E40:H40" si="14">SUM(E41:E47)</f>
        <v>0</v>
      </c>
      <c r="F40" s="89">
        <f t="shared" si="14"/>
        <v>12043604.129999999</v>
      </c>
      <c r="G40" s="89">
        <f t="shared" si="14"/>
        <v>8200903.0899999999</v>
      </c>
      <c r="H40" s="89">
        <f t="shared" si="14"/>
        <v>26808782.23</v>
      </c>
      <c r="I40" s="16">
        <v>0.16732071127891035</v>
      </c>
      <c r="J40" s="106"/>
      <c r="K40" s="106"/>
    </row>
    <row r="41" spans="2:11" x14ac:dyDescent="0.25">
      <c r="B41" s="18">
        <v>15401</v>
      </c>
      <c r="C41" s="19" t="s">
        <v>69</v>
      </c>
      <c r="D41" s="90">
        <v>4727115.5900000008</v>
      </c>
      <c r="E41" s="90">
        <v>0</v>
      </c>
      <c r="F41" s="90">
        <v>585840.22</v>
      </c>
      <c r="G41" s="90">
        <v>653319.14</v>
      </c>
      <c r="H41" s="90">
        <v>4659636.6700000009</v>
      </c>
      <c r="I41" s="13">
        <v>-1.4274861427706287E-2</v>
      </c>
      <c r="J41" s="115"/>
      <c r="K41" s="115"/>
    </row>
    <row r="42" spans="2:11" ht="42" customHeight="1" x14ac:dyDescent="0.25">
      <c r="B42" s="25">
        <v>15402</v>
      </c>
      <c r="C42" s="19" t="s">
        <v>70</v>
      </c>
      <c r="D42" s="90">
        <v>799999.99999999988</v>
      </c>
      <c r="E42" s="90">
        <v>0</v>
      </c>
      <c r="F42" s="90">
        <v>1821055.8399999996</v>
      </c>
      <c r="G42" s="90">
        <v>1991189.3299999996</v>
      </c>
      <c r="H42" s="90">
        <v>629866.50999999978</v>
      </c>
      <c r="I42" s="13">
        <v>-0.21266686250000022</v>
      </c>
      <c r="J42" s="112"/>
      <c r="K42" s="112"/>
    </row>
    <row r="43" spans="2:11" ht="66" customHeight="1" x14ac:dyDescent="0.25">
      <c r="B43" s="25">
        <v>15403</v>
      </c>
      <c r="C43" s="19" t="s">
        <v>71</v>
      </c>
      <c r="D43" s="90">
        <v>368000</v>
      </c>
      <c r="E43" s="90">
        <v>0</v>
      </c>
      <c r="F43" s="90">
        <v>401876.24999999988</v>
      </c>
      <c r="G43" s="90">
        <v>219000</v>
      </c>
      <c r="H43" s="90">
        <v>550876.24999999988</v>
      </c>
      <c r="I43" s="13">
        <v>0.49694633152173884</v>
      </c>
      <c r="J43" s="112" t="s">
        <v>559</v>
      </c>
      <c r="K43" s="112"/>
    </row>
    <row r="44" spans="2:11" ht="54.75" customHeight="1" x14ac:dyDescent="0.25">
      <c r="B44" s="25">
        <v>15404</v>
      </c>
      <c r="C44" s="19" t="s">
        <v>72</v>
      </c>
      <c r="D44" s="90">
        <v>7282000</v>
      </c>
      <c r="E44" s="90">
        <v>0</v>
      </c>
      <c r="F44" s="90">
        <v>7168938.4400000013</v>
      </c>
      <c r="G44" s="90">
        <v>4569000</v>
      </c>
      <c r="H44" s="90">
        <v>9881938.4400000013</v>
      </c>
      <c r="I44" s="13">
        <v>0.35703631419939597</v>
      </c>
      <c r="J44" s="112" t="s">
        <v>560</v>
      </c>
      <c r="K44" s="112"/>
    </row>
    <row r="45" spans="2:11" ht="43.5" customHeight="1" x14ac:dyDescent="0.25">
      <c r="B45" s="28">
        <v>15405</v>
      </c>
      <c r="C45" s="29" t="s">
        <v>73</v>
      </c>
      <c r="D45" s="90">
        <v>4855365.5999999996</v>
      </c>
      <c r="E45" s="90">
        <v>0</v>
      </c>
      <c r="F45" s="90">
        <v>1010657.2</v>
      </c>
      <c r="G45" s="90">
        <v>340682.8</v>
      </c>
      <c r="H45" s="90">
        <v>5525340</v>
      </c>
      <c r="I45" s="13">
        <v>0.13798639591630346</v>
      </c>
      <c r="J45" s="112" t="s">
        <v>561</v>
      </c>
      <c r="K45" s="112"/>
    </row>
    <row r="46" spans="2:11" ht="19.5" customHeight="1" x14ac:dyDescent="0.25">
      <c r="B46" s="18">
        <v>15406</v>
      </c>
      <c r="C46" s="30" t="s">
        <v>74</v>
      </c>
      <c r="D46" s="90">
        <v>33600</v>
      </c>
      <c r="E46" s="90">
        <v>0</v>
      </c>
      <c r="F46" s="90">
        <v>16450</v>
      </c>
      <c r="G46" s="90">
        <v>16450</v>
      </c>
      <c r="H46" s="90">
        <v>33600</v>
      </c>
      <c r="I46" s="13">
        <v>0</v>
      </c>
      <c r="J46" s="112"/>
      <c r="K46" s="112"/>
    </row>
    <row r="47" spans="2:11" ht="41.25" customHeight="1" x14ac:dyDescent="0.25">
      <c r="B47" s="18">
        <v>15407</v>
      </c>
      <c r="C47" s="30" t="s">
        <v>75</v>
      </c>
      <c r="D47" s="90">
        <v>4900000</v>
      </c>
      <c r="E47" s="90">
        <v>0</v>
      </c>
      <c r="F47" s="90">
        <v>1038786.1799999999</v>
      </c>
      <c r="G47" s="90">
        <v>411261.81999999995</v>
      </c>
      <c r="H47" s="90">
        <v>5527524.3599999994</v>
      </c>
      <c r="I47" s="13">
        <v>0.12806619591836732</v>
      </c>
      <c r="J47" s="112" t="s">
        <v>561</v>
      </c>
      <c r="K47" s="112"/>
    </row>
    <row r="48" spans="2:11" ht="15" hidden="1" customHeight="1" x14ac:dyDescent="0.25">
      <c r="B48" s="22" t="s">
        <v>76</v>
      </c>
      <c r="C48" s="31" t="s">
        <v>77</v>
      </c>
      <c r="D48" s="92"/>
      <c r="E48" s="92"/>
      <c r="F48" s="92"/>
      <c r="G48" s="92"/>
      <c r="H48" s="92"/>
      <c r="I48" s="13">
        <v>1</v>
      </c>
      <c r="J48" s="12"/>
      <c r="K48" s="32"/>
    </row>
    <row r="49" spans="2:11" ht="15" hidden="1" customHeight="1" x14ac:dyDescent="0.25">
      <c r="B49" s="18">
        <v>15501</v>
      </c>
      <c r="C49" s="30" t="s">
        <v>78</v>
      </c>
      <c r="D49" s="90"/>
      <c r="E49" s="90"/>
      <c r="F49" s="90"/>
      <c r="G49" s="90"/>
      <c r="H49" s="90"/>
      <c r="I49" s="13">
        <v>1</v>
      </c>
      <c r="J49" s="20"/>
      <c r="K49" s="32"/>
    </row>
    <row r="50" spans="2:11" s="17" customFormat="1" x14ac:dyDescent="0.25">
      <c r="B50" s="33" t="s">
        <v>79</v>
      </c>
      <c r="C50" s="34" t="s">
        <v>63</v>
      </c>
      <c r="D50" s="89">
        <f>SUM(D51:D55)</f>
        <v>9397300</v>
      </c>
      <c r="E50" s="89">
        <f t="shared" ref="E50:H50" si="15">SUM(E51:E55)</f>
        <v>0</v>
      </c>
      <c r="F50" s="89">
        <f t="shared" si="15"/>
        <v>6626700</v>
      </c>
      <c r="G50" s="89">
        <f t="shared" si="15"/>
        <v>7152400</v>
      </c>
      <c r="H50" s="89">
        <f t="shared" si="15"/>
        <v>8871600</v>
      </c>
      <c r="I50" s="16">
        <v>-5.5941600246879442E-2</v>
      </c>
      <c r="J50" s="106"/>
      <c r="K50" s="106"/>
    </row>
    <row r="51" spans="2:11" ht="65.25" customHeight="1" x14ac:dyDescent="0.25">
      <c r="B51" s="18">
        <v>15902</v>
      </c>
      <c r="C51" s="19" t="s">
        <v>80</v>
      </c>
      <c r="D51" s="90">
        <v>247000</v>
      </c>
      <c r="E51" s="90">
        <v>0</v>
      </c>
      <c r="F51" s="92">
        <v>914000</v>
      </c>
      <c r="G51" s="92">
        <v>768000</v>
      </c>
      <c r="H51" s="90">
        <v>393000</v>
      </c>
      <c r="I51" s="13">
        <v>0.59109311740890691</v>
      </c>
      <c r="J51" s="112" t="s">
        <v>562</v>
      </c>
      <c r="K51" s="112"/>
    </row>
    <row r="52" spans="2:11" x14ac:dyDescent="0.25">
      <c r="B52" s="18">
        <v>15903</v>
      </c>
      <c r="C52" s="30" t="s">
        <v>81</v>
      </c>
      <c r="D52" s="90">
        <v>5313000</v>
      </c>
      <c r="E52" s="90">
        <v>0</v>
      </c>
      <c r="F52" s="92">
        <v>5420000</v>
      </c>
      <c r="G52" s="92">
        <v>5875000</v>
      </c>
      <c r="H52" s="90">
        <v>4858000</v>
      </c>
      <c r="I52" s="13">
        <v>-8.563899868247693E-2</v>
      </c>
      <c r="J52" s="115"/>
      <c r="K52" s="115"/>
    </row>
    <row r="53" spans="2:11" x14ac:dyDescent="0.25">
      <c r="B53" s="18">
        <v>15904</v>
      </c>
      <c r="C53" s="35" t="s">
        <v>82</v>
      </c>
      <c r="D53" s="90">
        <v>1530000</v>
      </c>
      <c r="E53" s="90">
        <v>0</v>
      </c>
      <c r="F53" s="92">
        <v>131800</v>
      </c>
      <c r="G53" s="92">
        <v>164200</v>
      </c>
      <c r="H53" s="90">
        <v>1497600</v>
      </c>
      <c r="I53" s="13">
        <v>-2.1176470588235241E-2</v>
      </c>
      <c r="J53" s="115"/>
      <c r="K53" s="115"/>
    </row>
    <row r="54" spans="2:11" x14ac:dyDescent="0.25">
      <c r="B54" s="18">
        <v>15905</v>
      </c>
      <c r="C54" s="35" t="s">
        <v>83</v>
      </c>
      <c r="D54" s="90">
        <v>2252000</v>
      </c>
      <c r="E54" s="90">
        <v>0</v>
      </c>
      <c r="F54" s="92">
        <v>82800</v>
      </c>
      <c r="G54" s="92">
        <v>270200</v>
      </c>
      <c r="H54" s="90">
        <v>2064600</v>
      </c>
      <c r="I54" s="13">
        <v>-8.3214920071047915E-2</v>
      </c>
      <c r="J54" s="115"/>
      <c r="K54" s="115"/>
    </row>
    <row r="55" spans="2:11" x14ac:dyDescent="0.25">
      <c r="B55" s="18">
        <v>15906</v>
      </c>
      <c r="C55" s="35" t="s">
        <v>84</v>
      </c>
      <c r="D55" s="90">
        <v>55300</v>
      </c>
      <c r="E55" s="90">
        <v>0</v>
      </c>
      <c r="F55" s="92">
        <v>78100</v>
      </c>
      <c r="G55" s="92">
        <v>75000</v>
      </c>
      <c r="H55" s="90">
        <v>58400</v>
      </c>
      <c r="I55" s="13">
        <v>5.6057866184448413E-2</v>
      </c>
      <c r="J55" s="115"/>
      <c r="K55" s="115"/>
    </row>
    <row r="56" spans="2:11" x14ac:dyDescent="0.25">
      <c r="B56" s="23" t="s">
        <v>85</v>
      </c>
      <c r="C56" s="11" t="s">
        <v>86</v>
      </c>
      <c r="D56" s="92">
        <f>+D57</f>
        <v>4091650.92</v>
      </c>
      <c r="E56" s="92">
        <f t="shared" ref="E56:H57" si="16">+E57</f>
        <v>0</v>
      </c>
      <c r="F56" s="92">
        <f t="shared" si="16"/>
        <v>35933420.759999998</v>
      </c>
      <c r="G56" s="92">
        <f t="shared" si="16"/>
        <v>39840694.850000001</v>
      </c>
      <c r="H56" s="92">
        <f t="shared" si="16"/>
        <v>184376.82999999821</v>
      </c>
      <c r="I56" s="13">
        <v>-0.95493827953436505</v>
      </c>
      <c r="J56" s="115"/>
      <c r="K56" s="115"/>
    </row>
    <row r="57" spans="2:11" s="17" customFormat="1" ht="26.25" customHeight="1" x14ac:dyDescent="0.25">
      <c r="B57" s="14" t="s">
        <v>87</v>
      </c>
      <c r="C57" s="15" t="s">
        <v>88</v>
      </c>
      <c r="D57" s="89">
        <f>+D58</f>
        <v>4091650.92</v>
      </c>
      <c r="E57" s="89">
        <f t="shared" si="16"/>
        <v>0</v>
      </c>
      <c r="F57" s="89">
        <f t="shared" si="16"/>
        <v>35933420.759999998</v>
      </c>
      <c r="G57" s="89">
        <f t="shared" si="16"/>
        <v>39840694.850000001</v>
      </c>
      <c r="H57" s="89">
        <f t="shared" si="16"/>
        <v>184376.82999999821</v>
      </c>
      <c r="I57" s="16">
        <v>-0.95493827953436505</v>
      </c>
      <c r="J57" s="106"/>
      <c r="K57" s="106"/>
    </row>
    <row r="58" spans="2:11" x14ac:dyDescent="0.25">
      <c r="B58" s="18">
        <v>16101</v>
      </c>
      <c r="C58" s="19" t="s">
        <v>89</v>
      </c>
      <c r="D58" s="90">
        <v>4091650.92</v>
      </c>
      <c r="E58" s="90">
        <v>0</v>
      </c>
      <c r="F58" s="90">
        <v>35933420.759999998</v>
      </c>
      <c r="G58" s="90">
        <v>39840694.850000001</v>
      </c>
      <c r="H58" s="90">
        <v>184376.82999999821</v>
      </c>
      <c r="I58" s="13">
        <v>-0.95493827953436505</v>
      </c>
      <c r="J58" s="115"/>
      <c r="K58" s="115"/>
    </row>
    <row r="59" spans="2:11" x14ac:dyDescent="0.25">
      <c r="B59" s="23" t="s">
        <v>90</v>
      </c>
      <c r="C59" s="11" t="s">
        <v>91</v>
      </c>
      <c r="D59" s="92">
        <f>+D60</f>
        <v>3816000</v>
      </c>
      <c r="E59" s="92">
        <f t="shared" ref="E59:H60" si="17">+E60</f>
        <v>-72434.75</v>
      </c>
      <c r="F59" s="92">
        <f t="shared" si="17"/>
        <v>7813919.8100000005</v>
      </c>
      <c r="G59" s="92">
        <f t="shared" si="17"/>
        <v>9337001.6900000013</v>
      </c>
      <c r="H59" s="92">
        <f t="shared" si="17"/>
        <v>2220483.3699999992</v>
      </c>
      <c r="I59" s="13">
        <v>-0.41811232442348034</v>
      </c>
      <c r="J59" s="115"/>
      <c r="K59" s="115"/>
    </row>
    <row r="60" spans="2:11" s="17" customFormat="1" x14ac:dyDescent="0.25">
      <c r="B60" s="14" t="s">
        <v>92</v>
      </c>
      <c r="C60" s="27" t="s">
        <v>93</v>
      </c>
      <c r="D60" s="89">
        <f>+D61</f>
        <v>3816000</v>
      </c>
      <c r="E60" s="89">
        <f t="shared" si="17"/>
        <v>-72434.75</v>
      </c>
      <c r="F60" s="89">
        <f t="shared" si="17"/>
        <v>7813919.8100000005</v>
      </c>
      <c r="G60" s="89">
        <f t="shared" si="17"/>
        <v>9337001.6900000013</v>
      </c>
      <c r="H60" s="89">
        <f t="shared" si="17"/>
        <v>2220483.3699999992</v>
      </c>
      <c r="I60" s="16">
        <v>-0.41811232442348034</v>
      </c>
      <c r="J60" s="106"/>
      <c r="K60" s="106"/>
    </row>
    <row r="61" spans="2:11" x14ac:dyDescent="0.25">
      <c r="B61" s="18">
        <v>17101</v>
      </c>
      <c r="C61" s="19" t="s">
        <v>94</v>
      </c>
      <c r="D61" s="90">
        <v>3816000</v>
      </c>
      <c r="E61" s="90">
        <v>-72434.75</v>
      </c>
      <c r="F61" s="92">
        <v>7813919.8100000005</v>
      </c>
      <c r="G61" s="92">
        <v>9337001.6900000013</v>
      </c>
      <c r="H61" s="90">
        <v>2220483.3699999992</v>
      </c>
      <c r="I61" s="13">
        <v>-0.41811232442348034</v>
      </c>
      <c r="J61" s="115"/>
      <c r="K61" s="115"/>
    </row>
    <row r="62" spans="2:11" s="40" customFormat="1" hidden="1" x14ac:dyDescent="0.25">
      <c r="B62" s="36">
        <v>17105</v>
      </c>
      <c r="C62" s="37" t="s">
        <v>95</v>
      </c>
      <c r="D62" s="95"/>
      <c r="E62" s="95"/>
      <c r="F62" s="95"/>
      <c r="G62" s="95"/>
      <c r="H62" s="95"/>
      <c r="I62" s="38" t="e">
        <v>#VALUE!</v>
      </c>
      <c r="J62" s="38"/>
      <c r="K62" s="39"/>
    </row>
    <row r="63" spans="2:11" s="9" customFormat="1" ht="21.75" customHeight="1" x14ac:dyDescent="0.25">
      <c r="B63" s="41">
        <v>2000</v>
      </c>
      <c r="C63" s="42" t="s">
        <v>96</v>
      </c>
      <c r="D63" s="96">
        <f>+D64+D81+D84+D87+D108+D130+D135+D142</f>
        <v>37506203.920000002</v>
      </c>
      <c r="E63" s="96">
        <f t="shared" ref="E63:H63" si="18">+E64+E81+E84+E87+E108+E130+E135+E142</f>
        <v>4748366.82</v>
      </c>
      <c r="F63" s="96">
        <f t="shared" si="18"/>
        <v>75749315.879999995</v>
      </c>
      <c r="G63" s="96">
        <f t="shared" si="18"/>
        <v>73280641.840000004</v>
      </c>
      <c r="H63" s="96">
        <f t="shared" si="18"/>
        <v>44723244.779999994</v>
      </c>
      <c r="I63" s="43">
        <v>1.1924225889507187</v>
      </c>
      <c r="J63" s="116"/>
      <c r="K63" s="116"/>
    </row>
    <row r="64" spans="2:11" ht="24.75" x14ac:dyDescent="0.25">
      <c r="B64" s="23" t="s">
        <v>97</v>
      </c>
      <c r="C64" s="11" t="s">
        <v>98</v>
      </c>
      <c r="D64" s="92">
        <f>+D65+D68+D70+D73+D75+D79</f>
        <v>3215104.6999999997</v>
      </c>
      <c r="E64" s="92">
        <f t="shared" ref="E64:H64" si="19">+E65+E68+E70+E73+E75+E79</f>
        <v>0</v>
      </c>
      <c r="F64" s="92">
        <f t="shared" si="19"/>
        <v>7392154.9199999999</v>
      </c>
      <c r="G64" s="92">
        <f t="shared" si="19"/>
        <v>8053035.8400000008</v>
      </c>
      <c r="H64" s="92">
        <f t="shared" si="19"/>
        <v>2554223.7799999984</v>
      </c>
      <c r="I64" s="13">
        <v>-0.20555502282709526</v>
      </c>
      <c r="J64" s="115"/>
      <c r="K64" s="115"/>
    </row>
    <row r="65" spans="2:11" s="17" customFormat="1" x14ac:dyDescent="0.25">
      <c r="B65" s="14" t="s">
        <v>99</v>
      </c>
      <c r="C65" s="27" t="s">
        <v>100</v>
      </c>
      <c r="D65" s="89">
        <f>SUM(D66:D67)</f>
        <v>965104.69999999984</v>
      </c>
      <c r="E65" s="89">
        <f t="shared" ref="E65:H65" si="20">SUM(E66:E67)</f>
        <v>0</v>
      </c>
      <c r="F65" s="89">
        <f t="shared" si="20"/>
        <v>2858345.1799999992</v>
      </c>
      <c r="G65" s="89">
        <f t="shared" si="20"/>
        <v>2986652.5300000003</v>
      </c>
      <c r="H65" s="89">
        <f t="shared" si="20"/>
        <v>836797.34999999858</v>
      </c>
      <c r="I65" s="16">
        <v>-0.13294656009861028</v>
      </c>
      <c r="J65" s="106"/>
      <c r="K65" s="106"/>
    </row>
    <row r="66" spans="2:11" x14ac:dyDescent="0.25">
      <c r="B66" s="18">
        <v>21101</v>
      </c>
      <c r="C66" s="19" t="s">
        <v>101</v>
      </c>
      <c r="D66" s="90">
        <v>815104.69999999984</v>
      </c>
      <c r="E66" s="90">
        <v>0</v>
      </c>
      <c r="F66" s="90">
        <v>1979281.0299999993</v>
      </c>
      <c r="G66" s="90">
        <v>2063350.2000000004</v>
      </c>
      <c r="H66" s="90">
        <v>731035.52999999863</v>
      </c>
      <c r="I66" s="13">
        <v>-0.10313910593326381</v>
      </c>
      <c r="J66" s="115"/>
      <c r="K66" s="115"/>
    </row>
    <row r="67" spans="2:11" x14ac:dyDescent="0.25">
      <c r="B67" s="18">
        <v>21102</v>
      </c>
      <c r="C67" s="19" t="s">
        <v>102</v>
      </c>
      <c r="D67" s="90">
        <v>150000</v>
      </c>
      <c r="E67" s="90">
        <v>0</v>
      </c>
      <c r="F67" s="90">
        <v>879064.15</v>
      </c>
      <c r="G67" s="90">
        <v>923302.33000000007</v>
      </c>
      <c r="H67" s="90">
        <v>105761.81999999995</v>
      </c>
      <c r="I67" s="13">
        <v>-0.29492120000000033</v>
      </c>
      <c r="J67" s="115"/>
      <c r="K67" s="115"/>
    </row>
    <row r="68" spans="2:11" s="17" customFormat="1" x14ac:dyDescent="0.25">
      <c r="B68" s="14" t="s">
        <v>103</v>
      </c>
      <c r="C68" s="27" t="s">
        <v>104</v>
      </c>
      <c r="D68" s="89">
        <f>SUM(D69)</f>
        <v>20000</v>
      </c>
      <c r="E68" s="89">
        <f t="shared" ref="E68:H68" si="21">SUM(E69)</f>
        <v>0</v>
      </c>
      <c r="F68" s="89">
        <f t="shared" si="21"/>
        <v>79498.429999999993</v>
      </c>
      <c r="G68" s="89">
        <f t="shared" si="21"/>
        <v>96448.329999999987</v>
      </c>
      <c r="H68" s="89">
        <f t="shared" si="21"/>
        <v>3050.1000000000058</v>
      </c>
      <c r="I68" s="16">
        <v>-0.84749499999999967</v>
      </c>
      <c r="J68" s="106"/>
      <c r="K68" s="106"/>
    </row>
    <row r="69" spans="2:11" ht="15" customHeight="1" x14ac:dyDescent="0.25">
      <c r="B69" s="18">
        <v>21201</v>
      </c>
      <c r="C69" s="19" t="s">
        <v>105</v>
      </c>
      <c r="D69" s="90">
        <v>20000</v>
      </c>
      <c r="E69" s="90">
        <v>0</v>
      </c>
      <c r="F69" s="90">
        <v>79498.429999999993</v>
      </c>
      <c r="G69" s="90">
        <v>96448.329999999987</v>
      </c>
      <c r="H69" s="90">
        <v>3050.1000000000058</v>
      </c>
      <c r="I69" s="13">
        <v>-0.84749499999999967</v>
      </c>
      <c r="J69" s="115"/>
      <c r="K69" s="115"/>
    </row>
    <row r="70" spans="2:11" s="17" customFormat="1" ht="24.75" x14ac:dyDescent="0.25">
      <c r="B70" s="14" t="s">
        <v>106</v>
      </c>
      <c r="C70" s="15" t="s">
        <v>107</v>
      </c>
      <c r="D70" s="89">
        <f>SUM(D71:D72)</f>
        <v>380000</v>
      </c>
      <c r="E70" s="89">
        <f t="shared" ref="E70:H70" si="22">SUM(E71:E72)</f>
        <v>0</v>
      </c>
      <c r="F70" s="89">
        <f t="shared" si="22"/>
        <v>1733607.67</v>
      </c>
      <c r="G70" s="89">
        <f t="shared" si="22"/>
        <v>1588943.12</v>
      </c>
      <c r="H70" s="89">
        <f t="shared" si="22"/>
        <v>524664.54999999993</v>
      </c>
      <c r="I70" s="16">
        <v>0.38069618421052609</v>
      </c>
      <c r="J70" s="106"/>
      <c r="K70" s="106"/>
    </row>
    <row r="71" spans="2:11" ht="54.75" customHeight="1" x14ac:dyDescent="0.25">
      <c r="B71" s="18">
        <v>21401</v>
      </c>
      <c r="C71" s="19" t="s">
        <v>108</v>
      </c>
      <c r="D71" s="90">
        <v>350000</v>
      </c>
      <c r="E71" s="90">
        <v>0</v>
      </c>
      <c r="F71" s="90">
        <v>1500675.03</v>
      </c>
      <c r="G71" s="90">
        <v>1364580.09</v>
      </c>
      <c r="H71" s="90">
        <v>486094.93999999994</v>
      </c>
      <c r="I71" s="13">
        <v>0.38884268571428549</v>
      </c>
      <c r="J71" s="112" t="s">
        <v>564</v>
      </c>
      <c r="K71" s="112"/>
    </row>
    <row r="72" spans="2:11" ht="59.25" customHeight="1" x14ac:dyDescent="0.25">
      <c r="B72" s="18">
        <v>21402</v>
      </c>
      <c r="C72" s="19" t="s">
        <v>109</v>
      </c>
      <c r="D72" s="90">
        <v>30000</v>
      </c>
      <c r="E72" s="90">
        <v>0</v>
      </c>
      <c r="F72" s="90">
        <v>232932.63999999998</v>
      </c>
      <c r="G72" s="90">
        <v>224363.03</v>
      </c>
      <c r="H72" s="90">
        <v>38569.610000000015</v>
      </c>
      <c r="I72" s="13">
        <v>0.28565366666666714</v>
      </c>
      <c r="J72" s="112" t="s">
        <v>563</v>
      </c>
      <c r="K72" s="112"/>
    </row>
    <row r="73" spans="2:11" s="17" customFormat="1" x14ac:dyDescent="0.25">
      <c r="B73" s="44" t="s">
        <v>110</v>
      </c>
      <c r="C73" s="15" t="s">
        <v>111</v>
      </c>
      <c r="D73" s="97">
        <f>SUM(D74)</f>
        <v>1500000</v>
      </c>
      <c r="E73" s="97">
        <f t="shared" ref="E73:H73" si="23">SUM(E74)</f>
        <v>0</v>
      </c>
      <c r="F73" s="97">
        <f t="shared" si="23"/>
        <v>2184986.37</v>
      </c>
      <c r="G73" s="97">
        <f t="shared" si="23"/>
        <v>2674664.87</v>
      </c>
      <c r="H73" s="97">
        <f t="shared" si="23"/>
        <v>1010321.5</v>
      </c>
      <c r="I73" s="16">
        <v>-0.32645233333333334</v>
      </c>
      <c r="J73" s="106"/>
      <c r="K73" s="106"/>
    </row>
    <row r="74" spans="2:11" ht="54" customHeight="1" x14ac:dyDescent="0.25">
      <c r="B74" s="45">
        <v>21501</v>
      </c>
      <c r="C74" s="26" t="s">
        <v>112</v>
      </c>
      <c r="D74" s="90">
        <v>1500000</v>
      </c>
      <c r="E74" s="90">
        <v>0</v>
      </c>
      <c r="F74" s="90">
        <v>2184986.37</v>
      </c>
      <c r="G74" s="90">
        <v>2674664.87</v>
      </c>
      <c r="H74" s="90">
        <v>1010321.5</v>
      </c>
      <c r="I74" s="13">
        <v>-0.32645233333333334</v>
      </c>
      <c r="J74" s="112"/>
      <c r="K74" s="112"/>
    </row>
    <row r="75" spans="2:11" s="17" customFormat="1" x14ac:dyDescent="0.25">
      <c r="B75" s="14" t="s">
        <v>113</v>
      </c>
      <c r="C75" s="27" t="s">
        <v>114</v>
      </c>
      <c r="D75" s="89">
        <f>SUM(D76)</f>
        <v>350000</v>
      </c>
      <c r="E75" s="89">
        <f t="shared" ref="E75:H75" si="24">SUM(E76)</f>
        <v>0</v>
      </c>
      <c r="F75" s="89">
        <f t="shared" si="24"/>
        <v>531017.27</v>
      </c>
      <c r="G75" s="89">
        <f t="shared" si="24"/>
        <v>706326.99000000011</v>
      </c>
      <c r="H75" s="89">
        <f t="shared" si="24"/>
        <v>174690.27999999991</v>
      </c>
      <c r="I75" s="16">
        <v>-0.50088491428571458</v>
      </c>
      <c r="J75" s="124"/>
      <c r="K75" s="124"/>
    </row>
    <row r="76" spans="2:11" x14ac:dyDescent="0.25">
      <c r="B76" s="18">
        <v>21601</v>
      </c>
      <c r="C76" s="19" t="s">
        <v>115</v>
      </c>
      <c r="D76" s="90">
        <v>350000</v>
      </c>
      <c r="E76" s="90">
        <v>0</v>
      </c>
      <c r="F76" s="90">
        <v>531017.27</v>
      </c>
      <c r="G76" s="90">
        <v>706326.99000000011</v>
      </c>
      <c r="H76" s="90">
        <v>174690.27999999991</v>
      </c>
      <c r="I76" s="13">
        <v>-0.50088491428571458</v>
      </c>
      <c r="J76" s="115"/>
      <c r="K76" s="115"/>
    </row>
    <row r="77" spans="2:11" ht="15" hidden="1" customHeight="1" x14ac:dyDescent="0.25">
      <c r="B77" s="46" t="s">
        <v>116</v>
      </c>
      <c r="C77" s="31" t="s">
        <v>117</v>
      </c>
      <c r="D77" s="92"/>
      <c r="E77" s="92"/>
      <c r="F77" s="92"/>
      <c r="G77" s="92"/>
      <c r="H77" s="92"/>
      <c r="I77" s="13">
        <v>1</v>
      </c>
      <c r="J77" s="12"/>
      <c r="K77" s="32"/>
    </row>
    <row r="78" spans="2:11" ht="15" hidden="1" customHeight="1" x14ac:dyDescent="0.25">
      <c r="B78" s="18">
        <v>21701</v>
      </c>
      <c r="C78" s="19" t="s">
        <v>118</v>
      </c>
      <c r="D78" s="90"/>
      <c r="E78" s="90"/>
      <c r="F78" s="90"/>
      <c r="G78" s="90"/>
      <c r="H78" s="90"/>
      <c r="I78" s="13">
        <v>1</v>
      </c>
      <c r="J78" s="20"/>
      <c r="K78" s="32"/>
    </row>
    <row r="79" spans="2:11" s="17" customFormat="1" ht="27.75" customHeight="1" x14ac:dyDescent="0.25">
      <c r="B79" s="47" t="s">
        <v>119</v>
      </c>
      <c r="C79" s="15" t="s">
        <v>120</v>
      </c>
      <c r="D79" s="98">
        <f>SUM(D80)</f>
        <v>0</v>
      </c>
      <c r="E79" s="98">
        <f t="shared" ref="E79:H79" si="25">SUM(E80)</f>
        <v>0</v>
      </c>
      <c r="F79" s="98">
        <f t="shared" si="25"/>
        <v>4700</v>
      </c>
      <c r="G79" s="98">
        <f t="shared" si="25"/>
        <v>0</v>
      </c>
      <c r="H79" s="98">
        <f t="shared" si="25"/>
        <v>4700</v>
      </c>
      <c r="I79" s="16">
        <v>1</v>
      </c>
      <c r="J79" s="106"/>
      <c r="K79" s="106"/>
    </row>
    <row r="80" spans="2:11" x14ac:dyDescent="0.25">
      <c r="B80" s="18">
        <v>21801</v>
      </c>
      <c r="C80" s="35" t="s">
        <v>121</v>
      </c>
      <c r="D80" s="90">
        <v>0</v>
      </c>
      <c r="E80" s="90">
        <v>0</v>
      </c>
      <c r="F80" s="92">
        <v>4700</v>
      </c>
      <c r="G80" s="92">
        <v>0</v>
      </c>
      <c r="H80" s="90">
        <v>4700</v>
      </c>
      <c r="I80" s="13">
        <v>1</v>
      </c>
      <c r="J80" s="115"/>
      <c r="K80" s="115"/>
    </row>
    <row r="81" spans="2:11" x14ac:dyDescent="0.25">
      <c r="B81" s="23" t="s">
        <v>122</v>
      </c>
      <c r="C81" s="11" t="s">
        <v>123</v>
      </c>
      <c r="D81" s="92">
        <f>+D82</f>
        <v>420000</v>
      </c>
      <c r="E81" s="92">
        <f t="shared" ref="E81:H82" si="26">+E82</f>
        <v>0</v>
      </c>
      <c r="F81" s="92">
        <f t="shared" si="26"/>
        <v>545392.1399999999</v>
      </c>
      <c r="G81" s="92">
        <f t="shared" si="26"/>
        <v>577043.51</v>
      </c>
      <c r="H81" s="92">
        <f t="shared" si="26"/>
        <v>388348.62999999989</v>
      </c>
      <c r="I81" s="13">
        <v>-7.5360404761904976E-2</v>
      </c>
      <c r="J81" s="115"/>
      <c r="K81" s="115"/>
    </row>
    <row r="82" spans="2:11" s="17" customFormat="1" x14ac:dyDescent="0.25">
      <c r="B82" s="14" t="s">
        <v>124</v>
      </c>
      <c r="C82" s="27" t="s">
        <v>125</v>
      </c>
      <c r="D82" s="89">
        <f>+D83</f>
        <v>420000</v>
      </c>
      <c r="E82" s="89">
        <f t="shared" si="26"/>
        <v>0</v>
      </c>
      <c r="F82" s="89">
        <f t="shared" si="26"/>
        <v>545392.1399999999</v>
      </c>
      <c r="G82" s="89">
        <f t="shared" si="26"/>
        <v>577043.51</v>
      </c>
      <c r="H82" s="89">
        <f t="shared" si="26"/>
        <v>388348.62999999989</v>
      </c>
      <c r="I82" s="16">
        <v>-7.5360404761904976E-2</v>
      </c>
      <c r="J82" s="106"/>
      <c r="K82" s="106"/>
    </row>
    <row r="83" spans="2:11" x14ac:dyDescent="0.25">
      <c r="B83" s="18">
        <v>22101</v>
      </c>
      <c r="C83" s="19" t="s">
        <v>126</v>
      </c>
      <c r="D83" s="90">
        <v>420000</v>
      </c>
      <c r="E83" s="90">
        <v>0</v>
      </c>
      <c r="F83" s="92">
        <v>545392.1399999999</v>
      </c>
      <c r="G83" s="92">
        <v>577043.51</v>
      </c>
      <c r="H83" s="90">
        <v>388348.62999999989</v>
      </c>
      <c r="I83" s="13">
        <v>-7.5360404761904976E-2</v>
      </c>
      <c r="J83" s="115"/>
      <c r="K83" s="115"/>
    </row>
    <row r="84" spans="2:11" ht="27" customHeight="1" x14ac:dyDescent="0.25">
      <c r="B84" s="23" t="s">
        <v>127</v>
      </c>
      <c r="C84" s="11" t="s">
        <v>128</v>
      </c>
      <c r="D84" s="92">
        <f>+D85</f>
        <v>500000</v>
      </c>
      <c r="E84" s="92">
        <f t="shared" ref="E84:H85" si="27">+E85</f>
        <v>0</v>
      </c>
      <c r="F84" s="92">
        <f t="shared" si="27"/>
        <v>1549308.07</v>
      </c>
      <c r="G84" s="92">
        <f t="shared" si="27"/>
        <v>1066058.07</v>
      </c>
      <c r="H84" s="92">
        <f t="shared" si="27"/>
        <v>983250</v>
      </c>
      <c r="I84" s="13">
        <v>0.96649999999999991</v>
      </c>
      <c r="J84" s="115"/>
      <c r="K84" s="115"/>
    </row>
    <row r="85" spans="2:11" s="17" customFormat="1" x14ac:dyDescent="0.25">
      <c r="B85" s="14" t="s">
        <v>129</v>
      </c>
      <c r="C85" s="15" t="s">
        <v>130</v>
      </c>
      <c r="D85" s="89">
        <f>+D86</f>
        <v>500000</v>
      </c>
      <c r="E85" s="89">
        <f t="shared" si="27"/>
        <v>0</v>
      </c>
      <c r="F85" s="89">
        <f t="shared" si="27"/>
        <v>1549308.07</v>
      </c>
      <c r="G85" s="89">
        <f t="shared" si="27"/>
        <v>1066058.07</v>
      </c>
      <c r="H85" s="89">
        <f t="shared" si="27"/>
        <v>983250</v>
      </c>
      <c r="I85" s="16">
        <v>0.96649999999999991</v>
      </c>
      <c r="J85" s="106"/>
      <c r="K85" s="106"/>
    </row>
    <row r="86" spans="2:11" ht="54" customHeight="1" x14ac:dyDescent="0.25">
      <c r="B86" s="25">
        <v>23801</v>
      </c>
      <c r="C86" s="26" t="s">
        <v>131</v>
      </c>
      <c r="D86" s="90">
        <v>500000</v>
      </c>
      <c r="E86" s="90">
        <v>0</v>
      </c>
      <c r="F86" s="92">
        <v>1549308.07</v>
      </c>
      <c r="G86" s="92">
        <v>1066058.07</v>
      </c>
      <c r="H86" s="90">
        <v>983250</v>
      </c>
      <c r="I86" s="13">
        <v>0.96649999999999991</v>
      </c>
      <c r="J86" s="112" t="s">
        <v>565</v>
      </c>
      <c r="K86" s="112"/>
    </row>
    <row r="87" spans="2:11" ht="30.75" customHeight="1" x14ac:dyDescent="0.25">
      <c r="B87" s="10" t="s">
        <v>132</v>
      </c>
      <c r="C87" s="11" t="s">
        <v>133</v>
      </c>
      <c r="D87" s="92">
        <f>+D88+D90+D92+D94+D96+D98+D102</f>
        <v>2135000</v>
      </c>
      <c r="E87" s="92">
        <f t="shared" ref="E87:H87" si="28">+E88+E90+E92+E94+E96+E98+E102</f>
        <v>0</v>
      </c>
      <c r="F87" s="92">
        <f t="shared" si="28"/>
        <v>3369848.6900000004</v>
      </c>
      <c r="G87" s="92">
        <f t="shared" si="28"/>
        <v>3504213.47</v>
      </c>
      <c r="H87" s="92">
        <f t="shared" si="28"/>
        <v>2000635.2200000002</v>
      </c>
      <c r="I87" s="13">
        <v>-6.2934323185011576E-2</v>
      </c>
      <c r="J87" s="115"/>
      <c r="K87" s="115"/>
    </row>
    <row r="88" spans="2:11" s="17" customFormat="1" x14ac:dyDescent="0.25">
      <c r="B88" s="14" t="s">
        <v>134</v>
      </c>
      <c r="C88" s="15" t="s">
        <v>135</v>
      </c>
      <c r="D88" s="89">
        <f>+D89</f>
        <v>400000</v>
      </c>
      <c r="E88" s="89">
        <f t="shared" ref="E88:H88" si="29">+E89</f>
        <v>0</v>
      </c>
      <c r="F88" s="89">
        <f t="shared" si="29"/>
        <v>509186.69999999995</v>
      </c>
      <c r="G88" s="89">
        <f t="shared" si="29"/>
        <v>516905.42000000004</v>
      </c>
      <c r="H88" s="89">
        <f t="shared" si="29"/>
        <v>392281.27999999991</v>
      </c>
      <c r="I88" s="16">
        <v>-1.9296800000000225E-2</v>
      </c>
      <c r="J88" s="106"/>
      <c r="K88" s="106"/>
    </row>
    <row r="89" spans="2:11" x14ac:dyDescent="0.25">
      <c r="B89" s="18">
        <v>24101</v>
      </c>
      <c r="C89" s="19" t="s">
        <v>136</v>
      </c>
      <c r="D89" s="90">
        <v>400000</v>
      </c>
      <c r="E89" s="90">
        <v>0</v>
      </c>
      <c r="F89" s="90">
        <v>509186.69999999995</v>
      </c>
      <c r="G89" s="90">
        <v>516905.42000000004</v>
      </c>
      <c r="H89" s="90">
        <v>392281.27999999991</v>
      </c>
      <c r="I89" s="13">
        <v>-1.9296800000000225E-2</v>
      </c>
      <c r="J89" s="115"/>
      <c r="K89" s="115"/>
    </row>
    <row r="90" spans="2:11" s="17" customFormat="1" x14ac:dyDescent="0.25">
      <c r="B90" s="14" t="s">
        <v>137</v>
      </c>
      <c r="C90" s="15" t="s">
        <v>138</v>
      </c>
      <c r="D90" s="89">
        <f>+D91</f>
        <v>900000</v>
      </c>
      <c r="E90" s="89">
        <f t="shared" ref="E90:H90" si="30">+E91</f>
        <v>0</v>
      </c>
      <c r="F90" s="89">
        <f t="shared" si="30"/>
        <v>1283310.27</v>
      </c>
      <c r="G90" s="89">
        <f t="shared" si="30"/>
        <v>1443986.5199999998</v>
      </c>
      <c r="H90" s="89">
        <f t="shared" si="30"/>
        <v>739323.75000000023</v>
      </c>
      <c r="I90" s="16">
        <v>-0.17852916666666641</v>
      </c>
      <c r="J90" s="106"/>
      <c r="K90" s="106"/>
    </row>
    <row r="91" spans="2:11" x14ac:dyDescent="0.25">
      <c r="B91" s="18">
        <v>24201</v>
      </c>
      <c r="C91" s="19" t="s">
        <v>139</v>
      </c>
      <c r="D91" s="90">
        <v>900000</v>
      </c>
      <c r="E91" s="90">
        <v>0</v>
      </c>
      <c r="F91" s="90">
        <v>1283310.27</v>
      </c>
      <c r="G91" s="90">
        <v>1443986.5199999998</v>
      </c>
      <c r="H91" s="90">
        <v>739323.75000000023</v>
      </c>
      <c r="I91" s="13">
        <v>-0.17852916666666641</v>
      </c>
      <c r="J91" s="115"/>
      <c r="K91" s="115"/>
    </row>
    <row r="92" spans="2:11" s="17" customFormat="1" x14ac:dyDescent="0.25">
      <c r="B92" s="44" t="s">
        <v>140</v>
      </c>
      <c r="C92" s="15" t="s">
        <v>141</v>
      </c>
      <c r="D92" s="97">
        <f>+D93</f>
        <v>5000</v>
      </c>
      <c r="E92" s="97">
        <f t="shared" ref="E92:H92" si="31">+E93</f>
        <v>0</v>
      </c>
      <c r="F92" s="97">
        <f t="shared" si="31"/>
        <v>72015.08</v>
      </c>
      <c r="G92" s="97">
        <f t="shared" si="31"/>
        <v>61418.36</v>
      </c>
      <c r="H92" s="97">
        <f t="shared" si="31"/>
        <v>15596.720000000001</v>
      </c>
      <c r="I92" s="16">
        <v>2.1193440000000003</v>
      </c>
      <c r="J92" s="106"/>
      <c r="K92" s="106"/>
    </row>
    <row r="93" spans="2:11" ht="80.25" customHeight="1" x14ac:dyDescent="0.25">
      <c r="B93" s="18">
        <v>24301</v>
      </c>
      <c r="C93" s="19" t="s">
        <v>141</v>
      </c>
      <c r="D93" s="90">
        <v>5000</v>
      </c>
      <c r="E93" s="90">
        <v>0</v>
      </c>
      <c r="F93" s="90">
        <v>72015.08</v>
      </c>
      <c r="G93" s="90">
        <v>61418.36</v>
      </c>
      <c r="H93" s="90">
        <v>15596.720000000001</v>
      </c>
      <c r="I93" s="13">
        <v>2.1193440000000003</v>
      </c>
      <c r="J93" s="112" t="s">
        <v>566</v>
      </c>
      <c r="K93" s="112"/>
    </row>
    <row r="94" spans="2:11" s="17" customFormat="1" x14ac:dyDescent="0.25">
      <c r="B94" s="14" t="s">
        <v>142</v>
      </c>
      <c r="C94" s="15" t="s">
        <v>143</v>
      </c>
      <c r="D94" s="89">
        <f>+D95</f>
        <v>30000</v>
      </c>
      <c r="E94" s="89">
        <f t="shared" ref="E94:H94" si="32">+E95</f>
        <v>0</v>
      </c>
      <c r="F94" s="89">
        <f t="shared" si="32"/>
        <v>97329.33</v>
      </c>
      <c r="G94" s="89">
        <f t="shared" si="32"/>
        <v>107181.67</v>
      </c>
      <c r="H94" s="89">
        <f t="shared" si="32"/>
        <v>20147.660000000003</v>
      </c>
      <c r="I94" s="16">
        <v>-0.32841133333333317</v>
      </c>
      <c r="J94" s="106"/>
      <c r="K94" s="106"/>
    </row>
    <row r="95" spans="2:11" x14ac:dyDescent="0.25">
      <c r="B95" s="18">
        <v>24401</v>
      </c>
      <c r="C95" s="19" t="s">
        <v>144</v>
      </c>
      <c r="D95" s="90">
        <v>30000</v>
      </c>
      <c r="E95" s="90">
        <v>0</v>
      </c>
      <c r="F95" s="90">
        <v>97329.33</v>
      </c>
      <c r="G95" s="90">
        <v>107181.67</v>
      </c>
      <c r="H95" s="90">
        <v>20147.660000000003</v>
      </c>
      <c r="I95" s="13">
        <v>-0.32841133333333317</v>
      </c>
      <c r="J95" s="115"/>
      <c r="K95" s="115"/>
    </row>
    <row r="96" spans="2:11" s="17" customFormat="1" x14ac:dyDescent="0.25">
      <c r="B96" s="44" t="s">
        <v>145</v>
      </c>
      <c r="C96" s="15" t="s">
        <v>146</v>
      </c>
      <c r="D96" s="89">
        <f>+D97</f>
        <v>0</v>
      </c>
      <c r="E96" s="89">
        <f t="shared" ref="E96:H96" si="33">+E97</f>
        <v>0</v>
      </c>
      <c r="F96" s="89">
        <f t="shared" si="33"/>
        <v>0</v>
      </c>
      <c r="G96" s="89">
        <f t="shared" si="33"/>
        <v>0</v>
      </c>
      <c r="H96" s="89">
        <f t="shared" si="33"/>
        <v>0</v>
      </c>
      <c r="I96" s="16">
        <v>1</v>
      </c>
      <c r="J96" s="106"/>
      <c r="K96" s="106"/>
    </row>
    <row r="97" spans="2:11" x14ac:dyDescent="0.25">
      <c r="B97" s="18">
        <v>24501</v>
      </c>
      <c r="C97" s="19" t="s">
        <v>146</v>
      </c>
      <c r="D97" s="90">
        <v>0</v>
      </c>
      <c r="E97" s="90">
        <v>0</v>
      </c>
      <c r="F97" s="90">
        <v>0</v>
      </c>
      <c r="G97" s="90">
        <v>0</v>
      </c>
      <c r="H97" s="90">
        <v>0</v>
      </c>
      <c r="I97" s="13">
        <v>1</v>
      </c>
      <c r="J97" s="115"/>
      <c r="K97" s="115"/>
    </row>
    <row r="98" spans="2:11" s="17" customFormat="1" x14ac:dyDescent="0.25">
      <c r="B98" s="14" t="s">
        <v>147</v>
      </c>
      <c r="C98" s="15" t="s">
        <v>148</v>
      </c>
      <c r="D98" s="89">
        <f>+D99</f>
        <v>300000</v>
      </c>
      <c r="E98" s="89">
        <f t="shared" ref="E98:H98" si="34">+E99</f>
        <v>0</v>
      </c>
      <c r="F98" s="89">
        <f t="shared" si="34"/>
        <v>754642.65</v>
      </c>
      <c r="G98" s="89">
        <f t="shared" si="34"/>
        <v>603831.98</v>
      </c>
      <c r="H98" s="89">
        <f t="shared" si="34"/>
        <v>450810.66999999993</v>
      </c>
      <c r="I98" s="16">
        <v>0.50270223333333308</v>
      </c>
      <c r="J98" s="106"/>
      <c r="K98" s="106"/>
    </row>
    <row r="99" spans="2:11" ht="58.5" customHeight="1" x14ac:dyDescent="0.25">
      <c r="B99" s="18">
        <v>24601</v>
      </c>
      <c r="C99" s="19" t="s">
        <v>149</v>
      </c>
      <c r="D99" s="90">
        <v>300000</v>
      </c>
      <c r="E99" s="90">
        <v>0</v>
      </c>
      <c r="F99" s="90">
        <v>754642.65</v>
      </c>
      <c r="G99" s="90">
        <v>603831.98</v>
      </c>
      <c r="H99" s="90">
        <v>450810.66999999993</v>
      </c>
      <c r="I99" s="13">
        <v>0.50270223333333308</v>
      </c>
      <c r="J99" s="112" t="s">
        <v>567</v>
      </c>
      <c r="K99" s="112"/>
    </row>
    <row r="100" spans="2:11" s="17" customFormat="1" ht="15" hidden="1" customHeight="1" x14ac:dyDescent="0.25">
      <c r="B100" s="46" t="s">
        <v>150</v>
      </c>
      <c r="C100" s="11" t="s">
        <v>151</v>
      </c>
      <c r="D100" s="92"/>
      <c r="E100" s="92"/>
      <c r="F100" s="92"/>
      <c r="G100" s="92"/>
      <c r="H100" s="92"/>
      <c r="I100" s="13">
        <v>1</v>
      </c>
      <c r="J100" s="12"/>
      <c r="K100" s="48"/>
    </row>
    <row r="101" spans="2:11" ht="15" hidden="1" customHeight="1" x14ac:dyDescent="0.25">
      <c r="B101" s="18">
        <v>24701</v>
      </c>
      <c r="C101" s="19" t="s">
        <v>152</v>
      </c>
      <c r="D101" s="90"/>
      <c r="E101" s="90"/>
      <c r="F101" s="90"/>
      <c r="G101" s="90"/>
      <c r="H101" s="90"/>
      <c r="I101" s="13">
        <v>1</v>
      </c>
      <c r="J101" s="20"/>
      <c r="K101" s="32"/>
    </row>
    <row r="102" spans="2:11" s="17" customFormat="1" ht="27.75" customHeight="1" x14ac:dyDescent="0.25">
      <c r="B102" s="14" t="s">
        <v>153</v>
      </c>
      <c r="C102" s="15" t="s">
        <v>154</v>
      </c>
      <c r="D102" s="89">
        <f>+D107</f>
        <v>500000</v>
      </c>
      <c r="E102" s="89">
        <f t="shared" ref="E102:H102" si="35">+E107</f>
        <v>0</v>
      </c>
      <c r="F102" s="89">
        <f t="shared" si="35"/>
        <v>653364.65999999992</v>
      </c>
      <c r="G102" s="89">
        <f t="shared" si="35"/>
        <v>770889.5199999999</v>
      </c>
      <c r="H102" s="89">
        <f t="shared" si="35"/>
        <v>382475.14</v>
      </c>
      <c r="I102" s="16">
        <v>-0.23504972000000002</v>
      </c>
      <c r="J102" s="106"/>
      <c r="K102" s="106"/>
    </row>
    <row r="103" spans="2:11" ht="15" hidden="1" customHeight="1" x14ac:dyDescent="0.25">
      <c r="B103" s="18">
        <v>24902</v>
      </c>
      <c r="C103" s="19" t="s">
        <v>155</v>
      </c>
      <c r="D103" s="90"/>
      <c r="E103" s="90"/>
      <c r="F103" s="92"/>
      <c r="G103" s="92"/>
      <c r="H103" s="90"/>
      <c r="I103" s="13">
        <v>1</v>
      </c>
      <c r="J103" s="20"/>
      <c r="K103" s="32"/>
    </row>
    <row r="104" spans="2:11" ht="15" hidden="1" customHeight="1" x14ac:dyDescent="0.25">
      <c r="B104" s="18">
        <v>24903</v>
      </c>
      <c r="C104" s="19" t="s">
        <v>156</v>
      </c>
      <c r="D104" s="90"/>
      <c r="E104" s="90"/>
      <c r="F104" s="92"/>
      <c r="G104" s="92"/>
      <c r="H104" s="90"/>
      <c r="I104" s="13">
        <v>1</v>
      </c>
      <c r="J104" s="20"/>
      <c r="K104" s="32"/>
    </row>
    <row r="105" spans="2:11" ht="15" hidden="1" customHeight="1" x14ac:dyDescent="0.25">
      <c r="B105" s="18">
        <v>24904</v>
      </c>
      <c r="C105" s="19" t="s">
        <v>157</v>
      </c>
      <c r="D105" s="90"/>
      <c r="E105" s="90"/>
      <c r="F105" s="92"/>
      <c r="G105" s="92"/>
      <c r="H105" s="90"/>
      <c r="I105" s="13">
        <v>1</v>
      </c>
      <c r="J105" s="20"/>
      <c r="K105" s="32"/>
    </row>
    <row r="106" spans="2:11" ht="24.75" hidden="1" customHeight="1" x14ac:dyDescent="0.25">
      <c r="B106" s="18">
        <v>24906</v>
      </c>
      <c r="C106" s="19" t="s">
        <v>154</v>
      </c>
      <c r="D106" s="90"/>
      <c r="E106" s="90"/>
      <c r="F106" s="92"/>
      <c r="G106" s="92"/>
      <c r="H106" s="90"/>
      <c r="I106" s="13">
        <v>1</v>
      </c>
      <c r="J106" s="20"/>
      <c r="K106" s="32"/>
    </row>
    <row r="107" spans="2:11" x14ac:dyDescent="0.25">
      <c r="B107" s="18">
        <v>24907</v>
      </c>
      <c r="C107" s="19" t="s">
        <v>158</v>
      </c>
      <c r="D107" s="90">
        <v>500000</v>
      </c>
      <c r="E107" s="90">
        <v>0</v>
      </c>
      <c r="F107" s="92">
        <v>653364.65999999992</v>
      </c>
      <c r="G107" s="92">
        <v>770889.5199999999</v>
      </c>
      <c r="H107" s="90">
        <v>382475.14</v>
      </c>
      <c r="I107" s="13">
        <v>-0.23504972000000002</v>
      </c>
      <c r="J107" s="115"/>
      <c r="K107" s="115"/>
    </row>
    <row r="108" spans="2:11" ht="28.5" customHeight="1" x14ac:dyDescent="0.25">
      <c r="B108" s="23" t="s">
        <v>159</v>
      </c>
      <c r="C108" s="11" t="s">
        <v>160</v>
      </c>
      <c r="D108" s="92">
        <f>+D109+D111+D113+D115+D117+D120</f>
        <v>15792408.76</v>
      </c>
      <c r="E108" s="92">
        <f>+E109+E111+E113+E115+E117+E120</f>
        <v>2877197.82</v>
      </c>
      <c r="F108" s="92">
        <f>+F109+F111+F113+F115+F117+F120</f>
        <v>40153003.270000003</v>
      </c>
      <c r="G108" s="92">
        <f>+G109+G111+G113+G115+G117+G120</f>
        <v>38458470.68</v>
      </c>
      <c r="H108" s="92">
        <f>+H109+H111+H113+H115+H117+H120</f>
        <v>20364139.169999994</v>
      </c>
      <c r="I108" s="13">
        <v>0.28948911337576066</v>
      </c>
      <c r="J108" s="112"/>
      <c r="K108" s="112"/>
    </row>
    <row r="109" spans="2:11" s="17" customFormat="1" x14ac:dyDescent="0.25">
      <c r="B109" s="14" t="s">
        <v>161</v>
      </c>
      <c r="C109" s="15" t="s">
        <v>162</v>
      </c>
      <c r="D109" s="89">
        <f>SUM(D110)</f>
        <v>0</v>
      </c>
      <c r="E109" s="89">
        <f t="shared" ref="E109:H109" si="36">SUM(E110)</f>
        <v>0</v>
      </c>
      <c r="F109" s="89">
        <f t="shared" si="36"/>
        <v>558.38</v>
      </c>
      <c r="G109" s="89">
        <f t="shared" si="36"/>
        <v>0</v>
      </c>
      <c r="H109" s="89">
        <f t="shared" si="36"/>
        <v>558.38</v>
      </c>
      <c r="I109" s="16">
        <v>1</v>
      </c>
      <c r="J109" s="106"/>
      <c r="K109" s="106"/>
    </row>
    <row r="110" spans="2:11" x14ac:dyDescent="0.25">
      <c r="B110" s="18">
        <v>25201</v>
      </c>
      <c r="C110" s="19" t="s">
        <v>163</v>
      </c>
      <c r="D110" s="90">
        <v>0</v>
      </c>
      <c r="E110" s="90">
        <v>0</v>
      </c>
      <c r="F110" s="90">
        <v>558.38</v>
      </c>
      <c r="G110" s="90">
        <v>0</v>
      </c>
      <c r="H110" s="90">
        <v>558.38</v>
      </c>
      <c r="I110" s="13">
        <v>1</v>
      </c>
      <c r="J110" s="115"/>
      <c r="K110" s="115"/>
    </row>
    <row r="111" spans="2:11" s="17" customFormat="1" x14ac:dyDescent="0.25">
      <c r="B111" s="14" t="s">
        <v>164</v>
      </c>
      <c r="C111" s="15" t="s">
        <v>165</v>
      </c>
      <c r="D111" s="89">
        <f>SUM(D112)</f>
        <v>0</v>
      </c>
      <c r="E111" s="89">
        <f t="shared" ref="E111:H111" si="37">SUM(E112)</f>
        <v>0</v>
      </c>
      <c r="F111" s="89">
        <f t="shared" si="37"/>
        <v>55807.46</v>
      </c>
      <c r="G111" s="89">
        <f t="shared" si="37"/>
        <v>32161.75</v>
      </c>
      <c r="H111" s="89">
        <f t="shared" si="37"/>
        <v>23645.71</v>
      </c>
      <c r="I111" s="16">
        <v>1</v>
      </c>
      <c r="J111" s="106"/>
      <c r="K111" s="106"/>
    </row>
    <row r="112" spans="2:11" x14ac:dyDescent="0.25">
      <c r="B112" s="18">
        <v>25301</v>
      </c>
      <c r="C112" s="19" t="s">
        <v>166</v>
      </c>
      <c r="D112" s="90">
        <v>0</v>
      </c>
      <c r="E112" s="90">
        <v>0</v>
      </c>
      <c r="F112" s="90">
        <v>55807.46</v>
      </c>
      <c r="G112" s="90">
        <v>32161.75</v>
      </c>
      <c r="H112" s="90">
        <v>23645.71</v>
      </c>
      <c r="I112" s="13">
        <v>1</v>
      </c>
      <c r="J112" s="115"/>
      <c r="K112" s="115"/>
    </row>
    <row r="113" spans="2:11" s="17" customFormat="1" x14ac:dyDescent="0.25">
      <c r="B113" s="14" t="s">
        <v>167</v>
      </c>
      <c r="C113" s="15" t="s">
        <v>168</v>
      </c>
      <c r="D113" s="89">
        <f>SUM(D114)</f>
        <v>79201.08</v>
      </c>
      <c r="E113" s="89">
        <f t="shared" ref="E113:H113" si="38">SUM(E114)</f>
        <v>0</v>
      </c>
      <c r="F113" s="89">
        <f t="shared" si="38"/>
        <v>329373.99</v>
      </c>
      <c r="G113" s="89">
        <f t="shared" si="38"/>
        <v>380470</v>
      </c>
      <c r="H113" s="89">
        <f t="shared" si="38"/>
        <v>28105.070000000007</v>
      </c>
      <c r="I113" s="16">
        <v>-0.64514284401172306</v>
      </c>
      <c r="J113" s="106"/>
      <c r="K113" s="106"/>
    </row>
    <row r="114" spans="2:11" x14ac:dyDescent="0.25">
      <c r="B114" s="18">
        <v>25401</v>
      </c>
      <c r="C114" s="19" t="s">
        <v>169</v>
      </c>
      <c r="D114" s="90">
        <v>79201.08</v>
      </c>
      <c r="E114" s="90">
        <v>0</v>
      </c>
      <c r="F114" s="90">
        <v>329373.99</v>
      </c>
      <c r="G114" s="90">
        <v>380470</v>
      </c>
      <c r="H114" s="90">
        <v>28105.070000000007</v>
      </c>
      <c r="I114" s="13">
        <v>-0.64514284401172306</v>
      </c>
      <c r="J114" s="115"/>
      <c r="K114" s="115"/>
    </row>
    <row r="115" spans="2:11" s="17" customFormat="1" ht="17.25" customHeight="1" x14ac:dyDescent="0.25">
      <c r="B115" s="14" t="s">
        <v>170</v>
      </c>
      <c r="C115" s="15" t="s">
        <v>171</v>
      </c>
      <c r="D115" s="89">
        <f>SUM(D116)</f>
        <v>0</v>
      </c>
      <c r="E115" s="89">
        <f t="shared" ref="E115:H115" si="39">SUM(E116)</f>
        <v>0</v>
      </c>
      <c r="F115" s="89">
        <f t="shared" si="39"/>
        <v>0</v>
      </c>
      <c r="G115" s="89">
        <f t="shared" si="39"/>
        <v>0</v>
      </c>
      <c r="H115" s="89">
        <f t="shared" si="39"/>
        <v>0</v>
      </c>
      <c r="I115" s="13">
        <v>1</v>
      </c>
      <c r="J115" s="106"/>
      <c r="K115" s="106"/>
    </row>
    <row r="116" spans="2:11" x14ac:dyDescent="0.25">
      <c r="B116" s="18">
        <v>25501</v>
      </c>
      <c r="C116" s="19" t="s">
        <v>172</v>
      </c>
      <c r="D116" s="90">
        <v>0</v>
      </c>
      <c r="E116" s="90">
        <v>0</v>
      </c>
      <c r="F116" s="90">
        <v>0</v>
      </c>
      <c r="G116" s="90">
        <v>0</v>
      </c>
      <c r="H116" s="90">
        <v>0</v>
      </c>
      <c r="I116" s="13">
        <v>1</v>
      </c>
      <c r="J116" s="115"/>
      <c r="K116" s="115"/>
    </row>
    <row r="117" spans="2:11" s="17" customFormat="1" x14ac:dyDescent="0.25">
      <c r="B117" s="14" t="s">
        <v>173</v>
      </c>
      <c r="C117" s="15" t="s">
        <v>174</v>
      </c>
      <c r="D117" s="89">
        <f>SUM(D118:D119)</f>
        <v>1500000</v>
      </c>
      <c r="E117" s="89">
        <f t="shared" ref="E117:H117" si="40">SUM(E118:E119)</f>
        <v>0</v>
      </c>
      <c r="F117" s="89">
        <f t="shared" si="40"/>
        <v>2498425.3000000003</v>
      </c>
      <c r="G117" s="89">
        <f t="shared" si="40"/>
        <v>2452617.1</v>
      </c>
      <c r="H117" s="89">
        <f t="shared" si="40"/>
        <v>1545808.2000000004</v>
      </c>
      <c r="I117" s="13">
        <v>3.0538800000000199E-2</v>
      </c>
      <c r="J117" s="106"/>
      <c r="K117" s="106"/>
    </row>
    <row r="118" spans="2:11" x14ac:dyDescent="0.25">
      <c r="B118" s="18">
        <v>25601</v>
      </c>
      <c r="C118" s="19" t="s">
        <v>175</v>
      </c>
      <c r="D118" s="90">
        <v>0</v>
      </c>
      <c r="E118" s="90">
        <v>0</v>
      </c>
      <c r="F118" s="90">
        <v>9976.7800000000007</v>
      </c>
      <c r="G118" s="90">
        <v>8651.85</v>
      </c>
      <c r="H118" s="90">
        <v>1324.9300000000003</v>
      </c>
      <c r="I118" s="13">
        <v>1</v>
      </c>
      <c r="J118" s="115"/>
      <c r="K118" s="115"/>
    </row>
    <row r="119" spans="2:11" x14ac:dyDescent="0.25">
      <c r="B119" s="18">
        <v>25602</v>
      </c>
      <c r="C119" s="19" t="s">
        <v>175</v>
      </c>
      <c r="D119" s="90">
        <v>1500000</v>
      </c>
      <c r="E119" s="90">
        <v>0</v>
      </c>
      <c r="F119" s="90">
        <v>2488448.5200000005</v>
      </c>
      <c r="G119" s="90">
        <v>2443965.25</v>
      </c>
      <c r="H119" s="90">
        <v>1544483.2700000005</v>
      </c>
      <c r="I119" s="13">
        <v>2.9655513333333605E-2</v>
      </c>
      <c r="J119" s="115"/>
      <c r="K119" s="115"/>
    </row>
    <row r="120" spans="2:11" s="17" customFormat="1" x14ac:dyDescent="0.25">
      <c r="B120" s="44" t="s">
        <v>176</v>
      </c>
      <c r="C120" s="15" t="s">
        <v>177</v>
      </c>
      <c r="D120" s="89">
        <f>SUM(D121:D129)</f>
        <v>14213207.68</v>
      </c>
      <c r="E120" s="89">
        <f t="shared" ref="E120:H120" si="41">SUM(E121:E129)</f>
        <v>2877197.82</v>
      </c>
      <c r="F120" s="89">
        <f t="shared" si="41"/>
        <v>37268838.140000001</v>
      </c>
      <c r="G120" s="89">
        <f t="shared" si="41"/>
        <v>35593221.829999998</v>
      </c>
      <c r="H120" s="89">
        <f t="shared" si="41"/>
        <v>18766021.809999995</v>
      </c>
      <c r="I120" s="16">
        <v>0.32032277530190822</v>
      </c>
      <c r="J120" s="106"/>
      <c r="K120" s="106"/>
    </row>
    <row r="121" spans="2:11" x14ac:dyDescent="0.25">
      <c r="B121" s="18">
        <v>25901</v>
      </c>
      <c r="C121" s="19" t="s">
        <v>178</v>
      </c>
      <c r="D121" s="90">
        <v>3728075.16</v>
      </c>
      <c r="E121" s="90">
        <v>0</v>
      </c>
      <c r="F121" s="92">
        <v>2787227.88</v>
      </c>
      <c r="G121" s="92">
        <v>4604144.6400000006</v>
      </c>
      <c r="H121" s="90">
        <v>1911158.3999999994</v>
      </c>
      <c r="I121" s="13">
        <v>-0.48736054988762634</v>
      </c>
      <c r="J121" s="115"/>
      <c r="K121" s="115"/>
    </row>
    <row r="122" spans="2:11" ht="76.5" customHeight="1" x14ac:dyDescent="0.25">
      <c r="B122" s="25">
        <v>25902</v>
      </c>
      <c r="C122" s="26" t="s">
        <v>179</v>
      </c>
      <c r="D122" s="90">
        <v>3728075.16</v>
      </c>
      <c r="E122" s="90">
        <v>0</v>
      </c>
      <c r="F122" s="92">
        <v>8533231.6099999994</v>
      </c>
      <c r="G122" s="92">
        <v>5928776.5700000003</v>
      </c>
      <c r="H122" s="90">
        <v>6332530.1999999993</v>
      </c>
      <c r="I122" s="13">
        <v>0.69860582960993711</v>
      </c>
      <c r="J122" s="112" t="s">
        <v>568</v>
      </c>
      <c r="K122" s="112"/>
    </row>
    <row r="123" spans="2:11" ht="66.75" customHeight="1" x14ac:dyDescent="0.25">
      <c r="B123" s="25">
        <v>25903</v>
      </c>
      <c r="C123" s="26" t="s">
        <v>180</v>
      </c>
      <c r="D123" s="90">
        <v>3728075.16</v>
      </c>
      <c r="E123" s="90">
        <v>2326397.8199999998</v>
      </c>
      <c r="F123" s="92">
        <v>18906583.52</v>
      </c>
      <c r="G123" s="92">
        <v>18981809</v>
      </c>
      <c r="H123" s="90">
        <v>5979247.5</v>
      </c>
      <c r="I123" s="13">
        <v>0.60384306736991844</v>
      </c>
      <c r="J123" s="112" t="s">
        <v>569</v>
      </c>
      <c r="K123" s="112"/>
    </row>
    <row r="124" spans="2:11" x14ac:dyDescent="0.25">
      <c r="B124" s="18">
        <v>25904</v>
      </c>
      <c r="C124" s="19" t="s">
        <v>181</v>
      </c>
      <c r="D124" s="90">
        <v>0</v>
      </c>
      <c r="E124" s="90">
        <v>0</v>
      </c>
      <c r="F124" s="92">
        <v>0</v>
      </c>
      <c r="G124" s="92">
        <v>0</v>
      </c>
      <c r="H124" s="90">
        <v>0</v>
      </c>
      <c r="I124" s="13">
        <v>1</v>
      </c>
      <c r="J124" s="115"/>
      <c r="K124" s="115"/>
    </row>
    <row r="125" spans="2:11" x14ac:dyDescent="0.25">
      <c r="B125" s="18">
        <v>25905</v>
      </c>
      <c r="C125" s="19" t="s">
        <v>182</v>
      </c>
      <c r="D125" s="90">
        <v>70000</v>
      </c>
      <c r="E125" s="90">
        <v>0</v>
      </c>
      <c r="F125" s="92">
        <v>323622.84999999998</v>
      </c>
      <c r="G125" s="92">
        <v>368291.66000000003</v>
      </c>
      <c r="H125" s="90">
        <v>25331.189999999944</v>
      </c>
      <c r="I125" s="13">
        <v>-0.63812585714285797</v>
      </c>
      <c r="J125" s="115"/>
      <c r="K125" s="115"/>
    </row>
    <row r="126" spans="2:11" ht="57" customHeight="1" x14ac:dyDescent="0.25">
      <c r="B126" s="18">
        <v>25906</v>
      </c>
      <c r="C126" s="19" t="s">
        <v>183</v>
      </c>
      <c r="D126" s="90">
        <v>150000</v>
      </c>
      <c r="E126" s="90">
        <v>0</v>
      </c>
      <c r="F126" s="92">
        <v>2870722.02</v>
      </c>
      <c r="G126" s="92">
        <v>155738.22</v>
      </c>
      <c r="H126" s="90">
        <v>2864983.8</v>
      </c>
      <c r="I126" s="13">
        <v>18.099891999999997</v>
      </c>
      <c r="J126" s="112" t="s">
        <v>570</v>
      </c>
      <c r="K126" s="112"/>
    </row>
    <row r="127" spans="2:11" x14ac:dyDescent="0.25">
      <c r="B127" s="18">
        <v>25907</v>
      </c>
      <c r="C127" s="19" t="s">
        <v>184</v>
      </c>
      <c r="D127" s="90">
        <v>0</v>
      </c>
      <c r="E127" s="90">
        <v>0</v>
      </c>
      <c r="F127" s="92">
        <v>0</v>
      </c>
      <c r="G127" s="92">
        <v>0</v>
      </c>
      <c r="H127" s="90">
        <v>0</v>
      </c>
      <c r="I127" s="13">
        <v>1</v>
      </c>
      <c r="J127" s="115"/>
      <c r="K127" s="115"/>
    </row>
    <row r="128" spans="2:11" ht="51" customHeight="1" x14ac:dyDescent="0.25">
      <c r="B128" s="18">
        <v>25908</v>
      </c>
      <c r="C128" s="19" t="s">
        <v>185</v>
      </c>
      <c r="D128" s="90">
        <v>30000</v>
      </c>
      <c r="E128" s="90">
        <v>0</v>
      </c>
      <c r="F128" s="92">
        <v>88886.85</v>
      </c>
      <c r="G128" s="92">
        <v>73624.12999999999</v>
      </c>
      <c r="H128" s="90">
        <v>45262.720000000016</v>
      </c>
      <c r="I128" s="13">
        <v>0.50875733333333395</v>
      </c>
      <c r="J128" s="112" t="s">
        <v>571</v>
      </c>
      <c r="K128" s="112"/>
    </row>
    <row r="129" spans="2:11" x14ac:dyDescent="0.25">
      <c r="B129" s="18">
        <v>25909</v>
      </c>
      <c r="C129" s="19" t="s">
        <v>181</v>
      </c>
      <c r="D129" s="90">
        <v>2778982.2</v>
      </c>
      <c r="E129" s="90">
        <v>550800</v>
      </c>
      <c r="F129" s="92">
        <v>3758563.41</v>
      </c>
      <c r="G129" s="92">
        <v>5480837.6099999994</v>
      </c>
      <c r="H129" s="90">
        <v>1607508.0000000009</v>
      </c>
      <c r="I129" s="13">
        <v>-0.42154793218898601</v>
      </c>
      <c r="J129" s="115"/>
      <c r="K129" s="115"/>
    </row>
    <row r="130" spans="2:11" x14ac:dyDescent="0.25">
      <c r="B130" s="23" t="s">
        <v>186</v>
      </c>
      <c r="C130" s="11" t="s">
        <v>187</v>
      </c>
      <c r="D130" s="92">
        <f>+D131</f>
        <v>10916150</v>
      </c>
      <c r="E130" s="92">
        <f t="shared" ref="E130:H130" si="42">+E131</f>
        <v>0</v>
      </c>
      <c r="F130" s="92">
        <f t="shared" si="42"/>
        <v>4756210.25</v>
      </c>
      <c r="G130" s="92">
        <f t="shared" si="42"/>
        <v>5932211.4800000004</v>
      </c>
      <c r="H130" s="92">
        <f t="shared" si="42"/>
        <v>9740148.7699999977</v>
      </c>
      <c r="I130" s="13">
        <v>-0.10773040220224184</v>
      </c>
      <c r="J130" s="115"/>
      <c r="K130" s="115"/>
    </row>
    <row r="131" spans="2:11" s="17" customFormat="1" x14ac:dyDescent="0.25">
      <c r="B131" s="14" t="s">
        <v>188</v>
      </c>
      <c r="C131" s="15" t="s">
        <v>189</v>
      </c>
      <c r="D131" s="89">
        <f>SUM(D132:D133)</f>
        <v>10916150</v>
      </c>
      <c r="E131" s="89">
        <f t="shared" ref="E131:H131" si="43">SUM(E132:E133)</f>
        <v>0</v>
      </c>
      <c r="F131" s="89">
        <f t="shared" si="43"/>
        <v>4756210.25</v>
      </c>
      <c r="G131" s="89">
        <f t="shared" si="43"/>
        <v>5932211.4800000004</v>
      </c>
      <c r="H131" s="89">
        <f t="shared" si="43"/>
        <v>9740148.7699999977</v>
      </c>
      <c r="I131" s="16">
        <v>-0.10773040220224184</v>
      </c>
      <c r="J131" s="106"/>
      <c r="K131" s="106"/>
    </row>
    <row r="132" spans="2:11" x14ac:dyDescent="0.25">
      <c r="B132" s="18">
        <v>26101</v>
      </c>
      <c r="C132" s="19" t="s">
        <v>190</v>
      </c>
      <c r="D132" s="90">
        <v>10316150</v>
      </c>
      <c r="E132" s="90">
        <v>0</v>
      </c>
      <c r="F132" s="92">
        <v>3689683.7099999995</v>
      </c>
      <c r="G132" s="92">
        <v>4976031.2200000007</v>
      </c>
      <c r="H132" s="90">
        <v>9029802.4899999984</v>
      </c>
      <c r="I132" s="13">
        <v>-0.12469259462105553</v>
      </c>
      <c r="J132" s="115"/>
      <c r="K132" s="115"/>
    </row>
    <row r="133" spans="2:11" ht="54" customHeight="1" x14ac:dyDescent="0.25">
      <c r="B133" s="25">
        <v>26102</v>
      </c>
      <c r="C133" s="26" t="s">
        <v>191</v>
      </c>
      <c r="D133" s="90">
        <v>600000</v>
      </c>
      <c r="E133" s="90">
        <v>0</v>
      </c>
      <c r="F133" s="92">
        <v>1066526.54</v>
      </c>
      <c r="G133" s="92">
        <v>956180.26</v>
      </c>
      <c r="H133" s="90">
        <v>710346.28</v>
      </c>
      <c r="I133" s="13">
        <v>0.18391046666666666</v>
      </c>
      <c r="J133" s="112" t="s">
        <v>572</v>
      </c>
      <c r="K133" s="112"/>
    </row>
    <row r="134" spans="2:11" hidden="1" x14ac:dyDescent="0.25">
      <c r="B134" s="18">
        <v>26103</v>
      </c>
      <c r="C134" s="35" t="s">
        <v>187</v>
      </c>
      <c r="D134" s="90"/>
      <c r="E134" s="90"/>
      <c r="F134" s="90"/>
      <c r="G134" s="90"/>
      <c r="H134" s="90"/>
      <c r="I134" s="13">
        <v>1</v>
      </c>
      <c r="J134" s="20"/>
      <c r="K134" s="32"/>
    </row>
    <row r="135" spans="2:11" ht="27" customHeight="1" x14ac:dyDescent="0.25">
      <c r="B135" s="23" t="s">
        <v>192</v>
      </c>
      <c r="C135" s="11" t="s">
        <v>193</v>
      </c>
      <c r="D135" s="92">
        <f>+D136+D138+D140</f>
        <v>50692.19</v>
      </c>
      <c r="E135" s="92">
        <f t="shared" ref="E135:H135" si="44">+E136+E138+E140</f>
        <v>1421169</v>
      </c>
      <c r="F135" s="92">
        <f t="shared" si="44"/>
        <v>6595201.4099999992</v>
      </c>
      <c r="G135" s="92">
        <f t="shared" si="44"/>
        <v>7411193.9600000009</v>
      </c>
      <c r="H135" s="92">
        <f t="shared" si="44"/>
        <v>655868.63999999932</v>
      </c>
      <c r="I135" s="13">
        <v>11.938258141934671</v>
      </c>
      <c r="J135" s="115"/>
      <c r="K135" s="115"/>
    </row>
    <row r="136" spans="2:11" s="17" customFormat="1" x14ac:dyDescent="0.25">
      <c r="B136" s="14" t="s">
        <v>194</v>
      </c>
      <c r="C136" s="15" t="s">
        <v>195</v>
      </c>
      <c r="D136" s="89">
        <f>+D137</f>
        <v>0</v>
      </c>
      <c r="E136" s="89">
        <f t="shared" ref="E136:H136" si="45">+E137</f>
        <v>0</v>
      </c>
      <c r="F136" s="89">
        <f t="shared" si="45"/>
        <v>165018.47999999998</v>
      </c>
      <c r="G136" s="89">
        <f t="shared" si="45"/>
        <v>62946.740000000005</v>
      </c>
      <c r="H136" s="89">
        <f t="shared" si="45"/>
        <v>102071.73999999998</v>
      </c>
      <c r="I136" s="16">
        <v>1</v>
      </c>
      <c r="J136" s="106"/>
      <c r="K136" s="106"/>
    </row>
    <row r="137" spans="2:11" ht="15" customHeight="1" x14ac:dyDescent="0.25">
      <c r="B137" s="18">
        <v>27101</v>
      </c>
      <c r="C137" s="19" t="s">
        <v>196</v>
      </c>
      <c r="D137" s="90">
        <v>0</v>
      </c>
      <c r="E137" s="90">
        <v>0</v>
      </c>
      <c r="F137" s="90">
        <v>165018.47999999998</v>
      </c>
      <c r="G137" s="90">
        <v>62946.740000000005</v>
      </c>
      <c r="H137" s="90">
        <v>102071.73999999998</v>
      </c>
      <c r="I137" s="13">
        <v>1</v>
      </c>
      <c r="J137" s="112"/>
      <c r="K137" s="112"/>
    </row>
    <row r="138" spans="2:11" s="17" customFormat="1" x14ac:dyDescent="0.25">
      <c r="B138" s="14" t="s">
        <v>197</v>
      </c>
      <c r="C138" s="15" t="s">
        <v>198</v>
      </c>
      <c r="D138" s="89">
        <f>+D139</f>
        <v>30692.190000000002</v>
      </c>
      <c r="E138" s="89">
        <f t="shared" ref="E138:H138" si="46">+E139</f>
        <v>1421169</v>
      </c>
      <c r="F138" s="89">
        <f t="shared" si="46"/>
        <v>6342710.7399999993</v>
      </c>
      <c r="G138" s="89">
        <f t="shared" si="46"/>
        <v>7261134.6500000004</v>
      </c>
      <c r="H138" s="89">
        <f t="shared" si="46"/>
        <v>533437.27999999933</v>
      </c>
      <c r="I138" s="16">
        <v>16.380228651002071</v>
      </c>
      <c r="J138" s="106"/>
      <c r="K138" s="106"/>
    </row>
    <row r="139" spans="2:11" ht="28.5" customHeight="1" x14ac:dyDescent="0.25">
      <c r="B139" s="18">
        <v>27201</v>
      </c>
      <c r="C139" s="19" t="s">
        <v>199</v>
      </c>
      <c r="D139" s="90">
        <v>30692.190000000002</v>
      </c>
      <c r="E139" s="90">
        <v>1421169</v>
      </c>
      <c r="F139" s="90">
        <v>6342710.7399999993</v>
      </c>
      <c r="G139" s="90">
        <v>7261134.6500000004</v>
      </c>
      <c r="H139" s="90">
        <v>533437.27999999933</v>
      </c>
      <c r="I139" s="13">
        <v>16.380228651002071</v>
      </c>
      <c r="J139" s="112" t="s">
        <v>573</v>
      </c>
      <c r="K139" s="112"/>
    </row>
    <row r="140" spans="2:11" s="17" customFormat="1" x14ac:dyDescent="0.25">
      <c r="B140" s="14" t="s">
        <v>200</v>
      </c>
      <c r="C140" s="15" t="s">
        <v>201</v>
      </c>
      <c r="D140" s="89">
        <f>+D141</f>
        <v>20000</v>
      </c>
      <c r="E140" s="89">
        <f t="shared" ref="E140:H140" si="47">+E141</f>
        <v>0</v>
      </c>
      <c r="F140" s="89">
        <f t="shared" si="47"/>
        <v>87472.19</v>
      </c>
      <c r="G140" s="89">
        <f t="shared" si="47"/>
        <v>87112.569999999992</v>
      </c>
      <c r="H140" s="89">
        <f t="shared" si="47"/>
        <v>20359.62000000001</v>
      </c>
      <c r="I140" s="16">
        <v>1.7981000000000469E-2</v>
      </c>
      <c r="J140" s="106"/>
      <c r="K140" s="106"/>
    </row>
    <row r="141" spans="2:11" x14ac:dyDescent="0.25">
      <c r="B141" s="18">
        <v>27401</v>
      </c>
      <c r="C141" s="19" t="s">
        <v>202</v>
      </c>
      <c r="D141" s="90">
        <v>20000</v>
      </c>
      <c r="E141" s="90">
        <v>0</v>
      </c>
      <c r="F141" s="92">
        <v>87472.19</v>
      </c>
      <c r="G141" s="92">
        <v>87112.569999999992</v>
      </c>
      <c r="H141" s="90">
        <v>20359.62000000001</v>
      </c>
      <c r="I141" s="13">
        <v>1.7981000000000469E-2</v>
      </c>
      <c r="J141" s="115"/>
      <c r="K141" s="115"/>
    </row>
    <row r="142" spans="2:11" x14ac:dyDescent="0.25">
      <c r="B142" s="23" t="s">
        <v>203</v>
      </c>
      <c r="C142" s="11" t="s">
        <v>204</v>
      </c>
      <c r="D142" s="92">
        <f>+D143+D145+D147+D149+D151+D153+D156+D158</f>
        <v>4476848.2699999996</v>
      </c>
      <c r="E142" s="92">
        <f t="shared" ref="E142:H142" si="48">+E143+E145+E147+E149+E151+E153+E156+E158</f>
        <v>450000</v>
      </c>
      <c r="F142" s="92">
        <f t="shared" si="48"/>
        <v>11388197.130000001</v>
      </c>
      <c r="G142" s="92">
        <f t="shared" si="48"/>
        <v>8278414.8300000001</v>
      </c>
      <c r="H142" s="92">
        <f t="shared" si="48"/>
        <v>8036630.5699999994</v>
      </c>
      <c r="I142" s="13">
        <v>0.79515366286916844</v>
      </c>
      <c r="J142" s="115"/>
      <c r="K142" s="115"/>
    </row>
    <row r="143" spans="2:11" s="17" customFormat="1" x14ac:dyDescent="0.25">
      <c r="B143" s="14" t="s">
        <v>205</v>
      </c>
      <c r="C143" s="27" t="s">
        <v>206</v>
      </c>
      <c r="D143" s="89">
        <f>+D144</f>
        <v>499999.99999999994</v>
      </c>
      <c r="E143" s="89">
        <f t="shared" ref="E143:H143" si="49">+E144</f>
        <v>0</v>
      </c>
      <c r="F143" s="89">
        <f t="shared" si="49"/>
        <v>1173724.4200000002</v>
      </c>
      <c r="G143" s="89">
        <f t="shared" si="49"/>
        <v>1241978.21</v>
      </c>
      <c r="H143" s="89">
        <f t="shared" si="49"/>
        <v>431746.2100000002</v>
      </c>
      <c r="I143" s="16">
        <v>-0.13650757999999952</v>
      </c>
      <c r="J143" s="106"/>
      <c r="K143" s="106"/>
    </row>
    <row r="144" spans="2:11" x14ac:dyDescent="0.25">
      <c r="B144" s="18">
        <v>29101</v>
      </c>
      <c r="C144" s="19" t="s">
        <v>207</v>
      </c>
      <c r="D144" s="90">
        <v>499999.99999999994</v>
      </c>
      <c r="E144" s="90">
        <v>0</v>
      </c>
      <c r="F144" s="90">
        <v>1173724.4200000002</v>
      </c>
      <c r="G144" s="90">
        <v>1241978.21</v>
      </c>
      <c r="H144" s="90">
        <v>431746.2100000002</v>
      </c>
      <c r="I144" s="13">
        <v>-0.13650757999999952</v>
      </c>
      <c r="J144" s="115"/>
      <c r="K144" s="115"/>
    </row>
    <row r="145" spans="2:11" s="17" customFormat="1" x14ac:dyDescent="0.25">
      <c r="B145" s="49" t="s">
        <v>208</v>
      </c>
      <c r="C145" s="15" t="s">
        <v>209</v>
      </c>
      <c r="D145" s="99">
        <f>+D146</f>
        <v>0</v>
      </c>
      <c r="E145" s="99">
        <f t="shared" ref="E145:H145" si="50">+E146</f>
        <v>0</v>
      </c>
      <c r="F145" s="99">
        <f t="shared" si="50"/>
        <v>14654.5</v>
      </c>
      <c r="G145" s="99">
        <f t="shared" si="50"/>
        <v>2172.29</v>
      </c>
      <c r="H145" s="99">
        <f t="shared" si="50"/>
        <v>12482.21</v>
      </c>
      <c r="I145" s="16">
        <v>1</v>
      </c>
      <c r="J145" s="106"/>
      <c r="K145" s="106"/>
    </row>
    <row r="146" spans="2:11" ht="15" customHeight="1" x14ac:dyDescent="0.25">
      <c r="B146" s="18">
        <v>29201</v>
      </c>
      <c r="C146" s="19" t="s">
        <v>210</v>
      </c>
      <c r="D146" s="90">
        <v>0</v>
      </c>
      <c r="E146" s="90">
        <v>0</v>
      </c>
      <c r="F146" s="90">
        <v>14654.5</v>
      </c>
      <c r="G146" s="90">
        <v>2172.29</v>
      </c>
      <c r="H146" s="90">
        <v>12482.21</v>
      </c>
      <c r="I146" s="13">
        <v>1</v>
      </c>
      <c r="J146" s="112"/>
      <c r="K146" s="112"/>
    </row>
    <row r="147" spans="2:11" s="17" customFormat="1" ht="24.75" x14ac:dyDescent="0.25">
      <c r="B147" s="14" t="s">
        <v>211</v>
      </c>
      <c r="C147" s="15" t="s">
        <v>212</v>
      </c>
      <c r="D147" s="89">
        <f>+D148</f>
        <v>0</v>
      </c>
      <c r="E147" s="89">
        <f t="shared" ref="E147:H147" si="51">+E148</f>
        <v>0</v>
      </c>
      <c r="F147" s="89">
        <f t="shared" si="51"/>
        <v>0</v>
      </c>
      <c r="G147" s="89">
        <f t="shared" si="51"/>
        <v>0</v>
      </c>
      <c r="H147" s="89">
        <f t="shared" si="51"/>
        <v>0</v>
      </c>
      <c r="I147" s="16">
        <v>1</v>
      </c>
      <c r="J147" s="106"/>
      <c r="K147" s="106"/>
    </row>
    <row r="148" spans="2:11" ht="24.75" x14ac:dyDescent="0.25">
      <c r="B148" s="18">
        <v>29301</v>
      </c>
      <c r="C148" s="19" t="s">
        <v>213</v>
      </c>
      <c r="D148" s="90">
        <v>0</v>
      </c>
      <c r="E148" s="90">
        <v>0</v>
      </c>
      <c r="F148" s="90">
        <v>0</v>
      </c>
      <c r="G148" s="90">
        <v>0</v>
      </c>
      <c r="H148" s="90">
        <v>0</v>
      </c>
      <c r="I148" s="13">
        <v>1</v>
      </c>
      <c r="J148" s="115"/>
      <c r="K148" s="115"/>
    </row>
    <row r="149" spans="2:11" s="17" customFormat="1" ht="24.75" x14ac:dyDescent="0.25">
      <c r="B149" s="14" t="s">
        <v>214</v>
      </c>
      <c r="C149" s="15" t="s">
        <v>215</v>
      </c>
      <c r="D149" s="89">
        <f>+D150</f>
        <v>0</v>
      </c>
      <c r="E149" s="89">
        <f t="shared" ref="E149:H149" si="52">+E150</f>
        <v>0</v>
      </c>
      <c r="F149" s="89">
        <f t="shared" si="52"/>
        <v>52304.049999999996</v>
      </c>
      <c r="G149" s="89">
        <f t="shared" si="52"/>
        <v>17994.46</v>
      </c>
      <c r="H149" s="89">
        <f t="shared" si="52"/>
        <v>34309.589999999997</v>
      </c>
      <c r="I149" s="16">
        <v>1</v>
      </c>
      <c r="J149" s="106"/>
      <c r="K149" s="106"/>
    </row>
    <row r="150" spans="2:11" x14ac:dyDescent="0.25">
      <c r="B150" s="18">
        <v>29401</v>
      </c>
      <c r="C150" s="19" t="s">
        <v>216</v>
      </c>
      <c r="D150" s="90">
        <v>0</v>
      </c>
      <c r="E150" s="90">
        <v>0</v>
      </c>
      <c r="F150" s="90">
        <v>52304.049999999996</v>
      </c>
      <c r="G150" s="90">
        <v>17994.46</v>
      </c>
      <c r="H150" s="90">
        <v>34309.589999999997</v>
      </c>
      <c r="I150" s="13">
        <v>1</v>
      </c>
      <c r="J150" s="115"/>
      <c r="K150" s="115"/>
    </row>
    <row r="151" spans="2:11" ht="24.75" x14ac:dyDescent="0.25">
      <c r="B151" s="44" t="s">
        <v>217</v>
      </c>
      <c r="C151" s="15" t="s">
        <v>218</v>
      </c>
      <c r="D151" s="89">
        <f>+D152</f>
        <v>0</v>
      </c>
      <c r="E151" s="89">
        <f t="shared" ref="E151:H151" si="53">+E152</f>
        <v>0</v>
      </c>
      <c r="F151" s="89">
        <f t="shared" si="53"/>
        <v>0</v>
      </c>
      <c r="G151" s="89">
        <f t="shared" si="53"/>
        <v>0</v>
      </c>
      <c r="H151" s="89">
        <f t="shared" si="53"/>
        <v>0</v>
      </c>
      <c r="I151" s="16">
        <v>1</v>
      </c>
      <c r="J151" s="106"/>
      <c r="K151" s="106"/>
    </row>
    <row r="152" spans="2:11" ht="26.25" x14ac:dyDescent="0.25">
      <c r="B152" s="18">
        <v>29501</v>
      </c>
      <c r="C152" s="50" t="s">
        <v>218</v>
      </c>
      <c r="D152" s="90">
        <v>0</v>
      </c>
      <c r="E152" s="90">
        <v>0</v>
      </c>
      <c r="F152" s="90">
        <v>0</v>
      </c>
      <c r="G152" s="90">
        <v>0</v>
      </c>
      <c r="H152" s="90">
        <v>0</v>
      </c>
      <c r="I152" s="13">
        <v>1</v>
      </c>
      <c r="J152" s="115"/>
      <c r="K152" s="115"/>
    </row>
    <row r="153" spans="2:11" s="17" customFormat="1" ht="27.75" customHeight="1" x14ac:dyDescent="0.25">
      <c r="B153" s="14" t="s">
        <v>219</v>
      </c>
      <c r="C153" s="15" t="s">
        <v>220</v>
      </c>
      <c r="D153" s="89">
        <f>SUM(D154:D155)</f>
        <v>1046563.31</v>
      </c>
      <c r="E153" s="89">
        <f t="shared" ref="E153:H153" si="54">SUM(E154:E155)</f>
        <v>0</v>
      </c>
      <c r="F153" s="89">
        <f t="shared" si="54"/>
        <v>3214323.8499999996</v>
      </c>
      <c r="G153" s="89">
        <f t="shared" si="54"/>
        <v>2619970.59</v>
      </c>
      <c r="H153" s="89">
        <f t="shared" si="54"/>
        <v>1640916.57</v>
      </c>
      <c r="I153" s="16">
        <v>0.56790951328114114</v>
      </c>
      <c r="J153" s="106"/>
      <c r="K153" s="106"/>
    </row>
    <row r="154" spans="2:11" ht="30.75" customHeight="1" x14ac:dyDescent="0.25">
      <c r="B154" s="18">
        <v>29601</v>
      </c>
      <c r="C154" s="19" t="s">
        <v>221</v>
      </c>
      <c r="D154" s="90">
        <v>100000</v>
      </c>
      <c r="E154" s="90">
        <v>0</v>
      </c>
      <c r="F154" s="90">
        <v>872894.55999999982</v>
      </c>
      <c r="G154" s="90">
        <v>639422.40999999992</v>
      </c>
      <c r="H154" s="90">
        <v>333472.14999999991</v>
      </c>
      <c r="I154" s="13">
        <v>2.3347214999999992</v>
      </c>
      <c r="J154" s="112" t="s">
        <v>574</v>
      </c>
      <c r="K154" s="112"/>
    </row>
    <row r="155" spans="2:11" ht="84" customHeight="1" x14ac:dyDescent="0.25">
      <c r="B155" s="18">
        <v>29602</v>
      </c>
      <c r="C155" s="19" t="s">
        <v>222</v>
      </c>
      <c r="D155" s="90">
        <v>946563.31</v>
      </c>
      <c r="E155" s="90">
        <v>0</v>
      </c>
      <c r="F155" s="90">
        <v>2341429.29</v>
      </c>
      <c r="G155" s="90">
        <v>1980548.18</v>
      </c>
      <c r="H155" s="90">
        <v>1307444.4200000002</v>
      </c>
      <c r="I155" s="13">
        <v>0.38125406529860117</v>
      </c>
      <c r="J155" s="112" t="s">
        <v>575</v>
      </c>
      <c r="K155" s="112"/>
    </row>
    <row r="156" spans="2:11" s="17" customFormat="1" ht="27" customHeight="1" x14ac:dyDescent="0.25">
      <c r="B156" s="14" t="s">
        <v>223</v>
      </c>
      <c r="C156" s="15" t="s">
        <v>224</v>
      </c>
      <c r="D156" s="89">
        <f>+D157</f>
        <v>2930284.96</v>
      </c>
      <c r="E156" s="89">
        <f t="shared" ref="E156:H156" si="55">+E157</f>
        <v>450000</v>
      </c>
      <c r="F156" s="89">
        <f t="shared" si="55"/>
        <v>6899052.3199999994</v>
      </c>
      <c r="G156" s="89">
        <f t="shared" si="55"/>
        <v>4391213.0200000005</v>
      </c>
      <c r="H156" s="89">
        <f t="shared" si="55"/>
        <v>5888124.2599999988</v>
      </c>
      <c r="I156" s="16">
        <v>1.0094032970772915</v>
      </c>
      <c r="J156" s="106"/>
      <c r="K156" s="106"/>
    </row>
    <row r="157" spans="2:11" ht="83.25" customHeight="1" x14ac:dyDescent="0.25">
      <c r="B157" s="18">
        <v>29801</v>
      </c>
      <c r="C157" s="19" t="s">
        <v>225</v>
      </c>
      <c r="D157" s="90">
        <v>2930284.96</v>
      </c>
      <c r="E157" s="90">
        <v>450000</v>
      </c>
      <c r="F157" s="90">
        <v>6899052.3199999994</v>
      </c>
      <c r="G157" s="90">
        <v>4391213.0200000005</v>
      </c>
      <c r="H157" s="90">
        <v>5888124.2599999988</v>
      </c>
      <c r="I157" s="13">
        <v>1.0094032970772915</v>
      </c>
      <c r="J157" s="112" t="s">
        <v>575</v>
      </c>
      <c r="K157" s="112"/>
    </row>
    <row r="158" spans="2:11" s="17" customFormat="1" ht="24.75" x14ac:dyDescent="0.25">
      <c r="B158" s="14" t="s">
        <v>226</v>
      </c>
      <c r="C158" s="15" t="s">
        <v>227</v>
      </c>
      <c r="D158" s="89">
        <f>+D159</f>
        <v>0</v>
      </c>
      <c r="E158" s="89">
        <f t="shared" ref="E158:H158" si="56">+E159</f>
        <v>0</v>
      </c>
      <c r="F158" s="89">
        <f t="shared" si="56"/>
        <v>34137.99</v>
      </c>
      <c r="G158" s="89">
        <f t="shared" si="56"/>
        <v>5086.26</v>
      </c>
      <c r="H158" s="89">
        <f t="shared" si="56"/>
        <v>29051.729999999996</v>
      </c>
      <c r="I158" s="16">
        <v>1</v>
      </c>
      <c r="J158" s="106"/>
      <c r="K158" s="106"/>
    </row>
    <row r="159" spans="2:11" ht="24.75" x14ac:dyDescent="0.25">
      <c r="B159" s="18">
        <v>29901</v>
      </c>
      <c r="C159" s="19" t="s">
        <v>227</v>
      </c>
      <c r="D159" s="90">
        <v>0</v>
      </c>
      <c r="E159" s="90">
        <v>0</v>
      </c>
      <c r="F159" s="92">
        <v>34137.99</v>
      </c>
      <c r="G159" s="92">
        <v>5086.26</v>
      </c>
      <c r="H159" s="90">
        <v>29051.729999999996</v>
      </c>
      <c r="I159" s="13">
        <v>1</v>
      </c>
      <c r="J159" s="115"/>
      <c r="K159" s="115"/>
    </row>
    <row r="160" spans="2:11" s="9" customFormat="1" ht="21.75" customHeight="1" x14ac:dyDescent="0.25">
      <c r="B160" s="41">
        <v>3000</v>
      </c>
      <c r="C160" s="42" t="s">
        <v>228</v>
      </c>
      <c r="D160" s="96">
        <f>+D161+D175+D193+D214+D228+D263+D274+D293+D296</f>
        <v>299043540.71000004</v>
      </c>
      <c r="E160" s="96">
        <f t="shared" ref="E160:H160" si="57">+E161+E175+E193+E214+E228+E263+E274+E293+E296</f>
        <v>-19302709.399999999</v>
      </c>
      <c r="F160" s="96">
        <f t="shared" si="57"/>
        <v>143699447.44</v>
      </c>
      <c r="G160" s="96">
        <f t="shared" si="57"/>
        <v>146204217.35999998</v>
      </c>
      <c r="H160" s="96">
        <f t="shared" si="57"/>
        <v>277236061.38999993</v>
      </c>
      <c r="I160" s="43">
        <v>-7.2924094157740371E-2</v>
      </c>
      <c r="J160" s="116"/>
      <c r="K160" s="116"/>
    </row>
    <row r="161" spans="2:16" x14ac:dyDescent="0.25">
      <c r="B161" s="23" t="s">
        <v>229</v>
      </c>
      <c r="C161" s="11" t="s">
        <v>230</v>
      </c>
      <c r="D161" s="92">
        <f>+D162+D164+D167+D169+D171+D173</f>
        <v>231635612.75999999</v>
      </c>
      <c r="E161" s="92">
        <f t="shared" ref="E161:H161" si="58">+E162+E164+E167+E169+E171+E173</f>
        <v>-19302709.399999999</v>
      </c>
      <c r="F161" s="92">
        <f t="shared" si="58"/>
        <v>62928147.379999995</v>
      </c>
      <c r="G161" s="92">
        <f t="shared" si="58"/>
        <v>79297625.929999992</v>
      </c>
      <c r="H161" s="92">
        <f t="shared" si="58"/>
        <v>195963424.80999997</v>
      </c>
      <c r="I161" s="13">
        <v>-0.15400131061435851</v>
      </c>
      <c r="J161" s="115"/>
      <c r="K161" s="115"/>
    </row>
    <row r="162" spans="2:16" s="17" customFormat="1" x14ac:dyDescent="0.25">
      <c r="B162" s="14" t="s">
        <v>231</v>
      </c>
      <c r="C162" s="15" t="s">
        <v>232</v>
      </c>
      <c r="D162" s="89">
        <f>+D163</f>
        <v>229999999.99999997</v>
      </c>
      <c r="E162" s="89">
        <f t="shared" ref="E162:H162" si="59">+E163</f>
        <v>-19302709.399999999</v>
      </c>
      <c r="F162" s="89">
        <f t="shared" si="59"/>
        <v>62074682.319999993</v>
      </c>
      <c r="G162" s="89">
        <f t="shared" si="59"/>
        <v>78396528.449999988</v>
      </c>
      <c r="H162" s="89">
        <f t="shared" si="59"/>
        <v>194375444.46999997</v>
      </c>
      <c r="I162" s="16">
        <v>-0.1548893718695652</v>
      </c>
      <c r="J162" s="106"/>
      <c r="K162" s="106"/>
    </row>
    <row r="163" spans="2:16" x14ac:dyDescent="0.25">
      <c r="B163" s="18">
        <v>31101</v>
      </c>
      <c r="C163" s="19" t="s">
        <v>233</v>
      </c>
      <c r="D163" s="90">
        <v>229999999.99999997</v>
      </c>
      <c r="E163" s="90">
        <v>-19302709.399999999</v>
      </c>
      <c r="F163" s="90">
        <v>62074682.319999993</v>
      </c>
      <c r="G163" s="90">
        <v>78396528.449999988</v>
      </c>
      <c r="H163" s="90">
        <v>194375444.46999997</v>
      </c>
      <c r="I163" s="13">
        <v>-0.1548893718695652</v>
      </c>
      <c r="J163" s="115"/>
      <c r="K163" s="115"/>
      <c r="M163" s="51"/>
      <c r="O163" s="51"/>
      <c r="P163" s="51"/>
    </row>
    <row r="164" spans="2:16" x14ac:dyDescent="0.25">
      <c r="B164" s="14" t="s">
        <v>234</v>
      </c>
      <c r="C164" s="15" t="s">
        <v>235</v>
      </c>
      <c r="D164" s="89">
        <f>+D166</f>
        <v>0</v>
      </c>
      <c r="E164" s="89">
        <f t="shared" ref="E164:H164" si="60">+E166</f>
        <v>0</v>
      </c>
      <c r="F164" s="89">
        <f t="shared" si="60"/>
        <v>0</v>
      </c>
      <c r="G164" s="89">
        <f t="shared" si="60"/>
        <v>0</v>
      </c>
      <c r="H164" s="89">
        <f t="shared" si="60"/>
        <v>0</v>
      </c>
      <c r="I164" s="16">
        <v>1</v>
      </c>
      <c r="J164" s="106"/>
      <c r="K164" s="106"/>
    </row>
    <row r="165" spans="2:16" hidden="1" x14ac:dyDescent="0.25">
      <c r="B165" s="18">
        <v>31301</v>
      </c>
      <c r="C165" s="19" t="s">
        <v>236</v>
      </c>
      <c r="D165" s="90"/>
      <c r="E165" s="90"/>
      <c r="F165" s="90"/>
      <c r="G165" s="90"/>
      <c r="H165" s="90"/>
      <c r="I165" s="13">
        <v>1</v>
      </c>
      <c r="J165" s="20"/>
      <c r="K165" s="32"/>
    </row>
    <row r="166" spans="2:16" x14ac:dyDescent="0.25">
      <c r="B166" s="18">
        <v>31302</v>
      </c>
      <c r="C166" s="19" t="s">
        <v>237</v>
      </c>
      <c r="D166" s="90">
        <v>0</v>
      </c>
      <c r="E166" s="90">
        <v>0</v>
      </c>
      <c r="F166" s="90">
        <v>0</v>
      </c>
      <c r="G166" s="90">
        <v>0</v>
      </c>
      <c r="H166" s="90">
        <v>0</v>
      </c>
      <c r="I166" s="13">
        <v>1</v>
      </c>
      <c r="J166" s="115"/>
      <c r="K166" s="115"/>
    </row>
    <row r="167" spans="2:16" s="17" customFormat="1" x14ac:dyDescent="0.25">
      <c r="B167" s="14" t="s">
        <v>238</v>
      </c>
      <c r="C167" s="15" t="s">
        <v>239</v>
      </c>
      <c r="D167" s="89">
        <f>+D168</f>
        <v>407494.68</v>
      </c>
      <c r="E167" s="89">
        <f t="shared" ref="E167:H167" si="61">+E168</f>
        <v>0</v>
      </c>
      <c r="F167" s="89">
        <f t="shared" si="61"/>
        <v>425245.03</v>
      </c>
      <c r="G167" s="89">
        <f t="shared" si="61"/>
        <v>425245.03</v>
      </c>
      <c r="H167" s="89">
        <f t="shared" si="61"/>
        <v>407494.67999999993</v>
      </c>
      <c r="I167" s="16">
        <v>0</v>
      </c>
      <c r="J167" s="106"/>
      <c r="K167" s="106"/>
    </row>
    <row r="168" spans="2:16" x14ac:dyDescent="0.25">
      <c r="B168" s="18">
        <v>31401</v>
      </c>
      <c r="C168" s="19" t="s">
        <v>240</v>
      </c>
      <c r="D168" s="90">
        <v>407494.68</v>
      </c>
      <c r="E168" s="90">
        <v>0</v>
      </c>
      <c r="F168" s="90">
        <v>425245.03</v>
      </c>
      <c r="G168" s="90">
        <v>425245.03</v>
      </c>
      <c r="H168" s="90">
        <v>407494.67999999993</v>
      </c>
      <c r="I168" s="13">
        <v>0</v>
      </c>
      <c r="J168" s="115"/>
      <c r="K168" s="115"/>
    </row>
    <row r="169" spans="2:16" s="17" customFormat="1" x14ac:dyDescent="0.25">
      <c r="B169" s="14" t="s">
        <v>241</v>
      </c>
      <c r="C169" s="15" t="s">
        <v>242</v>
      </c>
      <c r="D169" s="89">
        <f>+D170</f>
        <v>400000</v>
      </c>
      <c r="E169" s="89">
        <f t="shared" ref="E169:H169" si="62">+E170</f>
        <v>0</v>
      </c>
      <c r="F169" s="89">
        <f t="shared" si="62"/>
        <v>165451.69</v>
      </c>
      <c r="G169" s="89">
        <f t="shared" si="62"/>
        <v>205287.59</v>
      </c>
      <c r="H169" s="89">
        <f t="shared" si="62"/>
        <v>360164.1</v>
      </c>
      <c r="I169" s="16">
        <v>-9.9589750000000032E-2</v>
      </c>
      <c r="J169" s="106"/>
      <c r="K169" s="106"/>
    </row>
    <row r="170" spans="2:16" x14ac:dyDescent="0.25">
      <c r="B170" s="18">
        <v>31501</v>
      </c>
      <c r="C170" s="19" t="s">
        <v>243</v>
      </c>
      <c r="D170" s="90">
        <v>400000</v>
      </c>
      <c r="E170" s="90">
        <v>0</v>
      </c>
      <c r="F170" s="90">
        <v>165451.69</v>
      </c>
      <c r="G170" s="90">
        <v>205287.59</v>
      </c>
      <c r="H170" s="90">
        <v>360164.1</v>
      </c>
      <c r="I170" s="13">
        <v>-9.9589750000000032E-2</v>
      </c>
      <c r="J170" s="115"/>
      <c r="K170" s="115"/>
    </row>
    <row r="171" spans="2:16" ht="24.75" x14ac:dyDescent="0.25">
      <c r="B171" s="44" t="s">
        <v>244</v>
      </c>
      <c r="C171" s="34" t="s">
        <v>245</v>
      </c>
      <c r="D171" s="93">
        <f>+D172</f>
        <v>828118.07999999984</v>
      </c>
      <c r="E171" s="93">
        <f t="shared" ref="E171:H171" si="63">+E172</f>
        <v>0</v>
      </c>
      <c r="F171" s="93">
        <f t="shared" si="63"/>
        <v>259192.88</v>
      </c>
      <c r="G171" s="93">
        <f t="shared" si="63"/>
        <v>270564.86</v>
      </c>
      <c r="H171" s="93">
        <f t="shared" si="63"/>
        <v>816746.1</v>
      </c>
      <c r="I171" s="16">
        <v>-1.373231701450095E-2</v>
      </c>
      <c r="J171" s="106"/>
      <c r="K171" s="106"/>
    </row>
    <row r="172" spans="2:16" x14ac:dyDescent="0.25">
      <c r="B172" s="18">
        <v>31701</v>
      </c>
      <c r="C172" s="19" t="s">
        <v>246</v>
      </c>
      <c r="D172" s="90">
        <v>828118.07999999984</v>
      </c>
      <c r="E172" s="90">
        <v>0</v>
      </c>
      <c r="F172" s="90">
        <v>259192.88</v>
      </c>
      <c r="G172" s="90">
        <v>270564.86</v>
      </c>
      <c r="H172" s="90">
        <v>816746.1</v>
      </c>
      <c r="I172" s="13">
        <v>-1.373231701450095E-2</v>
      </c>
      <c r="J172" s="115"/>
      <c r="K172" s="115"/>
    </row>
    <row r="173" spans="2:16" s="17" customFormat="1" x14ac:dyDescent="0.25">
      <c r="B173" s="14" t="s">
        <v>247</v>
      </c>
      <c r="C173" s="15" t="s">
        <v>248</v>
      </c>
      <c r="D173" s="89">
        <f>+D174</f>
        <v>0</v>
      </c>
      <c r="E173" s="89">
        <f t="shared" ref="E173:H173" si="64">+E174</f>
        <v>0</v>
      </c>
      <c r="F173" s="89">
        <f t="shared" si="64"/>
        <v>3575.46</v>
      </c>
      <c r="G173" s="89">
        <f t="shared" si="64"/>
        <v>0</v>
      </c>
      <c r="H173" s="89">
        <f t="shared" si="64"/>
        <v>3575.46</v>
      </c>
      <c r="I173" s="16">
        <v>1</v>
      </c>
      <c r="J173" s="106"/>
      <c r="K173" s="106"/>
    </row>
    <row r="174" spans="2:16" x14ac:dyDescent="0.25">
      <c r="B174" s="18">
        <v>31801</v>
      </c>
      <c r="C174" s="19" t="s">
        <v>249</v>
      </c>
      <c r="D174" s="90">
        <v>0</v>
      </c>
      <c r="E174" s="90">
        <v>0</v>
      </c>
      <c r="F174" s="92">
        <v>3575.46</v>
      </c>
      <c r="G174" s="92">
        <v>0</v>
      </c>
      <c r="H174" s="90">
        <v>3575.46</v>
      </c>
      <c r="I174" s="13">
        <v>1</v>
      </c>
      <c r="J174" s="115"/>
      <c r="K174" s="115"/>
    </row>
    <row r="175" spans="2:16" x14ac:dyDescent="0.25">
      <c r="B175" s="23" t="s">
        <v>250</v>
      </c>
      <c r="C175" s="11" t="s">
        <v>251</v>
      </c>
      <c r="D175" s="92">
        <f>+D176+D183+D188+D191+D178</f>
        <v>2721000</v>
      </c>
      <c r="E175" s="92">
        <f t="shared" ref="E175:H175" si="65">+E176+E183+E188+E191+E178</f>
        <v>0</v>
      </c>
      <c r="F175" s="92">
        <f>+F176+F183+F188+F191+F178</f>
        <v>4426741.8099999996</v>
      </c>
      <c r="G175" s="92">
        <f t="shared" si="65"/>
        <v>3025697.71</v>
      </c>
      <c r="H175" s="92">
        <f t="shared" si="65"/>
        <v>4122044.1</v>
      </c>
      <c r="I175" s="13">
        <v>0.51490044101433297</v>
      </c>
      <c r="J175" s="115"/>
      <c r="K175" s="115"/>
    </row>
    <row r="176" spans="2:16" s="17" customFormat="1" x14ac:dyDescent="0.25">
      <c r="B176" s="14" t="s">
        <v>252</v>
      </c>
      <c r="C176" s="15" t="s">
        <v>253</v>
      </c>
      <c r="D176" s="89">
        <f>+D177</f>
        <v>198000</v>
      </c>
      <c r="E176" s="89">
        <f t="shared" ref="E176:H176" si="66">+E177</f>
        <v>0</v>
      </c>
      <c r="F176" s="89">
        <f t="shared" si="66"/>
        <v>1314875</v>
      </c>
      <c r="G176" s="89">
        <f t="shared" si="66"/>
        <v>344362.5</v>
      </c>
      <c r="H176" s="89">
        <f t="shared" si="66"/>
        <v>1168512.5</v>
      </c>
      <c r="I176" s="16">
        <v>4.9015782828282832</v>
      </c>
      <c r="J176" s="106"/>
      <c r="K176" s="106"/>
    </row>
    <row r="177" spans="2:11" ht="43.5" customHeight="1" x14ac:dyDescent="0.25">
      <c r="B177" s="18">
        <v>32201</v>
      </c>
      <c r="C177" s="19" t="s">
        <v>254</v>
      </c>
      <c r="D177" s="90">
        <v>198000</v>
      </c>
      <c r="E177" s="90">
        <v>0</v>
      </c>
      <c r="F177" s="90">
        <v>1314875</v>
      </c>
      <c r="G177" s="90">
        <v>344362.5</v>
      </c>
      <c r="H177" s="90">
        <v>1168512.5</v>
      </c>
      <c r="I177" s="13">
        <v>4.9015782828282832</v>
      </c>
      <c r="J177" s="112" t="s">
        <v>576</v>
      </c>
      <c r="K177" s="112"/>
    </row>
    <row r="178" spans="2:11" ht="24.75" x14ac:dyDescent="0.25">
      <c r="B178" s="14" t="s">
        <v>255</v>
      </c>
      <c r="C178" s="15" t="s">
        <v>256</v>
      </c>
      <c r="D178" s="89">
        <f>SUM(D179:D180)</f>
        <v>0</v>
      </c>
      <c r="E178" s="89">
        <f t="shared" ref="E178:H178" si="67">SUM(E179:E180)</f>
        <v>0</v>
      </c>
      <c r="F178" s="89">
        <f t="shared" si="67"/>
        <v>86600</v>
      </c>
      <c r="G178" s="89">
        <f t="shared" si="67"/>
        <v>1600</v>
      </c>
      <c r="H178" s="89">
        <f t="shared" si="67"/>
        <v>85000</v>
      </c>
      <c r="I178" s="16">
        <v>1</v>
      </c>
      <c r="J178" s="106"/>
      <c r="K178" s="106"/>
    </row>
    <row r="179" spans="2:11" x14ac:dyDescent="0.25">
      <c r="B179" s="18">
        <v>32301</v>
      </c>
      <c r="C179" s="19" t="s">
        <v>257</v>
      </c>
      <c r="D179" s="90">
        <v>0</v>
      </c>
      <c r="E179" s="90">
        <v>0</v>
      </c>
      <c r="F179" s="90">
        <v>86600</v>
      </c>
      <c r="G179" s="90">
        <v>1600</v>
      </c>
      <c r="H179" s="90">
        <v>85000</v>
      </c>
      <c r="I179" s="13">
        <v>1</v>
      </c>
      <c r="J179" s="115"/>
      <c r="K179" s="115"/>
    </row>
    <row r="180" spans="2:11" x14ac:dyDescent="0.25">
      <c r="B180" s="18">
        <v>32302</v>
      </c>
      <c r="C180" s="19" t="s">
        <v>258</v>
      </c>
      <c r="D180" s="90">
        <v>0</v>
      </c>
      <c r="E180" s="90">
        <v>0</v>
      </c>
      <c r="F180" s="90">
        <v>0</v>
      </c>
      <c r="G180" s="90">
        <v>0</v>
      </c>
      <c r="H180" s="90">
        <v>0</v>
      </c>
      <c r="I180" s="13">
        <v>1</v>
      </c>
      <c r="J180" s="115"/>
      <c r="K180" s="115"/>
    </row>
    <row r="181" spans="2:11" s="17" customFormat="1" ht="15" hidden="1" customHeight="1" x14ac:dyDescent="0.25">
      <c r="B181" s="46" t="s">
        <v>259</v>
      </c>
      <c r="C181" s="11" t="s">
        <v>260</v>
      </c>
      <c r="D181" s="92"/>
      <c r="E181" s="92"/>
      <c r="F181" s="92"/>
      <c r="G181" s="92"/>
      <c r="H181" s="92"/>
      <c r="I181" s="13">
        <v>1</v>
      </c>
      <c r="J181" s="12"/>
      <c r="K181" s="48"/>
    </row>
    <row r="182" spans="2:11" ht="15" hidden="1" customHeight="1" x14ac:dyDescent="0.25">
      <c r="B182" s="18">
        <v>32501</v>
      </c>
      <c r="C182" s="35" t="s">
        <v>260</v>
      </c>
      <c r="D182" s="90"/>
      <c r="E182" s="90"/>
      <c r="F182" s="90"/>
      <c r="G182" s="90"/>
      <c r="H182" s="90"/>
      <c r="I182" s="13">
        <v>1</v>
      </c>
      <c r="J182" s="20"/>
      <c r="K182" s="32"/>
    </row>
    <row r="183" spans="2:11" s="17" customFormat="1" ht="27" customHeight="1" x14ac:dyDescent="0.25">
      <c r="B183" s="14" t="s">
        <v>261</v>
      </c>
      <c r="C183" s="15" t="s">
        <v>262</v>
      </c>
      <c r="D183" s="89">
        <f>SUM(D184:D186)</f>
        <v>2404000</v>
      </c>
      <c r="E183" s="89">
        <f t="shared" ref="E183:H183" si="68">SUM(E184:E186)</f>
        <v>0</v>
      </c>
      <c r="F183" s="89">
        <f t="shared" si="68"/>
        <v>2971194.77</v>
      </c>
      <c r="G183" s="89">
        <f t="shared" si="68"/>
        <v>2649664.77</v>
      </c>
      <c r="H183" s="89">
        <f t="shared" si="68"/>
        <v>2725530</v>
      </c>
      <c r="I183" s="16">
        <v>0.13374792013311154</v>
      </c>
      <c r="J183" s="106"/>
      <c r="K183" s="106"/>
    </row>
    <row r="184" spans="2:11" ht="43.5" customHeight="1" x14ac:dyDescent="0.25">
      <c r="B184" s="18">
        <v>32601</v>
      </c>
      <c r="C184" s="19" t="s">
        <v>263</v>
      </c>
      <c r="D184" s="90">
        <v>1000000</v>
      </c>
      <c r="E184" s="90">
        <v>0</v>
      </c>
      <c r="F184" s="90">
        <v>2403677.67</v>
      </c>
      <c r="G184" s="90">
        <v>1732667.67</v>
      </c>
      <c r="H184" s="90">
        <v>1671010</v>
      </c>
      <c r="I184" s="13">
        <v>0.67101000000000011</v>
      </c>
      <c r="J184" s="112" t="s">
        <v>577</v>
      </c>
      <c r="K184" s="112"/>
    </row>
    <row r="185" spans="2:11" x14ac:dyDescent="0.25">
      <c r="B185" s="18">
        <v>32602</v>
      </c>
      <c r="C185" s="19" t="s">
        <v>264</v>
      </c>
      <c r="D185" s="90">
        <v>0</v>
      </c>
      <c r="E185" s="90">
        <v>0</v>
      </c>
      <c r="F185" s="90">
        <v>0</v>
      </c>
      <c r="G185" s="90">
        <v>0</v>
      </c>
      <c r="H185" s="90">
        <v>0</v>
      </c>
      <c r="I185" s="13">
        <v>1</v>
      </c>
      <c r="J185" s="115"/>
      <c r="K185" s="115"/>
    </row>
    <row r="186" spans="2:11" x14ac:dyDescent="0.25">
      <c r="B186" s="18">
        <v>32604</v>
      </c>
      <c r="C186" s="19" t="s">
        <v>265</v>
      </c>
      <c r="D186" s="90">
        <v>1404000</v>
      </c>
      <c r="E186" s="90">
        <v>0</v>
      </c>
      <c r="F186" s="90">
        <v>567517.1</v>
      </c>
      <c r="G186" s="90">
        <v>916997.1</v>
      </c>
      <c r="H186" s="90">
        <v>1054520</v>
      </c>
      <c r="I186" s="13">
        <v>-0.24891737891737886</v>
      </c>
      <c r="J186" s="112"/>
      <c r="K186" s="112"/>
    </row>
    <row r="187" spans="2:11" hidden="1" x14ac:dyDescent="0.25">
      <c r="B187" s="18">
        <v>32606</v>
      </c>
      <c r="C187" s="19" t="s">
        <v>266</v>
      </c>
      <c r="D187" s="90"/>
      <c r="E187" s="90"/>
      <c r="F187" s="90"/>
      <c r="G187" s="90"/>
      <c r="H187" s="90"/>
      <c r="I187" s="13">
        <v>1</v>
      </c>
      <c r="J187" s="20"/>
      <c r="K187" s="32"/>
    </row>
    <row r="188" spans="2:11" x14ac:dyDescent="0.25">
      <c r="B188" s="44" t="s">
        <v>267</v>
      </c>
      <c r="C188" s="34" t="s">
        <v>268</v>
      </c>
      <c r="D188" s="89">
        <f>SUM(D189:D190)</f>
        <v>119000</v>
      </c>
      <c r="E188" s="89">
        <f t="shared" ref="E188:H188" si="69">SUM(E189:E190)</f>
        <v>0</v>
      </c>
      <c r="F188" s="89">
        <f t="shared" si="69"/>
        <v>54072.039999999994</v>
      </c>
      <c r="G188" s="89">
        <f t="shared" si="69"/>
        <v>30070.44</v>
      </c>
      <c r="H188" s="89">
        <f t="shared" si="69"/>
        <v>143001.60000000001</v>
      </c>
      <c r="I188" s="16">
        <v>0.2016941176470588</v>
      </c>
      <c r="J188" s="106"/>
      <c r="K188" s="106"/>
    </row>
    <row r="189" spans="2:11" x14ac:dyDescent="0.25">
      <c r="B189" s="18">
        <v>32701</v>
      </c>
      <c r="C189" s="19" t="s">
        <v>269</v>
      </c>
      <c r="D189" s="90">
        <v>0</v>
      </c>
      <c r="E189" s="90">
        <v>0</v>
      </c>
      <c r="F189" s="90">
        <v>24105.599999999999</v>
      </c>
      <c r="G189" s="90">
        <v>0</v>
      </c>
      <c r="H189" s="90">
        <v>24105.599999999999</v>
      </c>
      <c r="I189" s="13">
        <v>1</v>
      </c>
      <c r="J189" s="115"/>
      <c r="K189" s="115"/>
    </row>
    <row r="190" spans="2:11" ht="27" customHeight="1" x14ac:dyDescent="0.25">
      <c r="B190" s="18">
        <v>32702</v>
      </c>
      <c r="C190" s="19" t="s">
        <v>270</v>
      </c>
      <c r="D190" s="90">
        <v>119000</v>
      </c>
      <c r="E190" s="90">
        <v>0</v>
      </c>
      <c r="F190" s="90">
        <v>29966.44</v>
      </c>
      <c r="G190" s="90">
        <v>30070.44</v>
      </c>
      <c r="H190" s="90">
        <v>118896</v>
      </c>
      <c r="I190" s="13">
        <v>-8.739495798318897E-4</v>
      </c>
      <c r="J190" s="122"/>
      <c r="K190" s="122"/>
    </row>
    <row r="191" spans="2:11" s="17" customFormat="1" x14ac:dyDescent="0.25">
      <c r="B191" s="47" t="s">
        <v>271</v>
      </c>
      <c r="C191" s="15" t="s">
        <v>272</v>
      </c>
      <c r="D191" s="89">
        <f>+D192</f>
        <v>0</v>
      </c>
      <c r="E191" s="89">
        <f t="shared" ref="E191:H191" si="70">+E192</f>
        <v>0</v>
      </c>
      <c r="F191" s="89">
        <f t="shared" si="70"/>
        <v>0</v>
      </c>
      <c r="G191" s="89">
        <f t="shared" si="70"/>
        <v>0</v>
      </c>
      <c r="H191" s="89">
        <f t="shared" si="70"/>
        <v>0</v>
      </c>
      <c r="I191" s="16">
        <v>1</v>
      </c>
      <c r="J191" s="106"/>
      <c r="K191" s="106"/>
    </row>
    <row r="192" spans="2:11" x14ac:dyDescent="0.25">
      <c r="B192" s="18">
        <v>32901</v>
      </c>
      <c r="C192" s="30" t="s">
        <v>272</v>
      </c>
      <c r="D192" s="90">
        <v>0</v>
      </c>
      <c r="E192" s="90">
        <v>0</v>
      </c>
      <c r="F192" s="92">
        <v>0</v>
      </c>
      <c r="G192" s="92">
        <v>0</v>
      </c>
      <c r="H192" s="90">
        <v>0</v>
      </c>
      <c r="I192" s="13">
        <v>1</v>
      </c>
      <c r="J192" s="115"/>
      <c r="K192" s="115"/>
    </row>
    <row r="193" spans="2:11" ht="27.75" customHeight="1" x14ac:dyDescent="0.25">
      <c r="B193" s="23" t="s">
        <v>273</v>
      </c>
      <c r="C193" s="11" t="s">
        <v>274</v>
      </c>
      <c r="D193" s="92">
        <f>+D194+D198+D202+D204+D206+D211</f>
        <v>2050000</v>
      </c>
      <c r="E193" s="92">
        <f t="shared" ref="E193:H193" si="71">+E194+E198+E202+E204+E206+E211</f>
        <v>0</v>
      </c>
      <c r="F193" s="92">
        <f t="shared" si="71"/>
        <v>2024141.9800000002</v>
      </c>
      <c r="G193" s="92">
        <f t="shared" si="71"/>
        <v>1708778.92</v>
      </c>
      <c r="H193" s="92">
        <f t="shared" si="71"/>
        <v>2365363.06</v>
      </c>
      <c r="I193" s="13">
        <v>0.15383563902439024</v>
      </c>
      <c r="J193" s="115"/>
      <c r="K193" s="115"/>
    </row>
    <row r="194" spans="2:11" s="17" customFormat="1" ht="27" customHeight="1" x14ac:dyDescent="0.25">
      <c r="B194" s="14" t="s">
        <v>275</v>
      </c>
      <c r="C194" s="15" t="s">
        <v>276</v>
      </c>
      <c r="D194" s="89">
        <f>SUM(D195:D197)</f>
        <v>50000</v>
      </c>
      <c r="E194" s="89">
        <f t="shared" ref="E194:H194" si="72">SUM(E195:E197)</f>
        <v>0</v>
      </c>
      <c r="F194" s="89">
        <f t="shared" si="72"/>
        <v>194663.85</v>
      </c>
      <c r="G194" s="89">
        <f t="shared" si="72"/>
        <v>73657.210000000006</v>
      </c>
      <c r="H194" s="89">
        <f t="shared" si="72"/>
        <v>171006.64</v>
      </c>
      <c r="I194" s="16">
        <v>2.4201328000000002</v>
      </c>
      <c r="J194" s="106"/>
      <c r="K194" s="106"/>
    </row>
    <row r="195" spans="2:11" x14ac:dyDescent="0.25">
      <c r="B195" s="18">
        <v>33101</v>
      </c>
      <c r="C195" s="19" t="s">
        <v>277</v>
      </c>
      <c r="D195" s="90">
        <v>0</v>
      </c>
      <c r="E195" s="90">
        <v>0</v>
      </c>
      <c r="F195" s="90">
        <v>1724.14</v>
      </c>
      <c r="G195" s="90">
        <v>0</v>
      </c>
      <c r="H195" s="90">
        <v>1724.14</v>
      </c>
      <c r="I195" s="13">
        <v>1</v>
      </c>
      <c r="J195" s="115"/>
      <c r="K195" s="115"/>
    </row>
    <row r="196" spans="2:11" hidden="1" x14ac:dyDescent="0.25">
      <c r="B196" s="18">
        <v>33102</v>
      </c>
      <c r="C196" s="19" t="s">
        <v>278</v>
      </c>
      <c r="D196" s="90"/>
      <c r="E196" s="90"/>
      <c r="F196" s="90"/>
      <c r="G196" s="90"/>
      <c r="H196" s="90"/>
      <c r="I196" s="13">
        <v>1</v>
      </c>
      <c r="J196" s="20"/>
      <c r="K196" s="32"/>
    </row>
    <row r="197" spans="2:11" ht="62.25" customHeight="1" x14ac:dyDescent="0.25">
      <c r="B197" s="18">
        <v>33103</v>
      </c>
      <c r="C197" s="19" t="s">
        <v>279</v>
      </c>
      <c r="D197" s="90">
        <v>50000</v>
      </c>
      <c r="E197" s="90">
        <v>0</v>
      </c>
      <c r="F197" s="90">
        <v>192939.71</v>
      </c>
      <c r="G197" s="90">
        <v>73657.210000000006</v>
      </c>
      <c r="H197" s="90">
        <v>169282.5</v>
      </c>
      <c r="I197" s="13">
        <v>2.38565</v>
      </c>
      <c r="J197" s="112" t="s">
        <v>578</v>
      </c>
      <c r="K197" s="112"/>
    </row>
    <row r="198" spans="2:11" s="17" customFormat="1" ht="24.75" x14ac:dyDescent="0.25">
      <c r="B198" s="14" t="s">
        <v>280</v>
      </c>
      <c r="C198" s="15" t="s">
        <v>281</v>
      </c>
      <c r="D198" s="89">
        <f>SUM(D199:D200)</f>
        <v>1800000</v>
      </c>
      <c r="E198" s="89">
        <f t="shared" ref="E198:H198" si="73">SUM(E199:E200)</f>
        <v>0</v>
      </c>
      <c r="F198" s="89">
        <f t="shared" si="73"/>
        <v>1167120</v>
      </c>
      <c r="G198" s="89">
        <f t="shared" si="73"/>
        <v>1167120</v>
      </c>
      <c r="H198" s="89">
        <f t="shared" si="73"/>
        <v>1800000</v>
      </c>
      <c r="I198" s="16">
        <v>0</v>
      </c>
      <c r="J198" s="106"/>
      <c r="K198" s="106"/>
    </row>
    <row r="199" spans="2:11" ht="15" customHeight="1" x14ac:dyDescent="0.25">
      <c r="B199" s="18">
        <v>33201</v>
      </c>
      <c r="C199" s="19" t="s">
        <v>282</v>
      </c>
      <c r="D199" s="90">
        <v>0</v>
      </c>
      <c r="E199" s="90">
        <v>0</v>
      </c>
      <c r="F199" s="90">
        <v>0</v>
      </c>
      <c r="G199" s="90">
        <v>0</v>
      </c>
      <c r="H199" s="90">
        <v>0</v>
      </c>
      <c r="I199" s="13">
        <v>1</v>
      </c>
      <c r="J199" s="115"/>
      <c r="K199" s="115"/>
    </row>
    <row r="200" spans="2:11" x14ac:dyDescent="0.25">
      <c r="B200" s="18">
        <v>33202</v>
      </c>
      <c r="C200" s="19" t="s">
        <v>283</v>
      </c>
      <c r="D200" s="90">
        <v>1800000</v>
      </c>
      <c r="E200" s="90">
        <v>0</v>
      </c>
      <c r="F200" s="90">
        <v>1167120</v>
      </c>
      <c r="G200" s="90">
        <v>1167120</v>
      </c>
      <c r="H200" s="90">
        <v>1800000</v>
      </c>
      <c r="I200" s="13">
        <v>0</v>
      </c>
      <c r="J200" s="115"/>
      <c r="K200" s="115"/>
    </row>
    <row r="201" spans="2:11" hidden="1" x14ac:dyDescent="0.25">
      <c r="B201" s="18">
        <v>33203</v>
      </c>
      <c r="C201" s="19" t="s">
        <v>284</v>
      </c>
      <c r="D201" s="90"/>
      <c r="E201" s="90"/>
      <c r="F201" s="90"/>
      <c r="G201" s="90"/>
      <c r="H201" s="90"/>
      <c r="I201" s="13">
        <v>1</v>
      </c>
      <c r="J201" s="20"/>
      <c r="K201" s="32"/>
    </row>
    <row r="202" spans="2:11" ht="24.75" x14ac:dyDescent="0.25">
      <c r="B202" s="14" t="s">
        <v>285</v>
      </c>
      <c r="C202" s="15" t="s">
        <v>286</v>
      </c>
      <c r="D202" s="89">
        <f>+D203</f>
        <v>100000</v>
      </c>
      <c r="E202" s="89">
        <f t="shared" ref="E202:H202" si="74">+E203</f>
        <v>0</v>
      </c>
      <c r="F202" s="89">
        <f t="shared" si="74"/>
        <v>321244.79999999999</v>
      </c>
      <c r="G202" s="89">
        <f t="shared" si="74"/>
        <v>137275.54</v>
      </c>
      <c r="H202" s="89">
        <f t="shared" si="74"/>
        <v>283969.26</v>
      </c>
      <c r="I202" s="16">
        <v>1.8396926000000002</v>
      </c>
      <c r="J202" s="106"/>
      <c r="K202" s="106"/>
    </row>
    <row r="203" spans="2:11" ht="47.25" customHeight="1" x14ac:dyDescent="0.25">
      <c r="B203" s="18">
        <v>33301</v>
      </c>
      <c r="C203" s="19" t="s">
        <v>287</v>
      </c>
      <c r="D203" s="90">
        <v>100000</v>
      </c>
      <c r="E203" s="90">
        <v>0</v>
      </c>
      <c r="F203" s="90">
        <v>321244.79999999999</v>
      </c>
      <c r="G203" s="90">
        <v>137275.54</v>
      </c>
      <c r="H203" s="90">
        <v>283969.26</v>
      </c>
      <c r="I203" s="13">
        <v>1.8396926000000002</v>
      </c>
      <c r="J203" s="112" t="s">
        <v>579</v>
      </c>
      <c r="K203" s="112"/>
    </row>
    <row r="204" spans="2:11" s="17" customFormat="1" x14ac:dyDescent="0.25">
      <c r="B204" s="14" t="s">
        <v>288</v>
      </c>
      <c r="C204" s="15" t="s">
        <v>289</v>
      </c>
      <c r="D204" s="89">
        <f>+D205</f>
        <v>0</v>
      </c>
      <c r="E204" s="89">
        <f t="shared" ref="E204:H204" si="75">+E205</f>
        <v>0</v>
      </c>
      <c r="F204" s="89">
        <f t="shared" si="75"/>
        <v>51233.3</v>
      </c>
      <c r="G204" s="89">
        <f t="shared" si="75"/>
        <v>0</v>
      </c>
      <c r="H204" s="89">
        <f t="shared" si="75"/>
        <v>51233.3</v>
      </c>
      <c r="I204" s="16">
        <v>1</v>
      </c>
      <c r="J204" s="106"/>
      <c r="K204" s="106"/>
    </row>
    <row r="205" spans="2:11" x14ac:dyDescent="0.25">
      <c r="B205" s="18">
        <v>33401</v>
      </c>
      <c r="C205" s="19" t="s">
        <v>290</v>
      </c>
      <c r="D205" s="90">
        <v>0</v>
      </c>
      <c r="E205" s="90">
        <v>0</v>
      </c>
      <c r="F205" s="90">
        <v>51233.3</v>
      </c>
      <c r="G205" s="90">
        <v>0</v>
      </c>
      <c r="H205" s="90">
        <v>51233.3</v>
      </c>
      <c r="I205" s="13">
        <v>1</v>
      </c>
      <c r="J205" s="112"/>
      <c r="K205" s="112"/>
    </row>
    <row r="206" spans="2:11" s="17" customFormat="1" ht="24.75" x14ac:dyDescent="0.25">
      <c r="B206" s="44" t="s">
        <v>291</v>
      </c>
      <c r="C206" s="15" t="s">
        <v>292</v>
      </c>
      <c r="D206" s="98">
        <f>SUM(D207:D208)</f>
        <v>100000</v>
      </c>
      <c r="E206" s="98">
        <f t="shared" ref="E206:H206" si="76">SUM(E207:E208)</f>
        <v>0</v>
      </c>
      <c r="F206" s="98">
        <f t="shared" si="76"/>
        <v>289880.03000000003</v>
      </c>
      <c r="G206" s="98">
        <f t="shared" si="76"/>
        <v>330726.17000000004</v>
      </c>
      <c r="H206" s="98">
        <f t="shared" si="76"/>
        <v>59153.860000000015</v>
      </c>
      <c r="I206" s="16">
        <v>-0.40846139999999986</v>
      </c>
      <c r="J206" s="106"/>
      <c r="K206" s="106"/>
    </row>
    <row r="207" spans="2:11" ht="30" customHeight="1" x14ac:dyDescent="0.25">
      <c r="B207" s="18">
        <v>33601</v>
      </c>
      <c r="C207" s="30" t="s">
        <v>293</v>
      </c>
      <c r="D207" s="90">
        <v>100000</v>
      </c>
      <c r="E207" s="90">
        <v>0</v>
      </c>
      <c r="F207" s="90">
        <v>209880.03</v>
      </c>
      <c r="G207" s="90">
        <v>250726.17</v>
      </c>
      <c r="H207" s="90">
        <v>59153.860000000015</v>
      </c>
      <c r="I207" s="13">
        <v>-0.40846139999999986</v>
      </c>
      <c r="J207" s="115"/>
      <c r="K207" s="115"/>
    </row>
    <row r="208" spans="2:11" ht="30" customHeight="1" x14ac:dyDescent="0.25">
      <c r="B208" s="18">
        <v>33602</v>
      </c>
      <c r="C208" s="30" t="s">
        <v>554</v>
      </c>
      <c r="D208" s="90">
        <v>0</v>
      </c>
      <c r="E208" s="90">
        <v>0</v>
      </c>
      <c r="F208" s="90">
        <v>80000</v>
      </c>
      <c r="G208" s="90">
        <v>80000</v>
      </c>
      <c r="H208" s="90">
        <v>0</v>
      </c>
      <c r="I208" s="13">
        <v>1</v>
      </c>
      <c r="J208" s="115"/>
      <c r="K208" s="115"/>
    </row>
    <row r="209" spans="2:11" hidden="1" x14ac:dyDescent="0.25">
      <c r="B209" s="46" t="s">
        <v>294</v>
      </c>
      <c r="C209" s="11" t="s">
        <v>295</v>
      </c>
      <c r="D209" s="92"/>
      <c r="E209" s="92"/>
      <c r="F209" s="92"/>
      <c r="G209" s="92"/>
      <c r="H209" s="92"/>
      <c r="I209" s="13">
        <v>1</v>
      </c>
      <c r="J209" s="12"/>
      <c r="K209" s="32"/>
    </row>
    <row r="210" spans="2:11" hidden="1" x14ac:dyDescent="0.25">
      <c r="B210" s="18">
        <v>33801</v>
      </c>
      <c r="C210" s="19" t="s">
        <v>296</v>
      </c>
      <c r="D210" s="90"/>
      <c r="E210" s="90"/>
      <c r="F210" s="90"/>
      <c r="G210" s="90"/>
      <c r="H210" s="90"/>
      <c r="I210" s="13">
        <v>1</v>
      </c>
      <c r="J210" s="20"/>
      <c r="K210" s="32"/>
    </row>
    <row r="211" spans="2:11" s="17" customFormat="1" ht="24.75" x14ac:dyDescent="0.25">
      <c r="B211" s="14" t="s">
        <v>297</v>
      </c>
      <c r="C211" s="15" t="s">
        <v>298</v>
      </c>
      <c r="D211" s="89">
        <f>SUM(D212:D213)</f>
        <v>0</v>
      </c>
      <c r="E211" s="89">
        <f t="shared" ref="E211:H211" si="77">SUM(E212:E213)</f>
        <v>0</v>
      </c>
      <c r="F211" s="89">
        <f t="shared" si="77"/>
        <v>0</v>
      </c>
      <c r="G211" s="89">
        <f t="shared" si="77"/>
        <v>0</v>
      </c>
      <c r="H211" s="89">
        <f t="shared" si="77"/>
        <v>0</v>
      </c>
      <c r="I211" s="16">
        <v>1</v>
      </c>
      <c r="J211" s="106"/>
      <c r="K211" s="106"/>
    </row>
    <row r="212" spans="2:11" ht="39" customHeight="1" x14ac:dyDescent="0.25">
      <c r="B212" s="18">
        <v>33901</v>
      </c>
      <c r="C212" s="19" t="s">
        <v>299</v>
      </c>
      <c r="D212" s="90">
        <v>0</v>
      </c>
      <c r="E212" s="90">
        <v>0</v>
      </c>
      <c r="F212" s="90">
        <v>0</v>
      </c>
      <c r="G212" s="90">
        <v>0</v>
      </c>
      <c r="H212" s="90">
        <v>0</v>
      </c>
      <c r="I212" s="13">
        <v>1</v>
      </c>
      <c r="J212" s="122"/>
      <c r="K212" s="122"/>
    </row>
    <row r="213" spans="2:11" x14ac:dyDescent="0.25">
      <c r="B213" s="18">
        <v>33902</v>
      </c>
      <c r="C213" s="19" t="s">
        <v>300</v>
      </c>
      <c r="D213" s="90">
        <v>0</v>
      </c>
      <c r="E213" s="90">
        <v>0</v>
      </c>
      <c r="F213" s="92">
        <v>0</v>
      </c>
      <c r="G213" s="92">
        <v>0</v>
      </c>
      <c r="H213" s="90">
        <v>0</v>
      </c>
      <c r="I213" s="13">
        <v>1</v>
      </c>
      <c r="J213" s="115"/>
      <c r="K213" s="115"/>
    </row>
    <row r="214" spans="2:11" x14ac:dyDescent="0.25">
      <c r="B214" s="23" t="s">
        <v>301</v>
      </c>
      <c r="C214" s="11" t="s">
        <v>302</v>
      </c>
      <c r="D214" s="92">
        <f>+D215+D220+D224+D226</f>
        <v>6400000</v>
      </c>
      <c r="E214" s="92">
        <f t="shared" ref="E214:H214" si="78">+E215+E220+E224+E226</f>
        <v>0</v>
      </c>
      <c r="F214" s="92">
        <f t="shared" si="78"/>
        <v>9048469.8699999992</v>
      </c>
      <c r="G214" s="92">
        <f t="shared" si="78"/>
        <v>7922102.3300000001</v>
      </c>
      <c r="H214" s="92">
        <f t="shared" si="78"/>
        <v>7526367.5399999991</v>
      </c>
      <c r="I214" s="13">
        <v>0.17599492812499995</v>
      </c>
      <c r="J214" s="115"/>
      <c r="K214" s="115"/>
    </row>
    <row r="215" spans="2:11" s="17" customFormat="1" x14ac:dyDescent="0.25">
      <c r="B215" s="14" t="s">
        <v>303</v>
      </c>
      <c r="C215" s="15" t="s">
        <v>304</v>
      </c>
      <c r="D215" s="89">
        <f>+D216</f>
        <v>4000000</v>
      </c>
      <c r="E215" s="89">
        <f t="shared" ref="E215:H215" si="79">+E216</f>
        <v>0</v>
      </c>
      <c r="F215" s="89">
        <f t="shared" si="79"/>
        <v>6748955.2199999997</v>
      </c>
      <c r="G215" s="89">
        <f t="shared" si="79"/>
        <v>6781641.3200000003</v>
      </c>
      <c r="H215" s="89">
        <f t="shared" si="79"/>
        <v>3967313.8999999985</v>
      </c>
      <c r="I215" s="16">
        <v>-8.1715250000004014E-3</v>
      </c>
      <c r="J215" s="106"/>
      <c r="K215" s="106"/>
    </row>
    <row r="216" spans="2:11" x14ac:dyDescent="0.25">
      <c r="B216" s="18">
        <v>34101</v>
      </c>
      <c r="C216" s="19" t="s">
        <v>305</v>
      </c>
      <c r="D216" s="90">
        <v>4000000</v>
      </c>
      <c r="E216" s="90">
        <v>0</v>
      </c>
      <c r="F216" s="90">
        <v>6748955.2199999997</v>
      </c>
      <c r="G216" s="90">
        <v>6781641.3200000003</v>
      </c>
      <c r="H216" s="90">
        <v>3967313.8999999985</v>
      </c>
      <c r="I216" s="13">
        <v>-8.1715250000004014E-3</v>
      </c>
      <c r="J216" s="112"/>
      <c r="K216" s="112"/>
    </row>
    <row r="217" spans="2:11" hidden="1" x14ac:dyDescent="0.25">
      <c r="B217" s="18">
        <v>34103</v>
      </c>
      <c r="C217" s="19" t="s">
        <v>306</v>
      </c>
      <c r="D217" s="90"/>
      <c r="E217" s="90"/>
      <c r="F217" s="90"/>
      <c r="G217" s="90"/>
      <c r="H217" s="90"/>
      <c r="I217" s="13">
        <v>1</v>
      </c>
      <c r="J217" s="20"/>
      <c r="K217" s="32"/>
    </row>
    <row r="218" spans="2:11" hidden="1" x14ac:dyDescent="0.25">
      <c r="B218" s="18">
        <v>34104</v>
      </c>
      <c r="C218" s="19" t="s">
        <v>307</v>
      </c>
      <c r="D218" s="90"/>
      <c r="E218" s="90"/>
      <c r="F218" s="90"/>
      <c r="G218" s="90"/>
      <c r="H218" s="90"/>
      <c r="I218" s="13">
        <v>1</v>
      </c>
      <c r="J218" s="20"/>
      <c r="K218" s="32"/>
    </row>
    <row r="219" spans="2:11" hidden="1" x14ac:dyDescent="0.25">
      <c r="B219" s="18">
        <v>34105</v>
      </c>
      <c r="C219" s="35" t="s">
        <v>308</v>
      </c>
      <c r="D219" s="90"/>
      <c r="E219" s="90"/>
      <c r="F219" s="90"/>
      <c r="G219" s="90"/>
      <c r="H219" s="90"/>
      <c r="I219" s="13">
        <v>1</v>
      </c>
      <c r="J219" s="20"/>
      <c r="K219" s="32"/>
    </row>
    <row r="220" spans="2:11" s="17" customFormat="1" ht="26.25" customHeight="1" x14ac:dyDescent="0.25">
      <c r="B220" s="14" t="s">
        <v>309</v>
      </c>
      <c r="C220" s="15" t="s">
        <v>310</v>
      </c>
      <c r="D220" s="89">
        <f>+D221</f>
        <v>2400000</v>
      </c>
      <c r="E220" s="89">
        <f t="shared" ref="E220:H220" si="80">+E221</f>
        <v>0</v>
      </c>
      <c r="F220" s="89">
        <f t="shared" si="80"/>
        <v>1159875.7</v>
      </c>
      <c r="G220" s="89">
        <f t="shared" si="80"/>
        <v>1140461.01</v>
      </c>
      <c r="H220" s="89">
        <f t="shared" si="80"/>
        <v>2419414.6900000004</v>
      </c>
      <c r="I220" s="16">
        <v>8.0894541666667319E-3</v>
      </c>
      <c r="J220" s="106"/>
      <c r="K220" s="106"/>
    </row>
    <row r="221" spans="2:11" x14ac:dyDescent="0.25">
      <c r="B221" s="18">
        <v>34301</v>
      </c>
      <c r="C221" s="19" t="s">
        <v>311</v>
      </c>
      <c r="D221" s="90">
        <v>2400000</v>
      </c>
      <c r="E221" s="90">
        <v>0</v>
      </c>
      <c r="F221" s="90">
        <v>1159875.7</v>
      </c>
      <c r="G221" s="90">
        <v>1140461.01</v>
      </c>
      <c r="H221" s="90">
        <v>2419414.6900000004</v>
      </c>
      <c r="I221" s="13">
        <v>8.0894541666667319E-3</v>
      </c>
      <c r="J221" s="115"/>
      <c r="K221" s="115"/>
    </row>
    <row r="222" spans="2:11" s="17" customFormat="1" ht="26.25" hidden="1" customHeight="1" x14ac:dyDescent="0.25">
      <c r="B222" s="22" t="s">
        <v>312</v>
      </c>
      <c r="C222" s="11" t="s">
        <v>313</v>
      </c>
      <c r="D222" s="90"/>
      <c r="E222" s="90"/>
      <c r="F222" s="90"/>
      <c r="G222" s="90"/>
      <c r="H222" s="90"/>
      <c r="I222" s="13">
        <v>1</v>
      </c>
      <c r="J222" s="20"/>
      <c r="K222" s="48"/>
    </row>
    <row r="223" spans="2:11" hidden="1" x14ac:dyDescent="0.25">
      <c r="B223" s="18">
        <v>34401</v>
      </c>
      <c r="C223" s="19" t="s">
        <v>314</v>
      </c>
      <c r="D223" s="90"/>
      <c r="E223" s="90"/>
      <c r="F223" s="90"/>
      <c r="G223" s="90"/>
      <c r="H223" s="90"/>
      <c r="I223" s="13">
        <v>1</v>
      </c>
      <c r="J223" s="20"/>
      <c r="K223" s="32"/>
    </row>
    <row r="224" spans="2:11" s="17" customFormat="1" x14ac:dyDescent="0.25">
      <c r="B224" s="44" t="s">
        <v>315</v>
      </c>
      <c r="C224" s="15" t="s">
        <v>316</v>
      </c>
      <c r="D224" s="89">
        <f>+D225</f>
        <v>0</v>
      </c>
      <c r="E224" s="89">
        <f t="shared" ref="E224:H224" si="81">+E225</f>
        <v>0</v>
      </c>
      <c r="F224" s="89">
        <f t="shared" si="81"/>
        <v>1139638.95</v>
      </c>
      <c r="G224" s="89">
        <f t="shared" si="81"/>
        <v>0</v>
      </c>
      <c r="H224" s="89">
        <f t="shared" si="81"/>
        <v>1139638.95</v>
      </c>
      <c r="I224" s="16">
        <v>1</v>
      </c>
      <c r="J224" s="106"/>
      <c r="K224" s="106"/>
    </row>
    <row r="225" spans="2:11" x14ac:dyDescent="0.25">
      <c r="B225" s="18">
        <v>34501</v>
      </c>
      <c r="C225" s="19" t="s">
        <v>317</v>
      </c>
      <c r="D225" s="90">
        <v>0</v>
      </c>
      <c r="E225" s="90">
        <v>0</v>
      </c>
      <c r="F225" s="90">
        <v>1139638.95</v>
      </c>
      <c r="G225" s="90">
        <v>0</v>
      </c>
      <c r="H225" s="90">
        <v>1139638.95</v>
      </c>
      <c r="I225" s="13">
        <v>1</v>
      </c>
      <c r="J225" s="115"/>
      <c r="K225" s="115"/>
    </row>
    <row r="226" spans="2:11" ht="15" customHeight="1" x14ac:dyDescent="0.25">
      <c r="B226" s="14" t="s">
        <v>318</v>
      </c>
      <c r="C226" s="15" t="s">
        <v>319</v>
      </c>
      <c r="D226" s="91">
        <f>D227</f>
        <v>0</v>
      </c>
      <c r="E226" s="91">
        <f t="shared" ref="E226:H226" si="82">E227</f>
        <v>0</v>
      </c>
      <c r="F226" s="91">
        <f t="shared" si="82"/>
        <v>0</v>
      </c>
      <c r="G226" s="91">
        <f t="shared" si="82"/>
        <v>0</v>
      </c>
      <c r="H226" s="91">
        <f t="shared" si="82"/>
        <v>0</v>
      </c>
      <c r="I226" s="16">
        <v>1</v>
      </c>
      <c r="J226" s="106"/>
      <c r="K226" s="106"/>
    </row>
    <row r="227" spans="2:11" ht="15" customHeight="1" x14ac:dyDescent="0.25">
      <c r="B227" s="18">
        <v>34701</v>
      </c>
      <c r="C227" s="19" t="s">
        <v>320</v>
      </c>
      <c r="D227" s="90">
        <v>0</v>
      </c>
      <c r="E227" s="90">
        <v>0</v>
      </c>
      <c r="F227" s="90">
        <v>0</v>
      </c>
      <c r="G227" s="90">
        <v>0</v>
      </c>
      <c r="H227" s="90">
        <v>0</v>
      </c>
      <c r="I227" s="13">
        <v>1</v>
      </c>
      <c r="J227" s="123"/>
      <c r="K227" s="123"/>
    </row>
    <row r="228" spans="2:11" ht="24.75" x14ac:dyDescent="0.25">
      <c r="B228" s="23" t="s">
        <v>321</v>
      </c>
      <c r="C228" s="11" t="s">
        <v>322</v>
      </c>
      <c r="D228" s="92">
        <f>+D229+D231+D234+D238+D240+D244+D259+D261</f>
        <v>5500000</v>
      </c>
      <c r="E228" s="92">
        <f t="shared" ref="E228:H228" si="83">+E229+E231+E234+E238+E240+E244+E259+E261</f>
        <v>0</v>
      </c>
      <c r="F228" s="92">
        <f t="shared" si="83"/>
        <v>5633733.4399999995</v>
      </c>
      <c r="G228" s="92">
        <f t="shared" si="83"/>
        <v>8336174.6299999999</v>
      </c>
      <c r="H228" s="92">
        <f t="shared" si="83"/>
        <v>2797558.8099999996</v>
      </c>
      <c r="I228" s="13">
        <v>-0.49135294363636373</v>
      </c>
      <c r="J228" s="115"/>
      <c r="K228" s="115"/>
    </row>
    <row r="229" spans="2:11" s="17" customFormat="1" ht="28.5" customHeight="1" x14ac:dyDescent="0.25">
      <c r="B229" s="14" t="s">
        <v>323</v>
      </c>
      <c r="C229" s="15" t="s">
        <v>324</v>
      </c>
      <c r="D229" s="89">
        <f>+D230</f>
        <v>100000</v>
      </c>
      <c r="E229" s="89">
        <f t="shared" ref="E229:H229" si="84">+E230</f>
        <v>0</v>
      </c>
      <c r="F229" s="89">
        <f t="shared" si="84"/>
        <v>129178.14</v>
      </c>
      <c r="G229" s="89">
        <f t="shared" si="84"/>
        <v>213027.94</v>
      </c>
      <c r="H229" s="89">
        <f t="shared" si="84"/>
        <v>16150.200000000012</v>
      </c>
      <c r="I229" s="16">
        <v>-0.83849799999999985</v>
      </c>
      <c r="J229" s="106"/>
      <c r="K229" s="106"/>
    </row>
    <row r="230" spans="2:11" x14ac:dyDescent="0.25">
      <c r="B230" s="18">
        <v>35101</v>
      </c>
      <c r="C230" s="19" t="s">
        <v>325</v>
      </c>
      <c r="D230" s="90">
        <v>100000</v>
      </c>
      <c r="E230" s="90">
        <v>0</v>
      </c>
      <c r="F230" s="90">
        <v>129178.14</v>
      </c>
      <c r="G230" s="90">
        <v>213027.94</v>
      </c>
      <c r="H230" s="90">
        <v>16150.200000000012</v>
      </c>
      <c r="I230" s="13">
        <v>-0.83849799999999985</v>
      </c>
      <c r="J230" s="115"/>
      <c r="K230" s="115"/>
    </row>
    <row r="231" spans="2:11" s="17" customFormat="1" ht="36.75" x14ac:dyDescent="0.25">
      <c r="B231" s="14" t="s">
        <v>326</v>
      </c>
      <c r="C231" s="15" t="s">
        <v>327</v>
      </c>
      <c r="D231" s="89">
        <f>+D232</f>
        <v>60000</v>
      </c>
      <c r="E231" s="89">
        <f t="shared" ref="E231:H231" si="85">+E232</f>
        <v>0</v>
      </c>
      <c r="F231" s="89">
        <f t="shared" si="85"/>
        <v>89411.36</v>
      </c>
      <c r="G231" s="89">
        <f t="shared" si="85"/>
        <v>149158.51999999999</v>
      </c>
      <c r="H231" s="89">
        <f t="shared" si="85"/>
        <v>252.83999999999651</v>
      </c>
      <c r="I231" s="16">
        <v>-0.99578600000000006</v>
      </c>
      <c r="J231" s="106"/>
      <c r="K231" s="106"/>
    </row>
    <row r="232" spans="2:11" ht="47.25" customHeight="1" x14ac:dyDescent="0.25">
      <c r="B232" s="18">
        <v>35201</v>
      </c>
      <c r="C232" s="52" t="s">
        <v>328</v>
      </c>
      <c r="D232" s="90">
        <v>60000</v>
      </c>
      <c r="E232" s="90">
        <v>0</v>
      </c>
      <c r="F232" s="90">
        <v>89411.36</v>
      </c>
      <c r="G232" s="90">
        <v>149158.51999999999</v>
      </c>
      <c r="H232" s="90">
        <v>252.83999999999651</v>
      </c>
      <c r="I232" s="13">
        <v>-0.99578600000000006</v>
      </c>
      <c r="J232" s="112"/>
      <c r="K232" s="112"/>
    </row>
    <row r="233" spans="2:11" hidden="1" x14ac:dyDescent="0.25">
      <c r="B233" s="18">
        <v>35202</v>
      </c>
      <c r="C233" s="52" t="s">
        <v>329</v>
      </c>
      <c r="D233" s="90"/>
      <c r="E233" s="90"/>
      <c r="F233" s="90"/>
      <c r="G233" s="90"/>
      <c r="H233" s="90"/>
      <c r="I233" s="13">
        <v>1</v>
      </c>
      <c r="J233" s="20"/>
      <c r="K233" s="32"/>
    </row>
    <row r="234" spans="2:11" s="17" customFormat="1" ht="24.75" x14ac:dyDescent="0.25">
      <c r="B234" s="14" t="s">
        <v>330</v>
      </c>
      <c r="C234" s="15" t="s">
        <v>331</v>
      </c>
      <c r="D234" s="89">
        <f>SUM(D235:D237)</f>
        <v>20000</v>
      </c>
      <c r="E234" s="89">
        <f t="shared" ref="E234:H234" si="86">SUM(E235:E237)</f>
        <v>0</v>
      </c>
      <c r="F234" s="89">
        <f t="shared" si="86"/>
        <v>112224.54</v>
      </c>
      <c r="G234" s="89">
        <f t="shared" si="86"/>
        <v>122994.61</v>
      </c>
      <c r="H234" s="89">
        <f t="shared" si="86"/>
        <v>9229.9299999999785</v>
      </c>
      <c r="I234" s="16">
        <v>-0.53850350000000113</v>
      </c>
      <c r="J234" s="106"/>
      <c r="K234" s="106"/>
    </row>
    <row r="235" spans="2:11" ht="45.75" customHeight="1" x14ac:dyDescent="0.25">
      <c r="B235" s="18">
        <v>35301</v>
      </c>
      <c r="C235" s="52" t="s">
        <v>332</v>
      </c>
      <c r="D235" s="90">
        <v>20000</v>
      </c>
      <c r="E235" s="90">
        <v>0</v>
      </c>
      <c r="F235" s="90">
        <v>112224.54</v>
      </c>
      <c r="G235" s="90">
        <v>122994.61</v>
      </c>
      <c r="H235" s="90">
        <v>9229.9299999999785</v>
      </c>
      <c r="I235" s="13">
        <v>-0.53850350000000113</v>
      </c>
      <c r="J235" s="112"/>
      <c r="K235" s="112"/>
    </row>
    <row r="236" spans="2:11" x14ac:dyDescent="0.25">
      <c r="B236" s="18">
        <v>35302</v>
      </c>
      <c r="C236" s="19" t="s">
        <v>333</v>
      </c>
      <c r="D236" s="90">
        <v>0</v>
      </c>
      <c r="E236" s="90">
        <v>0</v>
      </c>
      <c r="F236" s="90">
        <v>0</v>
      </c>
      <c r="G236" s="90">
        <v>0</v>
      </c>
      <c r="H236" s="90">
        <v>0</v>
      </c>
      <c r="I236" s="13">
        <v>1</v>
      </c>
      <c r="J236" s="115"/>
      <c r="K236" s="115"/>
    </row>
    <row r="237" spans="2:11" x14ac:dyDescent="0.25">
      <c r="B237" s="18">
        <v>35304</v>
      </c>
      <c r="C237" s="19" t="s">
        <v>334</v>
      </c>
      <c r="D237" s="90">
        <v>0</v>
      </c>
      <c r="E237" s="90">
        <v>0</v>
      </c>
      <c r="F237" s="90">
        <v>0</v>
      </c>
      <c r="G237" s="90">
        <v>0</v>
      </c>
      <c r="H237" s="90">
        <v>0</v>
      </c>
      <c r="I237" s="13">
        <v>1</v>
      </c>
      <c r="J237" s="115"/>
      <c r="K237" s="115"/>
    </row>
    <row r="238" spans="2:11" ht="27.75" customHeight="1" x14ac:dyDescent="0.25">
      <c r="B238" s="44" t="s">
        <v>335</v>
      </c>
      <c r="C238" s="15" t="s">
        <v>336</v>
      </c>
      <c r="D238" s="89">
        <f>+D239</f>
        <v>0</v>
      </c>
      <c r="E238" s="89">
        <f t="shared" ref="E238:H238" si="87">+E239</f>
        <v>0</v>
      </c>
      <c r="F238" s="89">
        <f t="shared" si="87"/>
        <v>5237.3599999999997</v>
      </c>
      <c r="G238" s="89">
        <f t="shared" si="87"/>
        <v>1875.2</v>
      </c>
      <c r="H238" s="89">
        <f t="shared" si="87"/>
        <v>3362.16</v>
      </c>
      <c r="I238" s="16">
        <v>1</v>
      </c>
      <c r="J238" s="106"/>
      <c r="K238" s="106"/>
    </row>
    <row r="239" spans="2:11" ht="40.5" customHeight="1" x14ac:dyDescent="0.25">
      <c r="B239" s="25">
        <v>35401</v>
      </c>
      <c r="C239" s="19" t="s">
        <v>337</v>
      </c>
      <c r="D239" s="90">
        <v>0</v>
      </c>
      <c r="E239" s="90">
        <v>0</v>
      </c>
      <c r="F239" s="90">
        <v>5237.3599999999997</v>
      </c>
      <c r="G239" s="90">
        <v>1875.2</v>
      </c>
      <c r="H239" s="90">
        <v>3362.16</v>
      </c>
      <c r="I239" s="13">
        <v>1</v>
      </c>
      <c r="J239" s="115"/>
      <c r="K239" s="115"/>
    </row>
    <row r="240" spans="2:11" s="17" customFormat="1" ht="24.75" customHeight="1" x14ac:dyDescent="0.25">
      <c r="B240" s="14" t="s">
        <v>338</v>
      </c>
      <c r="C240" s="15" t="s">
        <v>339</v>
      </c>
      <c r="D240" s="89">
        <f>+D241</f>
        <v>1699999.9999999998</v>
      </c>
      <c r="E240" s="89">
        <f t="shared" ref="E240:H240" si="88">+E241</f>
        <v>0</v>
      </c>
      <c r="F240" s="89">
        <f t="shared" si="88"/>
        <v>3216548.6</v>
      </c>
      <c r="G240" s="89">
        <f t="shared" si="88"/>
        <v>3569329.4</v>
      </c>
      <c r="H240" s="89">
        <f t="shared" si="88"/>
        <v>1347219.1999999997</v>
      </c>
      <c r="I240" s="16">
        <v>-0.20751811764705885</v>
      </c>
      <c r="J240" s="106"/>
      <c r="K240" s="106"/>
    </row>
    <row r="241" spans="2:11" x14ac:dyDescent="0.25">
      <c r="B241" s="18">
        <v>35501</v>
      </c>
      <c r="C241" s="52" t="s">
        <v>340</v>
      </c>
      <c r="D241" s="90">
        <v>1699999.9999999998</v>
      </c>
      <c r="E241" s="90">
        <v>0</v>
      </c>
      <c r="F241" s="90">
        <v>3216548.6</v>
      </c>
      <c r="G241" s="90">
        <v>3569329.4</v>
      </c>
      <c r="H241" s="90">
        <v>1347219.1999999997</v>
      </c>
      <c r="I241" s="13">
        <v>-0.20751811764705885</v>
      </c>
      <c r="J241" s="112"/>
      <c r="K241" s="112"/>
    </row>
    <row r="242" spans="2:11" ht="24.75" hidden="1" x14ac:dyDescent="0.25">
      <c r="B242" s="46" t="s">
        <v>341</v>
      </c>
      <c r="C242" s="11" t="s">
        <v>342</v>
      </c>
      <c r="D242" s="92"/>
      <c r="E242" s="92"/>
      <c r="F242" s="92"/>
      <c r="G242" s="92"/>
      <c r="H242" s="92"/>
      <c r="I242" s="13">
        <v>1</v>
      </c>
      <c r="J242" s="12"/>
      <c r="K242" s="32"/>
    </row>
    <row r="243" spans="2:11" hidden="1" x14ac:dyDescent="0.25">
      <c r="B243" s="18">
        <v>35601</v>
      </c>
      <c r="C243" s="19" t="s">
        <v>343</v>
      </c>
      <c r="D243" s="90"/>
      <c r="E243" s="90"/>
      <c r="F243" s="90"/>
      <c r="G243" s="90"/>
      <c r="H243" s="90"/>
      <c r="I243" s="13">
        <v>1</v>
      </c>
      <c r="J243" s="20"/>
      <c r="K243" s="32"/>
    </row>
    <row r="244" spans="2:11" s="17" customFormat="1" ht="24.75" x14ac:dyDescent="0.25">
      <c r="B244" s="14" t="s">
        <v>344</v>
      </c>
      <c r="C244" s="15" t="s">
        <v>345</v>
      </c>
      <c r="D244" s="89">
        <f>SUM(D245:D258)</f>
        <v>3420000</v>
      </c>
      <c r="E244" s="89">
        <f t="shared" ref="E244:H244" si="89">SUM(E245:E258)</f>
        <v>0</v>
      </c>
      <c r="F244" s="89">
        <f t="shared" si="89"/>
        <v>1997800.0999999999</v>
      </c>
      <c r="G244" s="89">
        <f t="shared" si="89"/>
        <v>3996455.66</v>
      </c>
      <c r="H244" s="89">
        <f t="shared" si="89"/>
        <v>1421344.4399999997</v>
      </c>
      <c r="I244" s="16">
        <v>-0.5844022105263158</v>
      </c>
      <c r="J244" s="106"/>
      <c r="K244" s="106"/>
    </row>
    <row r="245" spans="2:11" x14ac:dyDescent="0.25">
      <c r="B245" s="18">
        <v>35701</v>
      </c>
      <c r="C245" s="19" t="s">
        <v>346</v>
      </c>
      <c r="D245" s="90">
        <v>0</v>
      </c>
      <c r="E245" s="90">
        <v>0</v>
      </c>
      <c r="F245" s="90">
        <v>0</v>
      </c>
      <c r="G245" s="90">
        <v>0</v>
      </c>
      <c r="H245" s="90">
        <v>0</v>
      </c>
      <c r="I245" s="13">
        <v>1</v>
      </c>
      <c r="J245" s="115"/>
      <c r="K245" s="115"/>
    </row>
    <row r="246" spans="2:11" x14ac:dyDescent="0.25">
      <c r="B246" s="18">
        <v>35702</v>
      </c>
      <c r="C246" s="52" t="s">
        <v>347</v>
      </c>
      <c r="D246" s="90">
        <v>2500000</v>
      </c>
      <c r="E246" s="90">
        <v>0</v>
      </c>
      <c r="F246" s="90">
        <v>1457244.2599999998</v>
      </c>
      <c r="G246" s="90">
        <v>3077329.87</v>
      </c>
      <c r="H246" s="90">
        <v>879914.38999999966</v>
      </c>
      <c r="I246" s="13">
        <v>-0.6480342440000002</v>
      </c>
      <c r="J246" s="112"/>
      <c r="K246" s="112"/>
    </row>
    <row r="247" spans="2:11" x14ac:dyDescent="0.25">
      <c r="B247" s="18">
        <v>35703</v>
      </c>
      <c r="C247" s="19" t="s">
        <v>348</v>
      </c>
      <c r="D247" s="90">
        <v>0</v>
      </c>
      <c r="E247" s="90">
        <v>0</v>
      </c>
      <c r="F247" s="90">
        <v>0</v>
      </c>
      <c r="G247" s="90">
        <v>0</v>
      </c>
      <c r="H247" s="90">
        <v>0</v>
      </c>
      <c r="I247" s="13">
        <v>1</v>
      </c>
      <c r="J247" s="115"/>
      <c r="K247" s="115"/>
    </row>
    <row r="248" spans="2:11" ht="39" customHeight="1" x14ac:dyDescent="0.25">
      <c r="B248" s="18">
        <v>35704</v>
      </c>
      <c r="C248" s="52" t="s">
        <v>349</v>
      </c>
      <c r="D248" s="90">
        <v>0</v>
      </c>
      <c r="E248" s="90">
        <v>0</v>
      </c>
      <c r="F248" s="90">
        <v>0</v>
      </c>
      <c r="G248" s="90">
        <v>0</v>
      </c>
      <c r="H248" s="90">
        <v>0</v>
      </c>
      <c r="I248" s="13">
        <v>1</v>
      </c>
      <c r="J248" s="122"/>
      <c r="K248" s="122"/>
    </row>
    <row r="249" spans="2:11" x14ac:dyDescent="0.25">
      <c r="B249" s="18">
        <v>35705</v>
      </c>
      <c r="C249" s="52" t="s">
        <v>350</v>
      </c>
      <c r="D249" s="90">
        <v>0</v>
      </c>
      <c r="E249" s="90">
        <v>0</v>
      </c>
      <c r="F249" s="90">
        <v>0</v>
      </c>
      <c r="G249" s="90">
        <v>0</v>
      </c>
      <c r="H249" s="90">
        <v>0</v>
      </c>
      <c r="I249" s="13">
        <v>1</v>
      </c>
      <c r="J249" s="115"/>
      <c r="K249" s="115"/>
    </row>
    <row r="250" spans="2:11" x14ac:dyDescent="0.25">
      <c r="B250" s="18">
        <v>35706</v>
      </c>
      <c r="C250" s="19" t="s">
        <v>351</v>
      </c>
      <c r="D250" s="90">
        <v>900000</v>
      </c>
      <c r="E250" s="90">
        <v>0</v>
      </c>
      <c r="F250" s="90">
        <v>433205.64</v>
      </c>
      <c r="G250" s="90">
        <v>806575.79</v>
      </c>
      <c r="H250" s="90">
        <v>526629.85000000009</v>
      </c>
      <c r="I250" s="13">
        <v>-0.41485572222222211</v>
      </c>
      <c r="J250" s="115"/>
      <c r="K250" s="115"/>
    </row>
    <row r="251" spans="2:11" hidden="1" x14ac:dyDescent="0.25">
      <c r="B251" s="18">
        <v>35707</v>
      </c>
      <c r="C251" s="19" t="s">
        <v>352</v>
      </c>
      <c r="D251" s="90">
        <v>0</v>
      </c>
      <c r="E251" s="90">
        <v>0</v>
      </c>
      <c r="F251" s="90">
        <v>0</v>
      </c>
      <c r="G251" s="90">
        <v>0</v>
      </c>
      <c r="H251" s="90">
        <v>0</v>
      </c>
      <c r="I251" s="13">
        <v>1</v>
      </c>
      <c r="J251" s="20"/>
      <c r="K251" s="32"/>
    </row>
    <row r="252" spans="2:11" hidden="1" x14ac:dyDescent="0.25">
      <c r="B252" s="18">
        <v>35708</v>
      </c>
      <c r="C252" s="19" t="s">
        <v>353</v>
      </c>
      <c r="D252" s="90">
        <v>0</v>
      </c>
      <c r="E252" s="90">
        <v>0</v>
      </c>
      <c r="F252" s="90">
        <v>0</v>
      </c>
      <c r="G252" s="90">
        <v>0</v>
      </c>
      <c r="H252" s="90">
        <v>0</v>
      </c>
      <c r="I252" s="13">
        <v>1</v>
      </c>
      <c r="J252" s="20"/>
      <c r="K252" s="32"/>
    </row>
    <row r="253" spans="2:11" x14ac:dyDescent="0.25">
      <c r="B253" s="18">
        <v>35709</v>
      </c>
      <c r="C253" s="52" t="s">
        <v>354</v>
      </c>
      <c r="D253" s="90">
        <v>0</v>
      </c>
      <c r="E253" s="90">
        <v>0</v>
      </c>
      <c r="F253" s="90">
        <v>0</v>
      </c>
      <c r="G253" s="90">
        <v>0</v>
      </c>
      <c r="H253" s="90">
        <v>0</v>
      </c>
      <c r="I253" s="13">
        <v>1</v>
      </c>
      <c r="J253" s="115"/>
      <c r="K253" s="115"/>
    </row>
    <row r="254" spans="2:11" x14ac:dyDescent="0.25">
      <c r="B254" s="18">
        <v>35710</v>
      </c>
      <c r="C254" s="19" t="s">
        <v>355</v>
      </c>
      <c r="D254" s="90">
        <v>0</v>
      </c>
      <c r="E254" s="90">
        <v>0</v>
      </c>
      <c r="F254" s="90">
        <v>0</v>
      </c>
      <c r="G254" s="90">
        <v>0</v>
      </c>
      <c r="H254" s="90">
        <v>0</v>
      </c>
      <c r="I254" s="13">
        <v>1</v>
      </c>
      <c r="J254" s="115"/>
      <c r="K254" s="115"/>
    </row>
    <row r="255" spans="2:11" ht="15" customHeight="1" x14ac:dyDescent="0.25">
      <c r="B255" s="18">
        <v>35711</v>
      </c>
      <c r="C255" s="19" t="s">
        <v>356</v>
      </c>
      <c r="D255" s="90">
        <v>0</v>
      </c>
      <c r="E255" s="90">
        <v>0</v>
      </c>
      <c r="F255" s="90">
        <v>0</v>
      </c>
      <c r="G255" s="90">
        <v>0</v>
      </c>
      <c r="H255" s="90">
        <v>0</v>
      </c>
      <c r="I255" s="13">
        <v>1</v>
      </c>
      <c r="J255" s="115"/>
      <c r="K255" s="115"/>
    </row>
    <row r="256" spans="2:11" ht="15" hidden="1" customHeight="1" x14ac:dyDescent="0.25">
      <c r="B256" s="18">
        <v>35712</v>
      </c>
      <c r="C256" s="19" t="s">
        <v>357</v>
      </c>
      <c r="D256" s="90">
        <v>0</v>
      </c>
      <c r="E256" s="90">
        <v>0</v>
      </c>
      <c r="F256" s="90">
        <v>0</v>
      </c>
      <c r="G256" s="90">
        <v>0</v>
      </c>
      <c r="H256" s="90">
        <v>0</v>
      </c>
      <c r="I256" s="13">
        <v>1</v>
      </c>
      <c r="J256" s="20"/>
      <c r="K256" s="32"/>
    </row>
    <row r="257" spans="2:11" ht="15" hidden="1" customHeight="1" x14ac:dyDescent="0.25">
      <c r="B257" s="18">
        <v>35713</v>
      </c>
      <c r="C257" s="19" t="s">
        <v>358</v>
      </c>
      <c r="D257" s="90">
        <v>0</v>
      </c>
      <c r="E257" s="90">
        <v>0</v>
      </c>
      <c r="F257" s="90">
        <v>0</v>
      </c>
      <c r="G257" s="90">
        <v>0</v>
      </c>
      <c r="H257" s="90">
        <v>0</v>
      </c>
      <c r="I257" s="13">
        <v>1</v>
      </c>
      <c r="J257" s="20"/>
      <c r="K257" s="32"/>
    </row>
    <row r="258" spans="2:11" ht="15" customHeight="1" x14ac:dyDescent="0.25">
      <c r="B258" s="18">
        <v>35718</v>
      </c>
      <c r="C258" s="19" t="s">
        <v>359</v>
      </c>
      <c r="D258" s="90">
        <v>20000</v>
      </c>
      <c r="E258" s="90">
        <v>0</v>
      </c>
      <c r="F258" s="90">
        <v>107350.2</v>
      </c>
      <c r="G258" s="90">
        <v>112550</v>
      </c>
      <c r="H258" s="90">
        <v>14800.199999999997</v>
      </c>
      <c r="I258" s="13">
        <v>-0.25999000000000017</v>
      </c>
      <c r="J258" s="115"/>
      <c r="K258" s="115"/>
    </row>
    <row r="259" spans="2:11" ht="15" customHeight="1" x14ac:dyDescent="0.25">
      <c r="B259" s="44" t="s">
        <v>360</v>
      </c>
      <c r="C259" s="15" t="s">
        <v>361</v>
      </c>
      <c r="D259" s="89">
        <f>+D260</f>
        <v>0</v>
      </c>
      <c r="E259" s="89">
        <f t="shared" ref="E259:H259" si="90">+E260</f>
        <v>0</v>
      </c>
      <c r="F259" s="89">
        <f t="shared" si="90"/>
        <v>0</v>
      </c>
      <c r="G259" s="89">
        <f t="shared" si="90"/>
        <v>0</v>
      </c>
      <c r="H259" s="89">
        <f t="shared" si="90"/>
        <v>0</v>
      </c>
      <c r="I259" s="16">
        <v>1</v>
      </c>
      <c r="J259" s="106"/>
      <c r="K259" s="106"/>
    </row>
    <row r="260" spans="2:11" ht="15" customHeight="1" x14ac:dyDescent="0.25">
      <c r="B260" s="18">
        <v>35801</v>
      </c>
      <c r="C260" s="19" t="s">
        <v>362</v>
      </c>
      <c r="D260" s="90">
        <v>0</v>
      </c>
      <c r="E260" s="90">
        <v>0</v>
      </c>
      <c r="F260" s="90">
        <v>0</v>
      </c>
      <c r="G260" s="90">
        <v>0</v>
      </c>
      <c r="H260" s="90">
        <v>0</v>
      </c>
      <c r="I260" s="13">
        <v>1</v>
      </c>
      <c r="J260" s="115"/>
      <c r="K260" s="115"/>
    </row>
    <row r="261" spans="2:11" s="17" customFormat="1" x14ac:dyDescent="0.25">
      <c r="B261" s="14" t="s">
        <v>363</v>
      </c>
      <c r="C261" s="15" t="s">
        <v>364</v>
      </c>
      <c r="D261" s="89">
        <f>+D262</f>
        <v>200000</v>
      </c>
      <c r="E261" s="89">
        <f t="shared" ref="E261:H261" si="91">+E262</f>
        <v>0</v>
      </c>
      <c r="F261" s="89">
        <f t="shared" si="91"/>
        <v>83333.34</v>
      </c>
      <c r="G261" s="89">
        <f t="shared" si="91"/>
        <v>283333.3</v>
      </c>
      <c r="H261" s="89">
        <f t="shared" si="91"/>
        <v>3.9999999979045242E-2</v>
      </c>
      <c r="I261" s="16">
        <v>-0.99999980000000011</v>
      </c>
      <c r="J261" s="106"/>
      <c r="K261" s="106"/>
    </row>
    <row r="262" spans="2:11" ht="63" customHeight="1" x14ac:dyDescent="0.25">
      <c r="B262" s="53">
        <v>35901</v>
      </c>
      <c r="C262" s="19" t="s">
        <v>365</v>
      </c>
      <c r="D262" s="90">
        <v>200000</v>
      </c>
      <c r="E262" s="90">
        <v>0</v>
      </c>
      <c r="F262" s="92">
        <v>83333.34</v>
      </c>
      <c r="G262" s="92">
        <v>283333.3</v>
      </c>
      <c r="H262" s="90">
        <v>3.9999999979045242E-2</v>
      </c>
      <c r="I262" s="13">
        <v>-0.99999980000000011</v>
      </c>
      <c r="J262" s="112"/>
      <c r="K262" s="112"/>
    </row>
    <row r="263" spans="2:11" x14ac:dyDescent="0.25">
      <c r="B263" s="23" t="s">
        <v>366</v>
      </c>
      <c r="C263" s="11" t="s">
        <v>367</v>
      </c>
      <c r="D263" s="92">
        <f>+D264+D266+D272</f>
        <v>492242.8</v>
      </c>
      <c r="E263" s="92">
        <f t="shared" ref="E263:H263" si="92">+E264+E266+E272</f>
        <v>0</v>
      </c>
      <c r="F263" s="92">
        <f t="shared" si="92"/>
        <v>2781865.2700000005</v>
      </c>
      <c r="G263" s="92">
        <f t="shared" si="92"/>
        <v>3161336.91</v>
      </c>
      <c r="H263" s="92">
        <f t="shared" si="92"/>
        <v>112771.16000000022</v>
      </c>
      <c r="I263" s="13">
        <v>-0.77090338345223086</v>
      </c>
      <c r="J263" s="115"/>
      <c r="K263" s="115"/>
    </row>
    <row r="264" spans="2:11" s="17" customFormat="1" ht="36.75" x14ac:dyDescent="0.25">
      <c r="B264" s="44" t="s">
        <v>368</v>
      </c>
      <c r="C264" s="15" t="s">
        <v>369</v>
      </c>
      <c r="D264" s="89">
        <f>+D265</f>
        <v>360000</v>
      </c>
      <c r="E264" s="89">
        <f t="shared" ref="E264:H264" si="93">+E265</f>
        <v>0</v>
      </c>
      <c r="F264" s="89">
        <f t="shared" si="93"/>
        <v>2559735.4700000002</v>
      </c>
      <c r="G264" s="89">
        <f t="shared" si="93"/>
        <v>2880000</v>
      </c>
      <c r="H264" s="89">
        <f t="shared" si="93"/>
        <v>39735.470000000205</v>
      </c>
      <c r="I264" s="16">
        <v>-0.88962369444444389</v>
      </c>
      <c r="J264" s="106"/>
      <c r="K264" s="106"/>
    </row>
    <row r="265" spans="2:11" ht="28.5" customHeight="1" x14ac:dyDescent="0.25">
      <c r="B265" s="18">
        <v>36101</v>
      </c>
      <c r="C265" s="35" t="s">
        <v>370</v>
      </c>
      <c r="D265" s="90">
        <v>360000</v>
      </c>
      <c r="E265" s="90">
        <v>0</v>
      </c>
      <c r="F265" s="90">
        <v>2559735.4700000002</v>
      </c>
      <c r="G265" s="90">
        <v>2880000</v>
      </c>
      <c r="H265" s="90">
        <v>39735.470000000205</v>
      </c>
      <c r="I265" s="13">
        <v>-0.88962369444444389</v>
      </c>
      <c r="J265" s="112"/>
      <c r="K265" s="112"/>
    </row>
    <row r="266" spans="2:11" s="17" customFormat="1" ht="36.75" x14ac:dyDescent="0.25">
      <c r="B266" s="14" t="s">
        <v>371</v>
      </c>
      <c r="C266" s="15" t="s">
        <v>372</v>
      </c>
      <c r="D266" s="89">
        <f>+D268</f>
        <v>100000</v>
      </c>
      <c r="E266" s="89">
        <f t="shared" ref="E266:H266" si="94">+E268</f>
        <v>0</v>
      </c>
      <c r="F266" s="89">
        <f t="shared" si="94"/>
        <v>134367.35</v>
      </c>
      <c r="G266" s="89">
        <f t="shared" si="94"/>
        <v>180067.35</v>
      </c>
      <c r="H266" s="89">
        <f t="shared" si="94"/>
        <v>54300</v>
      </c>
      <c r="I266" s="16">
        <v>-0.45699999999999996</v>
      </c>
      <c r="J266" s="106"/>
      <c r="K266" s="106"/>
    </row>
    <row r="267" spans="2:11" hidden="1" x14ac:dyDescent="0.25">
      <c r="B267" s="18">
        <v>36201</v>
      </c>
      <c r="C267" s="19" t="s">
        <v>373</v>
      </c>
      <c r="D267" s="90"/>
      <c r="E267" s="90"/>
      <c r="F267" s="90"/>
      <c r="G267" s="90"/>
      <c r="H267" s="90"/>
      <c r="I267" s="13">
        <v>1</v>
      </c>
      <c r="J267" s="20"/>
      <c r="K267" s="32"/>
    </row>
    <row r="268" spans="2:11" x14ac:dyDescent="0.25">
      <c r="B268" s="18">
        <v>36202</v>
      </c>
      <c r="C268" s="35" t="s">
        <v>374</v>
      </c>
      <c r="D268" s="90">
        <v>100000</v>
      </c>
      <c r="E268" s="90">
        <v>0</v>
      </c>
      <c r="F268" s="90">
        <v>134367.35</v>
      </c>
      <c r="G268" s="90">
        <v>180067.35</v>
      </c>
      <c r="H268" s="90">
        <v>54300</v>
      </c>
      <c r="I268" s="13">
        <v>-0.45699999999999996</v>
      </c>
      <c r="J268" s="115"/>
      <c r="K268" s="115"/>
    </row>
    <row r="269" spans="2:11" hidden="1" x14ac:dyDescent="0.25">
      <c r="B269" s="18">
        <v>36203</v>
      </c>
      <c r="C269" s="19" t="s">
        <v>375</v>
      </c>
      <c r="D269" s="90"/>
      <c r="E269" s="90"/>
      <c r="F269" s="90"/>
      <c r="G269" s="90"/>
      <c r="H269" s="90"/>
      <c r="I269" s="13">
        <v>1</v>
      </c>
      <c r="J269" s="20"/>
      <c r="K269" s="32"/>
    </row>
    <row r="270" spans="2:11" ht="24.75" hidden="1" customHeight="1" x14ac:dyDescent="0.25">
      <c r="B270" s="46" t="s">
        <v>376</v>
      </c>
      <c r="C270" s="11" t="s">
        <v>377</v>
      </c>
      <c r="D270" s="92"/>
      <c r="E270" s="92"/>
      <c r="F270" s="92"/>
      <c r="G270" s="92"/>
      <c r="H270" s="92"/>
      <c r="I270" s="13">
        <v>1</v>
      </c>
      <c r="J270" s="12"/>
      <c r="K270" s="32"/>
    </row>
    <row r="271" spans="2:11" ht="15" hidden="1" customHeight="1" x14ac:dyDescent="0.25">
      <c r="B271" s="18">
        <v>36301</v>
      </c>
      <c r="C271" s="19" t="s">
        <v>378</v>
      </c>
      <c r="D271" s="90"/>
      <c r="E271" s="90"/>
      <c r="F271" s="90"/>
      <c r="G271" s="90"/>
      <c r="H271" s="90"/>
      <c r="I271" s="13">
        <v>1</v>
      </c>
      <c r="J271" s="20"/>
      <c r="K271" s="32"/>
    </row>
    <row r="272" spans="2:11" s="17" customFormat="1" x14ac:dyDescent="0.25">
      <c r="B272" s="14" t="s">
        <v>379</v>
      </c>
      <c r="C272" s="15" t="s">
        <v>380</v>
      </c>
      <c r="D272" s="89">
        <f>+D273</f>
        <v>32242.799999999999</v>
      </c>
      <c r="E272" s="89">
        <f t="shared" ref="E272:H272" si="95">+E273</f>
        <v>0</v>
      </c>
      <c r="F272" s="89">
        <f t="shared" si="95"/>
        <v>87762.450000000012</v>
      </c>
      <c r="G272" s="89">
        <f t="shared" si="95"/>
        <v>101269.56</v>
      </c>
      <c r="H272" s="89">
        <f t="shared" si="95"/>
        <v>18735.690000000017</v>
      </c>
      <c r="I272" s="16">
        <v>-0.41891864230153653</v>
      </c>
      <c r="J272" s="106"/>
      <c r="K272" s="106"/>
    </row>
    <row r="273" spans="2:11" x14ac:dyDescent="0.25">
      <c r="B273" s="18">
        <v>36901</v>
      </c>
      <c r="C273" s="19" t="s">
        <v>381</v>
      </c>
      <c r="D273" s="90">
        <v>32242.799999999999</v>
      </c>
      <c r="E273" s="90">
        <v>0</v>
      </c>
      <c r="F273" s="92">
        <v>87762.450000000012</v>
      </c>
      <c r="G273" s="92">
        <v>101269.56</v>
      </c>
      <c r="H273" s="90">
        <v>18735.690000000017</v>
      </c>
      <c r="I273" s="13">
        <v>-0.41891864230153653</v>
      </c>
      <c r="J273" s="115"/>
      <c r="K273" s="115"/>
    </row>
    <row r="274" spans="2:11" x14ac:dyDescent="0.25">
      <c r="B274" s="23" t="s">
        <v>382</v>
      </c>
      <c r="C274" s="11" t="s">
        <v>383</v>
      </c>
      <c r="D274" s="92">
        <f>+D275+D277+D285+D289+D291</f>
        <v>1900078.4</v>
      </c>
      <c r="E274" s="92">
        <f t="shared" ref="E274:H274" si="96">+E275+E277+E285+E289+E291</f>
        <v>0</v>
      </c>
      <c r="F274" s="92">
        <f t="shared" si="96"/>
        <v>2350222.2000000002</v>
      </c>
      <c r="G274" s="92">
        <f t="shared" si="96"/>
        <v>2311885.88</v>
      </c>
      <c r="H274" s="92">
        <f t="shared" si="96"/>
        <v>1938414.7200000002</v>
      </c>
      <c r="I274" s="13">
        <v>2.017617799349769E-2</v>
      </c>
      <c r="J274" s="115"/>
      <c r="K274" s="115"/>
    </row>
    <row r="275" spans="2:11" s="17" customFormat="1" x14ac:dyDescent="0.25">
      <c r="B275" s="44" t="s">
        <v>384</v>
      </c>
      <c r="C275" s="15" t="s">
        <v>385</v>
      </c>
      <c r="D275" s="89">
        <f>+D276</f>
        <v>0</v>
      </c>
      <c r="E275" s="89">
        <f t="shared" ref="E275:H275" si="97">+E276</f>
        <v>0</v>
      </c>
      <c r="F275" s="89">
        <f t="shared" si="97"/>
        <v>0</v>
      </c>
      <c r="G275" s="89">
        <f t="shared" si="97"/>
        <v>0</v>
      </c>
      <c r="H275" s="89">
        <f t="shared" si="97"/>
        <v>0</v>
      </c>
      <c r="I275" s="16">
        <v>1</v>
      </c>
      <c r="J275" s="106"/>
      <c r="K275" s="106"/>
    </row>
    <row r="276" spans="2:11" x14ac:dyDescent="0.25">
      <c r="B276" s="18">
        <v>37101</v>
      </c>
      <c r="C276" s="19" t="s">
        <v>385</v>
      </c>
      <c r="D276" s="90">
        <v>0</v>
      </c>
      <c r="E276" s="90">
        <v>0</v>
      </c>
      <c r="F276" s="90">
        <v>0</v>
      </c>
      <c r="G276" s="90">
        <v>0</v>
      </c>
      <c r="H276" s="90">
        <v>0</v>
      </c>
      <c r="I276" s="13">
        <v>1</v>
      </c>
      <c r="J276" s="115"/>
      <c r="K276" s="115"/>
    </row>
    <row r="277" spans="2:11" s="17" customFormat="1" x14ac:dyDescent="0.25">
      <c r="B277" s="14" t="s">
        <v>386</v>
      </c>
      <c r="C277" s="15" t="s">
        <v>387</v>
      </c>
      <c r="D277" s="89">
        <f>SUM(D278:D282)</f>
        <v>1845078.4</v>
      </c>
      <c r="E277" s="89">
        <f t="shared" ref="E277:H277" si="98">SUM(E278:E282)</f>
        <v>0</v>
      </c>
      <c r="F277" s="89">
        <f t="shared" si="98"/>
        <v>2076855.4700000004</v>
      </c>
      <c r="G277" s="89">
        <f t="shared" si="98"/>
        <v>2044366.35</v>
      </c>
      <c r="H277" s="89">
        <f t="shared" si="98"/>
        <v>1877567.5200000003</v>
      </c>
      <c r="I277" s="16">
        <v>1.760853088952774E-2</v>
      </c>
      <c r="J277" s="106"/>
      <c r="K277" s="106"/>
    </row>
    <row r="278" spans="2:11" x14ac:dyDescent="0.25">
      <c r="B278" s="18">
        <v>37201</v>
      </c>
      <c r="C278" s="19" t="s">
        <v>388</v>
      </c>
      <c r="D278" s="90">
        <v>1740078.4</v>
      </c>
      <c r="E278" s="90">
        <v>0</v>
      </c>
      <c r="F278" s="90">
        <v>1577503.5800000003</v>
      </c>
      <c r="G278" s="90">
        <v>1567350.6</v>
      </c>
      <c r="H278" s="90">
        <v>1750231.3800000004</v>
      </c>
      <c r="I278" s="13">
        <v>5.8347830764409192E-3</v>
      </c>
      <c r="J278" s="115"/>
      <c r="K278" s="115"/>
    </row>
    <row r="279" spans="2:11" x14ac:dyDescent="0.25">
      <c r="B279" s="18">
        <v>37202</v>
      </c>
      <c r="C279" s="19" t="s">
        <v>389</v>
      </c>
      <c r="D279" s="90">
        <v>40000</v>
      </c>
      <c r="E279" s="90">
        <v>0</v>
      </c>
      <c r="F279" s="90">
        <v>181342.40000000002</v>
      </c>
      <c r="G279" s="90">
        <v>179827.52000000002</v>
      </c>
      <c r="H279" s="90">
        <v>41514.880000000005</v>
      </c>
      <c r="I279" s="13">
        <v>3.7872000000000128E-2</v>
      </c>
      <c r="J279" s="115"/>
      <c r="K279" s="115"/>
    </row>
    <row r="280" spans="2:11" ht="24" customHeight="1" x14ac:dyDescent="0.25">
      <c r="B280" s="18">
        <v>37203</v>
      </c>
      <c r="C280" s="19" t="s">
        <v>390</v>
      </c>
      <c r="D280" s="90">
        <v>25000</v>
      </c>
      <c r="E280" s="90">
        <v>0</v>
      </c>
      <c r="F280" s="90">
        <v>132031.79999999999</v>
      </c>
      <c r="G280" s="90">
        <v>109585.29999999999</v>
      </c>
      <c r="H280" s="90">
        <v>47446.5</v>
      </c>
      <c r="I280" s="13">
        <v>0.8978600000000001</v>
      </c>
      <c r="J280" s="120" t="s">
        <v>580</v>
      </c>
      <c r="K280" s="120"/>
    </row>
    <row r="281" spans="2:11" x14ac:dyDescent="0.25">
      <c r="B281" s="18">
        <v>37204</v>
      </c>
      <c r="C281" s="19" t="s">
        <v>391</v>
      </c>
      <c r="D281" s="90">
        <v>40000</v>
      </c>
      <c r="E281" s="90">
        <v>0</v>
      </c>
      <c r="F281" s="90">
        <v>185977.69</v>
      </c>
      <c r="G281" s="90">
        <v>187602.93</v>
      </c>
      <c r="H281" s="90">
        <v>38374.760000000009</v>
      </c>
      <c r="I281" s="13">
        <v>-4.0630999999999751E-2</v>
      </c>
      <c r="J281" s="120"/>
      <c r="K281" s="120"/>
    </row>
    <row r="282" spans="2:11" x14ac:dyDescent="0.25">
      <c r="B282" s="18">
        <v>37205</v>
      </c>
      <c r="C282" s="19" t="s">
        <v>392</v>
      </c>
      <c r="D282" s="90">
        <v>0</v>
      </c>
      <c r="E282" s="90">
        <v>0</v>
      </c>
      <c r="F282" s="90">
        <v>0</v>
      </c>
      <c r="G282" s="90">
        <v>0</v>
      </c>
      <c r="H282" s="90">
        <v>0</v>
      </c>
      <c r="I282" s="13">
        <v>1</v>
      </c>
      <c r="J282" s="120"/>
      <c r="K282" s="120"/>
    </row>
    <row r="283" spans="2:11" s="17" customFormat="1" ht="15" hidden="1" customHeight="1" x14ac:dyDescent="0.25">
      <c r="B283" s="22" t="s">
        <v>393</v>
      </c>
      <c r="C283" s="11" t="s">
        <v>394</v>
      </c>
      <c r="D283" s="90"/>
      <c r="E283" s="90"/>
      <c r="F283" s="90"/>
      <c r="G283" s="90"/>
      <c r="H283" s="90"/>
      <c r="I283" s="13">
        <v>1</v>
      </c>
      <c r="J283" s="20"/>
      <c r="K283" s="32"/>
    </row>
    <row r="284" spans="2:11" hidden="1" x14ac:dyDescent="0.25">
      <c r="B284" s="18">
        <v>37301</v>
      </c>
      <c r="C284" s="19" t="s">
        <v>394</v>
      </c>
      <c r="D284" s="90"/>
      <c r="E284" s="90"/>
      <c r="F284" s="90"/>
      <c r="G284" s="90"/>
      <c r="H284" s="90"/>
      <c r="I284" s="13">
        <v>1</v>
      </c>
      <c r="J284" s="20"/>
      <c r="K284" s="32"/>
    </row>
    <row r="285" spans="2:11" s="17" customFormat="1" x14ac:dyDescent="0.25">
      <c r="B285" s="14" t="s">
        <v>395</v>
      </c>
      <c r="C285" s="15" t="s">
        <v>396</v>
      </c>
      <c r="D285" s="89">
        <f>SUM(D286:D288)</f>
        <v>55000</v>
      </c>
      <c r="E285" s="89">
        <f t="shared" ref="E285:H285" si="99">SUM(E286:E288)</f>
        <v>0</v>
      </c>
      <c r="F285" s="89">
        <f t="shared" si="99"/>
        <v>272832.73</v>
      </c>
      <c r="G285" s="89">
        <f t="shared" si="99"/>
        <v>267519.52999999997</v>
      </c>
      <c r="H285" s="89">
        <f t="shared" si="99"/>
        <v>60313.200000000026</v>
      </c>
      <c r="I285" s="16">
        <v>9.6603636363636891E-2</v>
      </c>
      <c r="J285" s="121"/>
      <c r="K285" s="121"/>
    </row>
    <row r="286" spans="2:11" x14ac:dyDescent="0.25">
      <c r="B286" s="18">
        <v>37501</v>
      </c>
      <c r="C286" s="19" t="s">
        <v>397</v>
      </c>
      <c r="D286" s="90">
        <v>20000</v>
      </c>
      <c r="E286" s="90">
        <v>0</v>
      </c>
      <c r="F286" s="90">
        <v>88664.81</v>
      </c>
      <c r="G286" s="90">
        <v>95934.01</v>
      </c>
      <c r="H286" s="90">
        <v>12730.800000000003</v>
      </c>
      <c r="I286" s="13">
        <v>-0.36345999999999989</v>
      </c>
      <c r="J286" s="115"/>
      <c r="K286" s="115"/>
    </row>
    <row r="287" spans="2:11" ht="24.75" customHeight="1" x14ac:dyDescent="0.25">
      <c r="B287" s="18">
        <v>37502</v>
      </c>
      <c r="C287" s="35" t="s">
        <v>398</v>
      </c>
      <c r="D287" s="90">
        <v>15000</v>
      </c>
      <c r="E287" s="90">
        <v>0</v>
      </c>
      <c r="F287" s="90">
        <v>85931.32</v>
      </c>
      <c r="G287" s="90">
        <v>67005.399999999994</v>
      </c>
      <c r="H287" s="90">
        <v>33925.920000000013</v>
      </c>
      <c r="I287" s="13">
        <v>1.2617280000000011</v>
      </c>
      <c r="J287" s="157" t="s">
        <v>581</v>
      </c>
      <c r="K287" s="157"/>
    </row>
    <row r="288" spans="2:11" x14ac:dyDescent="0.25">
      <c r="B288" s="18">
        <v>37503</v>
      </c>
      <c r="C288" s="54" t="s">
        <v>399</v>
      </c>
      <c r="D288" s="90">
        <v>20000</v>
      </c>
      <c r="E288" s="90">
        <v>0</v>
      </c>
      <c r="F288" s="90">
        <v>98236.6</v>
      </c>
      <c r="G288" s="90">
        <v>104580.12</v>
      </c>
      <c r="H288" s="90">
        <v>13656.48000000001</v>
      </c>
      <c r="I288" s="13">
        <v>-0.31717599999999946</v>
      </c>
      <c r="J288" s="120"/>
      <c r="K288" s="120"/>
    </row>
    <row r="289" spans="2:11" x14ac:dyDescent="0.25">
      <c r="B289" s="44" t="s">
        <v>400</v>
      </c>
      <c r="C289" s="55" t="s">
        <v>401</v>
      </c>
      <c r="D289" s="93">
        <f>+D290</f>
        <v>0</v>
      </c>
      <c r="E289" s="93">
        <f t="shared" ref="E289:H289" si="100">+E290</f>
        <v>0</v>
      </c>
      <c r="F289" s="93">
        <f t="shared" si="100"/>
        <v>0</v>
      </c>
      <c r="G289" s="93">
        <f t="shared" si="100"/>
        <v>0</v>
      </c>
      <c r="H289" s="93">
        <f t="shared" si="100"/>
        <v>0</v>
      </c>
      <c r="I289" s="16">
        <v>1</v>
      </c>
      <c r="J289" s="121"/>
      <c r="K289" s="121"/>
    </row>
    <row r="290" spans="2:11" ht="34.5" customHeight="1" x14ac:dyDescent="0.25">
      <c r="B290" s="18">
        <v>37601</v>
      </c>
      <c r="C290" s="54" t="s">
        <v>402</v>
      </c>
      <c r="D290" s="90">
        <v>0</v>
      </c>
      <c r="E290" s="90">
        <v>0</v>
      </c>
      <c r="F290" s="90">
        <v>0</v>
      </c>
      <c r="G290" s="90">
        <v>0</v>
      </c>
      <c r="H290" s="90">
        <v>0</v>
      </c>
      <c r="I290" s="13">
        <v>1</v>
      </c>
      <c r="J290" s="112"/>
      <c r="K290" s="112"/>
    </row>
    <row r="291" spans="2:11" s="17" customFormat="1" x14ac:dyDescent="0.25">
      <c r="B291" s="44" t="s">
        <v>403</v>
      </c>
      <c r="C291" s="15" t="s">
        <v>404</v>
      </c>
      <c r="D291" s="89">
        <f>+D292</f>
        <v>0</v>
      </c>
      <c r="E291" s="89">
        <f t="shared" ref="E291:H291" si="101">+E292</f>
        <v>0</v>
      </c>
      <c r="F291" s="89">
        <f t="shared" si="101"/>
        <v>534</v>
      </c>
      <c r="G291" s="89">
        <f t="shared" si="101"/>
        <v>0</v>
      </c>
      <c r="H291" s="89">
        <f t="shared" si="101"/>
        <v>534</v>
      </c>
      <c r="I291" s="16">
        <v>1</v>
      </c>
      <c r="J291" s="121"/>
      <c r="K291" s="121"/>
    </row>
    <row r="292" spans="2:11" x14ac:dyDescent="0.25">
      <c r="B292" s="18">
        <v>37901</v>
      </c>
      <c r="C292" s="54" t="s">
        <v>405</v>
      </c>
      <c r="D292" s="90">
        <v>0</v>
      </c>
      <c r="E292" s="90">
        <v>0</v>
      </c>
      <c r="F292" s="92">
        <v>534</v>
      </c>
      <c r="G292" s="92">
        <v>0</v>
      </c>
      <c r="H292" s="90">
        <v>534</v>
      </c>
      <c r="I292" s="13">
        <v>1</v>
      </c>
      <c r="J292" s="120"/>
      <c r="K292" s="120"/>
    </row>
    <row r="293" spans="2:11" x14ac:dyDescent="0.25">
      <c r="B293" s="23" t="s">
        <v>406</v>
      </c>
      <c r="C293" s="11" t="s">
        <v>407</v>
      </c>
      <c r="D293" s="92">
        <f>+D294</f>
        <v>0</v>
      </c>
      <c r="E293" s="92">
        <f t="shared" ref="E293:H294" si="102">+E294</f>
        <v>0</v>
      </c>
      <c r="F293" s="92">
        <f t="shared" si="102"/>
        <v>22041.32</v>
      </c>
      <c r="G293" s="92">
        <f t="shared" si="102"/>
        <v>0</v>
      </c>
      <c r="H293" s="92">
        <f t="shared" si="102"/>
        <v>22041.32</v>
      </c>
      <c r="I293" s="13">
        <v>1</v>
      </c>
      <c r="J293" s="120"/>
      <c r="K293" s="120"/>
    </row>
    <row r="294" spans="2:11" s="17" customFormat="1" x14ac:dyDescent="0.25">
      <c r="B294" s="14" t="s">
        <v>555</v>
      </c>
      <c r="C294" s="15" t="s">
        <v>556</v>
      </c>
      <c r="D294" s="89">
        <f>+D295</f>
        <v>0</v>
      </c>
      <c r="E294" s="89">
        <f t="shared" si="102"/>
        <v>0</v>
      </c>
      <c r="F294" s="89">
        <f t="shared" si="102"/>
        <v>22041.32</v>
      </c>
      <c r="G294" s="89">
        <f t="shared" si="102"/>
        <v>0</v>
      </c>
      <c r="H294" s="89">
        <f t="shared" si="102"/>
        <v>22041.32</v>
      </c>
      <c r="I294" s="16">
        <v>1</v>
      </c>
      <c r="J294" s="106"/>
      <c r="K294" s="106"/>
    </row>
    <row r="295" spans="2:11" x14ac:dyDescent="0.25">
      <c r="B295" s="18">
        <v>38201</v>
      </c>
      <c r="C295" s="19" t="s">
        <v>557</v>
      </c>
      <c r="D295" s="90">
        <v>0</v>
      </c>
      <c r="E295" s="90">
        <v>0</v>
      </c>
      <c r="F295" s="90">
        <v>22041.32</v>
      </c>
      <c r="G295" s="90">
        <v>0</v>
      </c>
      <c r="H295" s="90">
        <v>22041.32</v>
      </c>
      <c r="I295" s="13">
        <v>1</v>
      </c>
      <c r="J295" s="115"/>
      <c r="K295" s="115"/>
    </row>
    <row r="296" spans="2:11" x14ac:dyDescent="0.25">
      <c r="B296" s="23" t="s">
        <v>408</v>
      </c>
      <c r="C296" s="11" t="s">
        <v>409</v>
      </c>
      <c r="D296" s="92">
        <f>+D297+D299+D307+D309+D313+D316+D321</f>
        <v>48344606.75</v>
      </c>
      <c r="E296" s="92">
        <f t="shared" ref="E296:H296" si="103">+E297+E299+E307+E309+E313+E316+E321</f>
        <v>0</v>
      </c>
      <c r="F296" s="92">
        <f t="shared" si="103"/>
        <v>54484084.169999994</v>
      </c>
      <c r="G296" s="92">
        <f t="shared" si="103"/>
        <v>40440615.050000004</v>
      </c>
      <c r="H296" s="92">
        <f t="shared" si="103"/>
        <v>62388075.869999997</v>
      </c>
      <c r="I296" s="13">
        <v>0.29048677947928492</v>
      </c>
      <c r="J296" s="115"/>
      <c r="K296" s="115"/>
    </row>
    <row r="297" spans="2:11" s="17" customFormat="1" x14ac:dyDescent="0.25">
      <c r="B297" s="14" t="s">
        <v>410</v>
      </c>
      <c r="C297" s="15" t="s">
        <v>411</v>
      </c>
      <c r="D297" s="89">
        <f>+D298</f>
        <v>100000</v>
      </c>
      <c r="E297" s="89">
        <f t="shared" ref="E297:H297" si="104">+E298</f>
        <v>0</v>
      </c>
      <c r="F297" s="89">
        <f t="shared" si="104"/>
        <v>546734.95000000007</v>
      </c>
      <c r="G297" s="89">
        <f t="shared" si="104"/>
        <v>260810.46</v>
      </c>
      <c r="H297" s="89">
        <f t="shared" si="104"/>
        <v>385924.49000000011</v>
      </c>
      <c r="I297" s="16">
        <v>2.8592449000000011</v>
      </c>
      <c r="J297" s="106"/>
      <c r="K297" s="106"/>
    </row>
    <row r="298" spans="2:11" ht="24.75" customHeight="1" x14ac:dyDescent="0.25">
      <c r="B298" s="18">
        <v>39101</v>
      </c>
      <c r="C298" s="19" t="s">
        <v>412</v>
      </c>
      <c r="D298" s="90">
        <v>100000</v>
      </c>
      <c r="E298" s="90">
        <v>0</v>
      </c>
      <c r="F298" s="90">
        <v>546734.95000000007</v>
      </c>
      <c r="G298" s="90">
        <v>260810.46</v>
      </c>
      <c r="H298" s="90">
        <v>385924.49000000011</v>
      </c>
      <c r="I298" s="13">
        <v>2.8592449000000011</v>
      </c>
      <c r="J298" s="119" t="s">
        <v>582</v>
      </c>
      <c r="K298" s="119"/>
    </row>
    <row r="299" spans="2:11" s="17" customFormat="1" x14ac:dyDescent="0.25">
      <c r="B299" s="14" t="s">
        <v>413</v>
      </c>
      <c r="C299" s="15" t="s">
        <v>414</v>
      </c>
      <c r="D299" s="89">
        <f>SUM(D300:D306)</f>
        <v>18660375.800000001</v>
      </c>
      <c r="E299" s="89">
        <f t="shared" ref="E299:H299" si="105">SUM(E300:E306)</f>
        <v>0</v>
      </c>
      <c r="F299" s="89">
        <f t="shared" si="105"/>
        <v>127305</v>
      </c>
      <c r="G299" s="89">
        <f t="shared" si="105"/>
        <v>105130</v>
      </c>
      <c r="H299" s="89">
        <f t="shared" si="105"/>
        <v>18682550.800000001</v>
      </c>
      <c r="I299" s="16">
        <v>1.188346914213767E-3</v>
      </c>
      <c r="J299" s="106"/>
      <c r="K299" s="106"/>
    </row>
    <row r="300" spans="2:11" x14ac:dyDescent="0.25">
      <c r="B300" s="18">
        <v>39201</v>
      </c>
      <c r="C300" s="19" t="s">
        <v>415</v>
      </c>
      <c r="D300" s="90">
        <v>18640375.800000001</v>
      </c>
      <c r="E300" s="90">
        <v>0</v>
      </c>
      <c r="F300" s="90">
        <v>0</v>
      </c>
      <c r="G300" s="90">
        <v>0</v>
      </c>
      <c r="H300" s="90">
        <v>18640375.800000001</v>
      </c>
      <c r="I300" s="13">
        <v>0</v>
      </c>
      <c r="J300" s="115"/>
      <c r="K300" s="115"/>
    </row>
    <row r="301" spans="2:11" x14ac:dyDescent="0.25">
      <c r="B301" s="18">
        <v>39202</v>
      </c>
      <c r="C301" s="19" t="s">
        <v>416</v>
      </c>
      <c r="D301" s="90">
        <v>0</v>
      </c>
      <c r="E301" s="90">
        <v>0</v>
      </c>
      <c r="F301" s="90">
        <v>0</v>
      </c>
      <c r="G301" s="90">
        <v>0</v>
      </c>
      <c r="H301" s="90">
        <v>0</v>
      </c>
      <c r="I301" s="13">
        <v>1</v>
      </c>
      <c r="J301" s="115"/>
      <c r="K301" s="115"/>
    </row>
    <row r="302" spans="2:11" x14ac:dyDescent="0.25">
      <c r="B302" s="18">
        <v>39203</v>
      </c>
      <c r="C302" s="19" t="s">
        <v>417</v>
      </c>
      <c r="D302" s="90">
        <v>0</v>
      </c>
      <c r="E302" s="90">
        <v>0</v>
      </c>
      <c r="F302" s="90">
        <v>32457</v>
      </c>
      <c r="G302" s="90">
        <v>12850</v>
      </c>
      <c r="H302" s="90">
        <v>19607</v>
      </c>
      <c r="I302" s="13">
        <v>1</v>
      </c>
      <c r="J302" s="115"/>
      <c r="K302" s="115"/>
    </row>
    <row r="303" spans="2:11" x14ac:dyDescent="0.25">
      <c r="B303" s="18">
        <v>39210</v>
      </c>
      <c r="C303" s="19" t="s">
        <v>418</v>
      </c>
      <c r="D303" s="90">
        <v>0</v>
      </c>
      <c r="E303" s="90">
        <v>0</v>
      </c>
      <c r="F303" s="90">
        <v>0</v>
      </c>
      <c r="G303" s="90">
        <v>0</v>
      </c>
      <c r="H303" s="90">
        <v>0</v>
      </c>
      <c r="I303" s="13">
        <v>1</v>
      </c>
      <c r="J303" s="115"/>
      <c r="K303" s="115"/>
    </row>
    <row r="304" spans="2:11" x14ac:dyDescent="0.25">
      <c r="B304" s="18">
        <v>39212</v>
      </c>
      <c r="C304" s="19" t="s">
        <v>419</v>
      </c>
      <c r="D304" s="90">
        <v>0</v>
      </c>
      <c r="E304" s="90">
        <v>0</v>
      </c>
      <c r="F304" s="90">
        <v>0</v>
      </c>
      <c r="G304" s="90">
        <v>0</v>
      </c>
      <c r="H304" s="90">
        <v>0</v>
      </c>
      <c r="I304" s="13">
        <v>1</v>
      </c>
      <c r="J304" s="115"/>
      <c r="K304" s="115"/>
    </row>
    <row r="305" spans="2:11" ht="42.75" customHeight="1" x14ac:dyDescent="0.25">
      <c r="B305" s="18">
        <v>39213</v>
      </c>
      <c r="C305" s="35" t="s">
        <v>420</v>
      </c>
      <c r="D305" s="90">
        <v>20000</v>
      </c>
      <c r="E305" s="90">
        <v>0</v>
      </c>
      <c r="F305" s="90">
        <v>94848</v>
      </c>
      <c r="G305" s="90">
        <v>92280</v>
      </c>
      <c r="H305" s="90">
        <v>22568</v>
      </c>
      <c r="I305" s="13">
        <v>0.12840000000000007</v>
      </c>
      <c r="J305" s="112" t="s">
        <v>583</v>
      </c>
      <c r="K305" s="112"/>
    </row>
    <row r="306" spans="2:11" ht="15" customHeight="1" x14ac:dyDescent="0.25">
      <c r="B306" s="18">
        <v>39215</v>
      </c>
      <c r="C306" s="30" t="s">
        <v>421</v>
      </c>
      <c r="D306" s="90">
        <v>0</v>
      </c>
      <c r="E306" s="90">
        <v>0</v>
      </c>
      <c r="F306" s="90">
        <v>0</v>
      </c>
      <c r="G306" s="90">
        <v>0</v>
      </c>
      <c r="H306" s="90">
        <v>0</v>
      </c>
      <c r="I306" s="13">
        <v>1</v>
      </c>
      <c r="J306" s="115"/>
      <c r="K306" s="115"/>
    </row>
    <row r="307" spans="2:11" s="17" customFormat="1" ht="29.25" customHeight="1" x14ac:dyDescent="0.25">
      <c r="B307" s="44" t="s">
        <v>422</v>
      </c>
      <c r="C307" s="15" t="s">
        <v>423</v>
      </c>
      <c r="D307" s="89">
        <f>+D308</f>
        <v>750000</v>
      </c>
      <c r="E307" s="89">
        <f t="shared" ref="E307:H307" si="106">+E308</f>
        <v>0</v>
      </c>
      <c r="F307" s="89">
        <f t="shared" si="106"/>
        <v>5324595.29</v>
      </c>
      <c r="G307" s="89">
        <f t="shared" si="106"/>
        <v>827667.9</v>
      </c>
      <c r="H307" s="89">
        <f t="shared" si="106"/>
        <v>5246927.3899999997</v>
      </c>
      <c r="I307" s="16">
        <v>5.9959031866666663</v>
      </c>
      <c r="J307" s="106"/>
      <c r="K307" s="106"/>
    </row>
    <row r="308" spans="2:11" ht="41.25" customHeight="1" x14ac:dyDescent="0.25">
      <c r="B308" s="18">
        <v>39401</v>
      </c>
      <c r="C308" s="35" t="s">
        <v>424</v>
      </c>
      <c r="D308" s="90">
        <v>750000</v>
      </c>
      <c r="E308" s="90">
        <v>0</v>
      </c>
      <c r="F308" s="90">
        <v>5324595.29</v>
      </c>
      <c r="G308" s="90">
        <v>827667.9</v>
      </c>
      <c r="H308" s="90">
        <v>5246927.3899999997</v>
      </c>
      <c r="I308" s="13">
        <v>5.9959031866666663</v>
      </c>
      <c r="J308" s="112" t="s">
        <v>584</v>
      </c>
      <c r="K308" s="112"/>
    </row>
    <row r="309" spans="2:11" s="17" customFormat="1" x14ac:dyDescent="0.25">
      <c r="B309" s="14" t="s">
        <v>425</v>
      </c>
      <c r="C309" s="15" t="s">
        <v>426</v>
      </c>
      <c r="D309" s="89">
        <f>SUM(D310:D312)</f>
        <v>14868441.939999999</v>
      </c>
      <c r="E309" s="89">
        <f t="shared" ref="E309:H309" si="107">SUM(E310:E312)</f>
        <v>0</v>
      </c>
      <c r="F309" s="89">
        <f t="shared" si="107"/>
        <v>26171249.089999996</v>
      </c>
      <c r="G309" s="89">
        <f t="shared" si="107"/>
        <v>17549762.119999997</v>
      </c>
      <c r="H309" s="89">
        <f t="shared" si="107"/>
        <v>23489928.909999996</v>
      </c>
      <c r="I309" s="16">
        <v>0.57985140640768429</v>
      </c>
      <c r="J309" s="106"/>
      <c r="K309" s="106"/>
    </row>
    <row r="310" spans="2:11" ht="33.75" customHeight="1" x14ac:dyDescent="0.25">
      <c r="B310" s="18">
        <v>39501</v>
      </c>
      <c r="C310" s="19" t="s">
        <v>427</v>
      </c>
      <c r="D310" s="90">
        <v>8325792.2999999998</v>
      </c>
      <c r="E310" s="90">
        <v>0</v>
      </c>
      <c r="F310" s="90">
        <v>19055699.399999999</v>
      </c>
      <c r="G310" s="90">
        <v>8847413.6999999993</v>
      </c>
      <c r="H310" s="90">
        <v>18534078</v>
      </c>
      <c r="I310" s="13">
        <v>1.2261038147684755</v>
      </c>
      <c r="J310" s="112" t="s">
        <v>585</v>
      </c>
      <c r="K310" s="112"/>
    </row>
    <row r="311" spans="2:11" x14ac:dyDescent="0.25">
      <c r="B311" s="18">
        <v>39502</v>
      </c>
      <c r="C311" s="19" t="s">
        <v>428</v>
      </c>
      <c r="D311" s="90">
        <v>6442649.6399999997</v>
      </c>
      <c r="E311" s="90">
        <v>0</v>
      </c>
      <c r="F311" s="90">
        <v>6872323.04</v>
      </c>
      <c r="G311" s="90">
        <v>8365359.0999999996</v>
      </c>
      <c r="H311" s="90">
        <v>4949613.58</v>
      </c>
      <c r="I311" s="13">
        <v>-0.23174255056961313</v>
      </c>
      <c r="J311" s="112"/>
      <c r="K311" s="112"/>
    </row>
    <row r="312" spans="2:11" ht="51.75" customHeight="1" x14ac:dyDescent="0.25">
      <c r="B312" s="18">
        <v>39504</v>
      </c>
      <c r="C312" s="19" t="s">
        <v>308</v>
      </c>
      <c r="D312" s="90">
        <v>100000</v>
      </c>
      <c r="E312" s="90">
        <v>0</v>
      </c>
      <c r="F312" s="90">
        <v>243226.65</v>
      </c>
      <c r="G312" s="90">
        <v>336989.32</v>
      </c>
      <c r="H312" s="90">
        <v>6237.3300000000163</v>
      </c>
      <c r="I312" s="13">
        <v>-0.93762669999999981</v>
      </c>
      <c r="J312" s="112"/>
      <c r="K312" s="112"/>
    </row>
    <row r="313" spans="2:11" s="17" customFormat="1" x14ac:dyDescent="0.25">
      <c r="B313" s="14" t="s">
        <v>429</v>
      </c>
      <c r="C313" s="15" t="s">
        <v>430</v>
      </c>
      <c r="D313" s="89">
        <f>SUM(D314:D315)</f>
        <v>510000</v>
      </c>
      <c r="E313" s="89">
        <f t="shared" ref="E313:H313" si="108">SUM(E314:E315)</f>
        <v>0</v>
      </c>
      <c r="F313" s="89">
        <f t="shared" si="108"/>
        <v>739763.55999999994</v>
      </c>
      <c r="G313" s="89">
        <f t="shared" si="108"/>
        <v>993396.11</v>
      </c>
      <c r="H313" s="89">
        <f t="shared" si="108"/>
        <v>256367.4499999999</v>
      </c>
      <c r="I313" s="16">
        <v>-0.49731872549019629</v>
      </c>
      <c r="J313" s="106"/>
      <c r="K313" s="106"/>
    </row>
    <row r="314" spans="2:11" x14ac:dyDescent="0.25">
      <c r="B314" s="18">
        <v>39601</v>
      </c>
      <c r="C314" s="19" t="s">
        <v>431</v>
      </c>
      <c r="D314" s="90">
        <v>500000</v>
      </c>
      <c r="E314" s="90">
        <v>0</v>
      </c>
      <c r="F314" s="90">
        <v>699397.90999999992</v>
      </c>
      <c r="G314" s="90">
        <v>943288.04</v>
      </c>
      <c r="H314" s="90">
        <v>256109.86999999988</v>
      </c>
      <c r="I314" s="13">
        <v>-0.48778026000000019</v>
      </c>
      <c r="J314" s="112"/>
      <c r="K314" s="112"/>
    </row>
    <row r="315" spans="2:11" ht="70.5" customHeight="1" x14ac:dyDescent="0.25">
      <c r="B315" s="18">
        <v>39602</v>
      </c>
      <c r="C315" s="19" t="s">
        <v>432</v>
      </c>
      <c r="D315" s="90">
        <v>10000</v>
      </c>
      <c r="E315" s="90">
        <v>0</v>
      </c>
      <c r="F315" s="90">
        <v>40365.65</v>
      </c>
      <c r="G315" s="90">
        <v>50108.07</v>
      </c>
      <c r="H315" s="90">
        <v>257.58000000000175</v>
      </c>
      <c r="I315" s="13">
        <v>-0.97424199999999983</v>
      </c>
      <c r="J315" s="119"/>
      <c r="K315" s="119"/>
    </row>
    <row r="316" spans="2:11" s="17" customFormat="1" ht="24.75" x14ac:dyDescent="0.25">
      <c r="B316" s="44" t="s">
        <v>433</v>
      </c>
      <c r="C316" s="15" t="s">
        <v>434</v>
      </c>
      <c r="D316" s="89">
        <f>SUM(D317:D320)</f>
        <v>13455789.01</v>
      </c>
      <c r="E316" s="89">
        <f t="shared" ref="E316:H316" si="109">SUM(E317:E320)</f>
        <v>0</v>
      </c>
      <c r="F316" s="89">
        <f t="shared" si="109"/>
        <v>20561554.359999996</v>
      </c>
      <c r="G316" s="89">
        <f t="shared" si="109"/>
        <v>20679554.360000003</v>
      </c>
      <c r="H316" s="89">
        <f t="shared" si="109"/>
        <v>13337789.009999998</v>
      </c>
      <c r="I316" s="16">
        <v>-8.7694597405106878E-3</v>
      </c>
      <c r="J316" s="106"/>
      <c r="K316" s="106"/>
    </row>
    <row r="317" spans="2:11" x14ac:dyDescent="0.25">
      <c r="B317" s="18">
        <v>39801</v>
      </c>
      <c r="C317" s="19" t="s">
        <v>435</v>
      </c>
      <c r="D317" s="90">
        <v>1390563</v>
      </c>
      <c r="E317" s="90">
        <v>0</v>
      </c>
      <c r="F317" s="90">
        <v>2141366.6800000002</v>
      </c>
      <c r="G317" s="90">
        <v>2127447.5400000005</v>
      </c>
      <c r="H317" s="90">
        <v>1404482.1399999997</v>
      </c>
      <c r="I317" s="13">
        <v>1.000971548933749E-2</v>
      </c>
      <c r="J317" s="115"/>
      <c r="K317" s="115"/>
    </row>
    <row r="318" spans="2:11" x14ac:dyDescent="0.25">
      <c r="B318" s="18">
        <v>39802</v>
      </c>
      <c r="C318" s="19" t="s">
        <v>436</v>
      </c>
      <c r="D318" s="90">
        <v>1390863</v>
      </c>
      <c r="E318" s="90">
        <v>0</v>
      </c>
      <c r="F318" s="90">
        <v>2156332.5100000002</v>
      </c>
      <c r="G318" s="90">
        <v>2139710.790000001</v>
      </c>
      <c r="H318" s="90">
        <v>1407484.7199999993</v>
      </c>
      <c r="I318" s="13">
        <v>1.1950652220958702E-2</v>
      </c>
      <c r="J318" s="115"/>
      <c r="K318" s="115"/>
    </row>
    <row r="319" spans="2:11" x14ac:dyDescent="0.25">
      <c r="B319" s="18">
        <v>39803</v>
      </c>
      <c r="C319" s="19" t="s">
        <v>437</v>
      </c>
      <c r="D319" s="90">
        <v>9283500</v>
      </c>
      <c r="E319" s="90">
        <v>0</v>
      </c>
      <c r="F319" s="90">
        <v>14115602.869999995</v>
      </c>
      <c r="G319" s="90">
        <v>14281284.729999999</v>
      </c>
      <c r="H319" s="90">
        <v>9117818.1399999987</v>
      </c>
      <c r="I319" s="13">
        <v>-1.7846917649593452E-2</v>
      </c>
      <c r="J319" s="115"/>
      <c r="K319" s="115"/>
    </row>
    <row r="320" spans="2:11" x14ac:dyDescent="0.25">
      <c r="B320" s="18">
        <v>39804</v>
      </c>
      <c r="C320" s="19" t="s">
        <v>438</v>
      </c>
      <c r="D320" s="90">
        <v>1390863.01</v>
      </c>
      <c r="E320" s="90">
        <v>0</v>
      </c>
      <c r="F320" s="90">
        <v>2148252.3000000003</v>
      </c>
      <c r="G320" s="90">
        <v>2131111.3000000007</v>
      </c>
      <c r="H320" s="90">
        <v>1408004.0099999998</v>
      </c>
      <c r="I320" s="13">
        <v>1.2324003066268796E-2</v>
      </c>
      <c r="J320" s="115"/>
      <c r="K320" s="115"/>
    </row>
    <row r="321" spans="2:11" s="17" customFormat="1" x14ac:dyDescent="0.25">
      <c r="B321" s="44" t="s">
        <v>439</v>
      </c>
      <c r="C321" s="15" t="s">
        <v>409</v>
      </c>
      <c r="D321" s="89">
        <f>SUM(D322:D324)</f>
        <v>0</v>
      </c>
      <c r="E321" s="89">
        <f t="shared" ref="E321:H321" si="110">SUM(E322:E324)</f>
        <v>0</v>
      </c>
      <c r="F321" s="89">
        <f t="shared" si="110"/>
        <v>1012881.92</v>
      </c>
      <c r="G321" s="89">
        <f t="shared" si="110"/>
        <v>24294.1</v>
      </c>
      <c r="H321" s="89">
        <f t="shared" si="110"/>
        <v>988587.82000000007</v>
      </c>
      <c r="I321" s="16">
        <v>1</v>
      </c>
      <c r="J321" s="106"/>
      <c r="K321" s="106"/>
    </row>
    <row r="322" spans="2:11" s="17" customFormat="1" x14ac:dyDescent="0.25">
      <c r="B322" s="18">
        <v>39901</v>
      </c>
      <c r="C322" s="54" t="s">
        <v>440</v>
      </c>
      <c r="D322" s="90">
        <v>0</v>
      </c>
      <c r="E322" s="90">
        <v>0</v>
      </c>
      <c r="F322" s="92">
        <v>0</v>
      </c>
      <c r="G322" s="92">
        <v>0</v>
      </c>
      <c r="H322" s="90">
        <v>0</v>
      </c>
      <c r="I322" s="13">
        <v>1</v>
      </c>
      <c r="J322" s="115"/>
      <c r="K322" s="115"/>
    </row>
    <row r="323" spans="2:11" x14ac:dyDescent="0.25">
      <c r="B323" s="18">
        <v>39902</v>
      </c>
      <c r="C323" s="54" t="s">
        <v>409</v>
      </c>
      <c r="D323" s="90">
        <v>0</v>
      </c>
      <c r="E323" s="90">
        <v>0</v>
      </c>
      <c r="F323" s="92">
        <v>1012881.92</v>
      </c>
      <c r="G323" s="92">
        <v>24294.1</v>
      </c>
      <c r="H323" s="90">
        <v>988587.82000000007</v>
      </c>
      <c r="I323" s="13">
        <v>1</v>
      </c>
      <c r="J323" s="115"/>
      <c r="K323" s="115"/>
    </row>
    <row r="324" spans="2:11" x14ac:dyDescent="0.25">
      <c r="B324" s="18">
        <v>39903</v>
      </c>
      <c r="C324" s="54" t="s">
        <v>441</v>
      </c>
      <c r="D324" s="90">
        <v>0</v>
      </c>
      <c r="E324" s="90">
        <v>0</v>
      </c>
      <c r="F324" s="92">
        <v>0</v>
      </c>
      <c r="G324" s="92">
        <v>0</v>
      </c>
      <c r="H324" s="90">
        <v>0</v>
      </c>
      <c r="I324" s="13">
        <v>1</v>
      </c>
      <c r="J324" s="115"/>
      <c r="K324" s="115"/>
    </row>
    <row r="325" spans="2:11" s="9" customFormat="1" ht="21.75" customHeight="1" x14ac:dyDescent="0.25">
      <c r="B325" s="41">
        <v>4000</v>
      </c>
      <c r="C325" s="42" t="s">
        <v>442</v>
      </c>
      <c r="D325" s="96">
        <f>+D326</f>
        <v>50000</v>
      </c>
      <c r="E325" s="96">
        <f t="shared" ref="E325:H327" si="111">+E326</f>
        <v>0</v>
      </c>
      <c r="F325" s="96">
        <f t="shared" si="111"/>
        <v>183541.37</v>
      </c>
      <c r="G325" s="96">
        <f t="shared" si="111"/>
        <v>203541.37</v>
      </c>
      <c r="H325" s="96">
        <f t="shared" si="111"/>
        <v>30000</v>
      </c>
      <c r="I325" s="43">
        <v>-0.4</v>
      </c>
      <c r="J325" s="116"/>
      <c r="K325" s="116"/>
    </row>
    <row r="326" spans="2:11" x14ac:dyDescent="0.25">
      <c r="B326" s="23" t="s">
        <v>443</v>
      </c>
      <c r="C326" s="11" t="s">
        <v>444</v>
      </c>
      <c r="D326" s="92">
        <f>+D327</f>
        <v>50000</v>
      </c>
      <c r="E326" s="92">
        <f t="shared" si="111"/>
        <v>0</v>
      </c>
      <c r="F326" s="92">
        <f t="shared" si="111"/>
        <v>183541.37</v>
      </c>
      <c r="G326" s="92">
        <f t="shared" si="111"/>
        <v>203541.37</v>
      </c>
      <c r="H326" s="92">
        <f t="shared" si="111"/>
        <v>30000</v>
      </c>
      <c r="I326" s="13">
        <v>-0.4</v>
      </c>
      <c r="J326" s="115"/>
      <c r="K326" s="115"/>
    </row>
    <row r="327" spans="2:11" s="17" customFormat="1" x14ac:dyDescent="0.25">
      <c r="B327" s="14" t="s">
        <v>445</v>
      </c>
      <c r="C327" s="15" t="s">
        <v>446</v>
      </c>
      <c r="D327" s="89">
        <f>+D328</f>
        <v>50000</v>
      </c>
      <c r="E327" s="89">
        <f t="shared" si="111"/>
        <v>0</v>
      </c>
      <c r="F327" s="89">
        <f t="shared" si="111"/>
        <v>183541.37</v>
      </c>
      <c r="G327" s="89">
        <f t="shared" si="111"/>
        <v>203541.37</v>
      </c>
      <c r="H327" s="89">
        <f t="shared" si="111"/>
        <v>30000</v>
      </c>
      <c r="I327" s="16">
        <v>-0.4</v>
      </c>
      <c r="J327" s="106"/>
      <c r="K327" s="106"/>
    </row>
    <row r="328" spans="2:11" x14ac:dyDescent="0.25">
      <c r="B328" s="18">
        <v>44101</v>
      </c>
      <c r="C328" s="19" t="s">
        <v>447</v>
      </c>
      <c r="D328" s="90">
        <v>50000</v>
      </c>
      <c r="E328" s="90">
        <v>0</v>
      </c>
      <c r="F328" s="92">
        <v>183541.37</v>
      </c>
      <c r="G328" s="92">
        <v>203541.37</v>
      </c>
      <c r="H328" s="90">
        <v>30000</v>
      </c>
      <c r="I328" s="13">
        <v>-0.4</v>
      </c>
      <c r="J328" s="115"/>
      <c r="K328" s="115"/>
    </row>
    <row r="329" spans="2:11" s="60" customFormat="1" ht="24.75" hidden="1" x14ac:dyDescent="0.25">
      <c r="B329" s="56" t="s">
        <v>448</v>
      </c>
      <c r="C329" s="57" t="s">
        <v>449</v>
      </c>
      <c r="D329" s="100"/>
      <c r="E329" s="100"/>
      <c r="F329" s="100"/>
      <c r="G329" s="100"/>
      <c r="H329" s="100"/>
      <c r="I329" s="58" t="e">
        <v>#VALUE!</v>
      </c>
      <c r="J329" s="58"/>
      <c r="K329" s="59"/>
    </row>
    <row r="330" spans="2:11" s="60" customFormat="1" hidden="1" x14ac:dyDescent="0.25">
      <c r="B330" s="36">
        <v>44201</v>
      </c>
      <c r="C330" s="37" t="s">
        <v>450</v>
      </c>
      <c r="D330" s="95"/>
      <c r="E330" s="95"/>
      <c r="F330" s="95"/>
      <c r="G330" s="95"/>
      <c r="H330" s="95"/>
      <c r="I330" s="38" t="e">
        <v>#VALUE!</v>
      </c>
      <c r="J330" s="38"/>
      <c r="K330" s="59"/>
    </row>
    <row r="331" spans="2:11" s="60" customFormat="1" hidden="1" x14ac:dyDescent="0.25">
      <c r="B331" s="61" t="s">
        <v>451</v>
      </c>
      <c r="C331" s="57" t="s">
        <v>452</v>
      </c>
      <c r="D331" s="100"/>
      <c r="E331" s="100"/>
      <c r="F331" s="100"/>
      <c r="G331" s="100"/>
      <c r="H331" s="100"/>
      <c r="I331" s="58" t="e">
        <v>#VALUE!</v>
      </c>
      <c r="J331" s="58"/>
      <c r="K331" s="59"/>
    </row>
    <row r="332" spans="2:11" s="64" customFormat="1" hidden="1" x14ac:dyDescent="0.25">
      <c r="B332" s="62" t="s">
        <v>453</v>
      </c>
      <c r="C332" s="57" t="s">
        <v>454</v>
      </c>
      <c r="D332" s="100"/>
      <c r="E332" s="100"/>
      <c r="F332" s="100"/>
      <c r="G332" s="100"/>
      <c r="H332" s="100"/>
      <c r="I332" s="58" t="e">
        <v>#VALUE!</v>
      </c>
      <c r="J332" s="58"/>
      <c r="K332" s="63"/>
    </row>
    <row r="333" spans="2:11" s="60" customFormat="1" hidden="1" x14ac:dyDescent="0.25">
      <c r="B333" s="36">
        <v>48101</v>
      </c>
      <c r="C333" s="37" t="s">
        <v>455</v>
      </c>
      <c r="D333" s="95"/>
      <c r="E333" s="95"/>
      <c r="F333" s="100"/>
      <c r="G333" s="100"/>
      <c r="H333" s="95"/>
      <c r="I333" s="38" t="e">
        <v>#VALUE!</v>
      </c>
      <c r="J333" s="38"/>
      <c r="K333" s="59"/>
    </row>
    <row r="334" spans="2:11" s="9" customFormat="1" ht="21.75" customHeight="1" x14ac:dyDescent="0.25">
      <c r="B334" s="41">
        <v>5000</v>
      </c>
      <c r="C334" s="42" t="s">
        <v>456</v>
      </c>
      <c r="D334" s="96">
        <f>+D335+D343+D348+D351+D358+D378</f>
        <v>0</v>
      </c>
      <c r="E334" s="96">
        <f t="shared" ref="E334:H334" si="112">+E335+E343+E348+E351+E358+E378</f>
        <v>4251000</v>
      </c>
      <c r="F334" s="96">
        <f t="shared" si="112"/>
        <v>29237208.340000004</v>
      </c>
      <c r="G334" s="96">
        <f t="shared" si="112"/>
        <v>26305283.769999996</v>
      </c>
      <c r="H334" s="96">
        <f t="shared" si="112"/>
        <v>7182924.5700000003</v>
      </c>
      <c r="I334" s="43">
        <v>1</v>
      </c>
      <c r="J334" s="116"/>
      <c r="K334" s="116"/>
    </row>
    <row r="335" spans="2:11" x14ac:dyDescent="0.25">
      <c r="B335" s="23" t="s">
        <v>457</v>
      </c>
      <c r="C335" s="11" t="s">
        <v>458</v>
      </c>
      <c r="D335" s="92">
        <f>+D336+D339+D341</f>
        <v>0</v>
      </c>
      <c r="E335" s="92">
        <f t="shared" ref="E335:H335" si="113">+E336+E339+E341</f>
        <v>0</v>
      </c>
      <c r="F335" s="92">
        <f t="shared" si="113"/>
        <v>7038506.8300000001</v>
      </c>
      <c r="G335" s="92">
        <f t="shared" si="113"/>
        <v>4629084.88</v>
      </c>
      <c r="H335" s="92">
        <f t="shared" si="113"/>
        <v>2409421.9500000002</v>
      </c>
      <c r="I335" s="13">
        <v>1</v>
      </c>
      <c r="J335" s="118"/>
      <c r="K335" s="118"/>
    </row>
    <row r="336" spans="2:11" s="17" customFormat="1" x14ac:dyDescent="0.25">
      <c r="B336" s="14" t="s">
        <v>459</v>
      </c>
      <c r="C336" s="15" t="s">
        <v>460</v>
      </c>
      <c r="D336" s="89">
        <f>+D337</f>
        <v>0</v>
      </c>
      <c r="E336" s="89">
        <f t="shared" ref="E336:H336" si="114">+E337</f>
        <v>0</v>
      </c>
      <c r="F336" s="89">
        <f t="shared" si="114"/>
        <v>0</v>
      </c>
      <c r="G336" s="89">
        <f t="shared" si="114"/>
        <v>0</v>
      </c>
      <c r="H336" s="89">
        <f t="shared" si="114"/>
        <v>0</v>
      </c>
      <c r="I336" s="16">
        <v>1</v>
      </c>
      <c r="J336" s="106"/>
      <c r="K336" s="106"/>
    </row>
    <row r="337" spans="2:11" x14ac:dyDescent="0.25">
      <c r="B337" s="18">
        <v>51101</v>
      </c>
      <c r="C337" s="19" t="s">
        <v>461</v>
      </c>
      <c r="D337" s="90">
        <v>0</v>
      </c>
      <c r="E337" s="90">
        <v>0</v>
      </c>
      <c r="F337" s="90">
        <v>0</v>
      </c>
      <c r="G337" s="90">
        <v>0</v>
      </c>
      <c r="H337" s="90">
        <v>0</v>
      </c>
      <c r="I337" s="13">
        <v>1</v>
      </c>
      <c r="J337" s="115"/>
      <c r="K337" s="115"/>
    </row>
    <row r="338" spans="2:11" hidden="1" x14ac:dyDescent="0.25">
      <c r="B338" s="18">
        <v>51102</v>
      </c>
      <c r="C338" s="19" t="s">
        <v>462</v>
      </c>
      <c r="D338" s="90"/>
      <c r="E338" s="90"/>
      <c r="F338" s="90"/>
      <c r="G338" s="90"/>
      <c r="H338" s="90"/>
      <c r="I338" s="13">
        <v>1</v>
      </c>
      <c r="J338" s="20"/>
      <c r="K338" s="32"/>
    </row>
    <row r="339" spans="2:11" s="17" customFormat="1" ht="24.75" x14ac:dyDescent="0.25">
      <c r="B339" s="14" t="s">
        <v>463</v>
      </c>
      <c r="C339" s="15" t="s">
        <v>464</v>
      </c>
      <c r="D339" s="89">
        <f>+D340</f>
        <v>0</v>
      </c>
      <c r="E339" s="89">
        <f t="shared" ref="E339:H339" si="115">+E340</f>
        <v>0</v>
      </c>
      <c r="F339" s="89">
        <f t="shared" si="115"/>
        <v>7038506.8300000001</v>
      </c>
      <c r="G339" s="89">
        <f t="shared" si="115"/>
        <v>4629084.88</v>
      </c>
      <c r="H339" s="89">
        <f t="shared" si="115"/>
        <v>2409421.9500000002</v>
      </c>
      <c r="I339" s="16">
        <v>1</v>
      </c>
      <c r="J339" s="106"/>
      <c r="K339" s="106"/>
    </row>
    <row r="340" spans="2:11" x14ac:dyDescent="0.25">
      <c r="B340" s="18">
        <v>51501</v>
      </c>
      <c r="C340" s="19" t="s">
        <v>465</v>
      </c>
      <c r="D340" s="90">
        <v>0</v>
      </c>
      <c r="E340" s="90">
        <v>0</v>
      </c>
      <c r="F340" s="90">
        <v>7038506.8300000001</v>
      </c>
      <c r="G340" s="90">
        <v>4629084.88</v>
      </c>
      <c r="H340" s="90">
        <v>2409421.9500000002</v>
      </c>
      <c r="I340" s="13">
        <v>1</v>
      </c>
      <c r="J340" s="115"/>
      <c r="K340" s="115"/>
    </row>
    <row r="341" spans="2:11" s="17" customFormat="1" ht="15" customHeight="1" x14ac:dyDescent="0.25">
      <c r="B341" s="14" t="s">
        <v>466</v>
      </c>
      <c r="C341" s="15" t="s">
        <v>467</v>
      </c>
      <c r="D341" s="89">
        <f>+D342</f>
        <v>0</v>
      </c>
      <c r="E341" s="89">
        <f t="shared" ref="E341:H341" si="116">+E342</f>
        <v>0</v>
      </c>
      <c r="F341" s="89">
        <f t="shared" si="116"/>
        <v>0</v>
      </c>
      <c r="G341" s="89">
        <f t="shared" si="116"/>
        <v>0</v>
      </c>
      <c r="H341" s="89">
        <f t="shared" si="116"/>
        <v>0</v>
      </c>
      <c r="I341" s="16">
        <v>1</v>
      </c>
      <c r="J341" s="106"/>
      <c r="K341" s="106"/>
    </row>
    <row r="342" spans="2:11" ht="15" customHeight="1" x14ac:dyDescent="0.25">
      <c r="B342" s="18">
        <v>51901</v>
      </c>
      <c r="C342" s="52" t="s">
        <v>467</v>
      </c>
      <c r="D342" s="90">
        <v>0</v>
      </c>
      <c r="E342" s="90">
        <v>0</v>
      </c>
      <c r="F342" s="90">
        <v>0</v>
      </c>
      <c r="G342" s="90">
        <v>0</v>
      </c>
      <c r="H342" s="90">
        <v>0</v>
      </c>
      <c r="I342" s="13">
        <v>1</v>
      </c>
      <c r="J342" s="115"/>
      <c r="K342" s="115"/>
    </row>
    <row r="343" spans="2:11" ht="15" customHeight="1" x14ac:dyDescent="0.25">
      <c r="B343" s="23" t="s">
        <v>468</v>
      </c>
      <c r="C343" s="11" t="s">
        <v>469</v>
      </c>
      <c r="D343" s="90">
        <f>+D344+D346</f>
        <v>0</v>
      </c>
      <c r="E343" s="90">
        <f t="shared" ref="E343:H343" si="117">+E344+E346</f>
        <v>0</v>
      </c>
      <c r="F343" s="90">
        <f t="shared" si="117"/>
        <v>13141.61</v>
      </c>
      <c r="G343" s="90">
        <f t="shared" si="117"/>
        <v>0</v>
      </c>
      <c r="H343" s="90">
        <f t="shared" si="117"/>
        <v>13141.61</v>
      </c>
      <c r="I343" s="13">
        <v>1</v>
      </c>
      <c r="J343" s="115"/>
      <c r="K343" s="115"/>
    </row>
    <row r="344" spans="2:11" ht="15" customHeight="1" x14ac:dyDescent="0.25">
      <c r="B344" s="44" t="s">
        <v>470</v>
      </c>
      <c r="C344" s="65" t="s">
        <v>471</v>
      </c>
      <c r="D344" s="93">
        <f>+D345</f>
        <v>0</v>
      </c>
      <c r="E344" s="93">
        <f t="shared" ref="E344:H344" si="118">+E345</f>
        <v>0</v>
      </c>
      <c r="F344" s="93">
        <f t="shared" si="118"/>
        <v>0</v>
      </c>
      <c r="G344" s="93">
        <f t="shared" si="118"/>
        <v>0</v>
      </c>
      <c r="H344" s="93">
        <f t="shared" si="118"/>
        <v>0</v>
      </c>
      <c r="I344" s="16">
        <v>1</v>
      </c>
      <c r="J344" s="106"/>
      <c r="K344" s="106"/>
    </row>
    <row r="345" spans="2:11" x14ac:dyDescent="0.25">
      <c r="B345" s="18">
        <v>52102</v>
      </c>
      <c r="C345" s="11" t="s">
        <v>472</v>
      </c>
      <c r="D345" s="90">
        <v>0</v>
      </c>
      <c r="E345" s="90">
        <v>0</v>
      </c>
      <c r="F345" s="90">
        <v>0</v>
      </c>
      <c r="G345" s="90">
        <v>0</v>
      </c>
      <c r="H345" s="90">
        <v>0</v>
      </c>
      <c r="I345" s="13">
        <v>1</v>
      </c>
      <c r="J345" s="117"/>
      <c r="K345" s="115"/>
    </row>
    <row r="346" spans="2:11" ht="15" customHeight="1" x14ac:dyDescent="0.25">
      <c r="B346" s="44" t="s">
        <v>473</v>
      </c>
      <c r="C346" s="65" t="s">
        <v>474</v>
      </c>
      <c r="D346" s="93">
        <f>+D347</f>
        <v>0</v>
      </c>
      <c r="E346" s="93">
        <f t="shared" ref="E346:H346" si="119">+E347</f>
        <v>0</v>
      </c>
      <c r="F346" s="93">
        <f t="shared" si="119"/>
        <v>13141.61</v>
      </c>
      <c r="G346" s="93">
        <f t="shared" si="119"/>
        <v>0</v>
      </c>
      <c r="H346" s="93">
        <f t="shared" si="119"/>
        <v>13141.61</v>
      </c>
      <c r="I346" s="16">
        <v>1</v>
      </c>
      <c r="J346" s="106"/>
      <c r="K346" s="106"/>
    </row>
    <row r="347" spans="2:11" ht="15" customHeight="1" x14ac:dyDescent="0.25">
      <c r="B347" s="18">
        <v>52301</v>
      </c>
      <c r="C347" s="52" t="s">
        <v>474</v>
      </c>
      <c r="D347" s="90">
        <v>0</v>
      </c>
      <c r="E347" s="90">
        <v>0</v>
      </c>
      <c r="F347" s="90">
        <v>13141.61</v>
      </c>
      <c r="G347" s="90">
        <v>0</v>
      </c>
      <c r="H347" s="90">
        <v>13141.61</v>
      </c>
      <c r="I347" s="13">
        <v>1</v>
      </c>
      <c r="J347" s="115"/>
      <c r="K347" s="115"/>
    </row>
    <row r="348" spans="2:11" x14ac:dyDescent="0.25">
      <c r="B348" s="23" t="s">
        <v>475</v>
      </c>
      <c r="C348" s="11" t="s">
        <v>476</v>
      </c>
      <c r="D348" s="90">
        <f>+D349</f>
        <v>0</v>
      </c>
      <c r="E348" s="90">
        <f t="shared" ref="E348:H349" si="120">+E349</f>
        <v>0</v>
      </c>
      <c r="F348" s="90">
        <f t="shared" si="120"/>
        <v>0</v>
      </c>
      <c r="G348" s="90">
        <f t="shared" si="120"/>
        <v>0</v>
      </c>
      <c r="H348" s="90">
        <f t="shared" si="120"/>
        <v>0</v>
      </c>
      <c r="I348" s="13">
        <v>1</v>
      </c>
      <c r="J348" s="115"/>
      <c r="K348" s="115"/>
    </row>
    <row r="349" spans="2:11" s="17" customFormat="1" x14ac:dyDescent="0.25">
      <c r="B349" s="44" t="s">
        <v>477</v>
      </c>
      <c r="C349" s="15" t="s">
        <v>478</v>
      </c>
      <c r="D349" s="89">
        <f>+D350</f>
        <v>0</v>
      </c>
      <c r="E349" s="89">
        <f t="shared" si="120"/>
        <v>0</v>
      </c>
      <c r="F349" s="89">
        <f t="shared" si="120"/>
        <v>0</v>
      </c>
      <c r="G349" s="89">
        <f t="shared" si="120"/>
        <v>0</v>
      </c>
      <c r="H349" s="89">
        <f t="shared" si="120"/>
        <v>0</v>
      </c>
      <c r="I349" s="16">
        <v>1</v>
      </c>
      <c r="J349" s="106"/>
      <c r="K349" s="106"/>
    </row>
    <row r="350" spans="2:11" x14ac:dyDescent="0.25">
      <c r="B350" s="18">
        <v>53201</v>
      </c>
      <c r="C350" s="19" t="s">
        <v>478</v>
      </c>
      <c r="D350" s="90">
        <v>0</v>
      </c>
      <c r="E350" s="90">
        <v>0</v>
      </c>
      <c r="F350" s="90">
        <v>0</v>
      </c>
      <c r="G350" s="90">
        <v>0</v>
      </c>
      <c r="H350" s="90">
        <v>0</v>
      </c>
      <c r="I350" s="13">
        <v>1</v>
      </c>
      <c r="J350" s="115"/>
      <c r="K350" s="115"/>
    </row>
    <row r="351" spans="2:11" x14ac:dyDescent="0.25">
      <c r="B351" s="23" t="s">
        <v>479</v>
      </c>
      <c r="C351" s="11" t="s">
        <v>480</v>
      </c>
      <c r="D351" s="92">
        <f>+D352+D354</f>
        <v>0</v>
      </c>
      <c r="E351" s="92">
        <f t="shared" ref="E351:H351" si="121">+E352+E354</f>
        <v>4251000</v>
      </c>
      <c r="F351" s="92">
        <f t="shared" si="121"/>
        <v>20895284.170000002</v>
      </c>
      <c r="G351" s="92">
        <f t="shared" si="121"/>
        <v>20745795.329999998</v>
      </c>
      <c r="H351" s="92">
        <f t="shared" si="121"/>
        <v>4400488.84</v>
      </c>
      <c r="I351" s="13">
        <v>1</v>
      </c>
      <c r="J351" s="115"/>
      <c r="K351" s="115"/>
    </row>
    <row r="352" spans="2:11" s="17" customFormat="1" x14ac:dyDescent="0.25">
      <c r="B352" s="14" t="s">
        <v>481</v>
      </c>
      <c r="C352" s="15" t="s">
        <v>482</v>
      </c>
      <c r="D352" s="89">
        <f>+D353</f>
        <v>0</v>
      </c>
      <c r="E352" s="89">
        <f t="shared" ref="E352:H352" si="122">+E353</f>
        <v>4010482.74</v>
      </c>
      <c r="F352" s="89">
        <f t="shared" si="122"/>
        <v>19692697.870000001</v>
      </c>
      <c r="G352" s="89">
        <f t="shared" si="122"/>
        <v>19783726.289999999</v>
      </c>
      <c r="H352" s="89">
        <f t="shared" si="122"/>
        <v>3919454.3200000003</v>
      </c>
      <c r="I352" s="16">
        <v>1</v>
      </c>
      <c r="J352" s="106"/>
      <c r="K352" s="106"/>
    </row>
    <row r="353" spans="2:11" x14ac:dyDescent="0.25">
      <c r="B353" s="18">
        <v>54101</v>
      </c>
      <c r="C353" s="19" t="s">
        <v>483</v>
      </c>
      <c r="D353" s="90">
        <v>0</v>
      </c>
      <c r="E353" s="90">
        <v>4010482.74</v>
      </c>
      <c r="F353" s="90">
        <v>19692697.870000001</v>
      </c>
      <c r="G353" s="90">
        <v>19783726.289999999</v>
      </c>
      <c r="H353" s="90">
        <v>3919454.3200000003</v>
      </c>
      <c r="I353" s="13">
        <v>1</v>
      </c>
      <c r="J353" s="115"/>
      <c r="K353" s="115"/>
    </row>
    <row r="354" spans="2:11" x14ac:dyDescent="0.25">
      <c r="B354" s="44" t="s">
        <v>484</v>
      </c>
      <c r="C354" s="34" t="s">
        <v>485</v>
      </c>
      <c r="D354" s="93">
        <f>+D355</f>
        <v>0</v>
      </c>
      <c r="E354" s="93">
        <f t="shared" ref="E354:H354" si="123">+E355</f>
        <v>240517.26</v>
      </c>
      <c r="F354" s="93">
        <f t="shared" si="123"/>
        <v>1202586.3</v>
      </c>
      <c r="G354" s="93">
        <f t="shared" si="123"/>
        <v>962069.04</v>
      </c>
      <c r="H354" s="93">
        <f t="shared" si="123"/>
        <v>481034.52</v>
      </c>
      <c r="I354" s="16">
        <v>1</v>
      </c>
      <c r="J354" s="106"/>
      <c r="K354" s="106"/>
    </row>
    <row r="355" spans="2:11" x14ac:dyDescent="0.25">
      <c r="B355" s="18">
        <v>54201</v>
      </c>
      <c r="C355" s="19" t="s">
        <v>485</v>
      </c>
      <c r="D355" s="90">
        <v>0</v>
      </c>
      <c r="E355" s="90">
        <v>240517.26</v>
      </c>
      <c r="F355" s="90">
        <v>1202586.3</v>
      </c>
      <c r="G355" s="90">
        <v>962069.04</v>
      </c>
      <c r="H355" s="90">
        <v>481034.52</v>
      </c>
      <c r="I355" s="13">
        <v>1</v>
      </c>
      <c r="J355" s="115"/>
      <c r="K355" s="115"/>
    </row>
    <row r="356" spans="2:11" ht="15" hidden="1" customHeight="1" x14ac:dyDescent="0.25">
      <c r="B356" s="22" t="s">
        <v>486</v>
      </c>
      <c r="C356" s="11" t="s">
        <v>487</v>
      </c>
      <c r="D356" s="92"/>
      <c r="E356" s="92"/>
      <c r="F356" s="92"/>
      <c r="G356" s="92"/>
      <c r="H356" s="92"/>
      <c r="I356" s="13">
        <v>1</v>
      </c>
      <c r="J356" s="12"/>
      <c r="K356" s="32"/>
    </row>
    <row r="357" spans="2:11" ht="15" hidden="1" customHeight="1" x14ac:dyDescent="0.25">
      <c r="B357" s="18">
        <v>54901</v>
      </c>
      <c r="C357" s="19" t="s">
        <v>487</v>
      </c>
      <c r="D357" s="90"/>
      <c r="E357" s="90"/>
      <c r="F357" s="90"/>
      <c r="G357" s="90"/>
      <c r="H357" s="90"/>
      <c r="I357" s="13">
        <v>1</v>
      </c>
      <c r="J357" s="20"/>
      <c r="K357" s="32"/>
    </row>
    <row r="358" spans="2:11" x14ac:dyDescent="0.25">
      <c r="B358" s="23" t="s">
        <v>488</v>
      </c>
      <c r="C358" s="11" t="s">
        <v>489</v>
      </c>
      <c r="D358" s="92">
        <f>+D359+D361+D363+D365+D367+D370</f>
        <v>0</v>
      </c>
      <c r="E358" s="92">
        <f t="shared" ref="E358:H358" si="124">+E359+E361+E363+E365+E367+E370</f>
        <v>0</v>
      </c>
      <c r="F358" s="92">
        <f t="shared" si="124"/>
        <v>1290275.73</v>
      </c>
      <c r="G358" s="92">
        <f t="shared" si="124"/>
        <v>930403.56</v>
      </c>
      <c r="H358" s="92">
        <f t="shared" si="124"/>
        <v>359872.16999999993</v>
      </c>
      <c r="I358" s="13">
        <v>1</v>
      </c>
      <c r="J358" s="115"/>
      <c r="K358" s="115"/>
    </row>
    <row r="359" spans="2:11" s="17" customFormat="1" x14ac:dyDescent="0.25">
      <c r="B359" s="14" t="s">
        <v>490</v>
      </c>
      <c r="C359" s="15" t="s">
        <v>491</v>
      </c>
      <c r="D359" s="89">
        <f>+D360</f>
        <v>0</v>
      </c>
      <c r="E359" s="89">
        <f t="shared" ref="E359:H359" si="125">+E360</f>
        <v>0</v>
      </c>
      <c r="F359" s="89">
        <f t="shared" si="125"/>
        <v>749885.25</v>
      </c>
      <c r="G359" s="89">
        <f t="shared" si="125"/>
        <v>564063.94000000006</v>
      </c>
      <c r="H359" s="89">
        <f t="shared" si="125"/>
        <v>185821.30999999994</v>
      </c>
      <c r="I359" s="16">
        <v>1</v>
      </c>
      <c r="J359" s="106"/>
      <c r="K359" s="106"/>
    </row>
    <row r="360" spans="2:11" x14ac:dyDescent="0.25">
      <c r="B360" s="18">
        <v>56201</v>
      </c>
      <c r="C360" s="19" t="s">
        <v>492</v>
      </c>
      <c r="D360" s="90">
        <v>0</v>
      </c>
      <c r="E360" s="90">
        <v>0</v>
      </c>
      <c r="F360" s="90">
        <v>749885.25</v>
      </c>
      <c r="G360" s="90">
        <v>564063.94000000006</v>
      </c>
      <c r="H360" s="90">
        <v>185821.30999999994</v>
      </c>
      <c r="I360" s="13">
        <v>1</v>
      </c>
      <c r="J360" s="115"/>
      <c r="K360" s="115"/>
    </row>
    <row r="361" spans="2:11" s="17" customFormat="1" ht="24.75" x14ac:dyDescent="0.25">
      <c r="B361" s="14" t="s">
        <v>493</v>
      </c>
      <c r="C361" s="15" t="s">
        <v>494</v>
      </c>
      <c r="D361" s="89">
        <f>+D362</f>
        <v>0</v>
      </c>
      <c r="E361" s="89">
        <f t="shared" ref="E361:H361" si="126">+E362</f>
        <v>0</v>
      </c>
      <c r="F361" s="89">
        <f t="shared" si="126"/>
        <v>297327.53999999998</v>
      </c>
      <c r="G361" s="89">
        <f t="shared" si="126"/>
        <v>147413.75</v>
      </c>
      <c r="H361" s="89">
        <f t="shared" si="126"/>
        <v>149913.78999999998</v>
      </c>
      <c r="I361" s="16">
        <v>1</v>
      </c>
      <c r="J361" s="106"/>
      <c r="K361" s="106"/>
    </row>
    <row r="362" spans="2:11" x14ac:dyDescent="0.25">
      <c r="B362" s="18">
        <v>56401</v>
      </c>
      <c r="C362" s="19" t="s">
        <v>495</v>
      </c>
      <c r="D362" s="90">
        <v>0</v>
      </c>
      <c r="E362" s="90">
        <v>0</v>
      </c>
      <c r="F362" s="90">
        <v>297327.53999999998</v>
      </c>
      <c r="G362" s="90">
        <v>147413.75</v>
      </c>
      <c r="H362" s="90">
        <v>149913.78999999998</v>
      </c>
      <c r="I362" s="13">
        <v>1</v>
      </c>
      <c r="J362" s="115"/>
      <c r="K362" s="115"/>
    </row>
    <row r="363" spans="2:11" s="17" customFormat="1" x14ac:dyDescent="0.25">
      <c r="B363" s="14" t="s">
        <v>496</v>
      </c>
      <c r="C363" s="15" t="s">
        <v>497</v>
      </c>
      <c r="D363" s="89">
        <f>+D364</f>
        <v>0</v>
      </c>
      <c r="E363" s="89">
        <f t="shared" ref="E363:H363" si="127">+E364</f>
        <v>0</v>
      </c>
      <c r="F363" s="89">
        <f t="shared" si="127"/>
        <v>0</v>
      </c>
      <c r="G363" s="89">
        <f t="shared" si="127"/>
        <v>0</v>
      </c>
      <c r="H363" s="89">
        <f t="shared" si="127"/>
        <v>0</v>
      </c>
      <c r="I363" s="16">
        <v>1</v>
      </c>
      <c r="J363" s="106"/>
      <c r="K363" s="106"/>
    </row>
    <row r="364" spans="2:11" x14ac:dyDescent="0.25">
      <c r="B364" s="18">
        <v>56501</v>
      </c>
      <c r="C364" s="19" t="s">
        <v>498</v>
      </c>
      <c r="D364" s="90">
        <v>0</v>
      </c>
      <c r="E364" s="90">
        <v>0</v>
      </c>
      <c r="F364" s="90">
        <v>0</v>
      </c>
      <c r="G364" s="90">
        <v>0</v>
      </c>
      <c r="H364" s="90">
        <v>0</v>
      </c>
      <c r="I364" s="13">
        <v>1</v>
      </c>
      <c r="J364" s="115"/>
      <c r="K364" s="115"/>
    </row>
    <row r="365" spans="2:11" s="17" customFormat="1" ht="28.5" customHeight="1" x14ac:dyDescent="0.25">
      <c r="B365" s="14" t="s">
        <v>499</v>
      </c>
      <c r="C365" s="15" t="s">
        <v>500</v>
      </c>
      <c r="D365" s="89">
        <f>+D366</f>
        <v>0</v>
      </c>
      <c r="E365" s="89">
        <f t="shared" ref="E365:H365" si="128">+E366</f>
        <v>0</v>
      </c>
      <c r="F365" s="89">
        <f t="shared" si="128"/>
        <v>62900.01</v>
      </c>
      <c r="G365" s="89">
        <f t="shared" si="128"/>
        <v>62900.01</v>
      </c>
      <c r="H365" s="89">
        <f t="shared" si="128"/>
        <v>0</v>
      </c>
      <c r="I365" s="16">
        <v>1</v>
      </c>
      <c r="J365" s="106"/>
      <c r="K365" s="106"/>
    </row>
    <row r="366" spans="2:11" x14ac:dyDescent="0.25">
      <c r="B366" s="18">
        <v>56601</v>
      </c>
      <c r="C366" s="35" t="s">
        <v>501</v>
      </c>
      <c r="D366" s="90">
        <v>0</v>
      </c>
      <c r="E366" s="90">
        <v>0</v>
      </c>
      <c r="F366" s="90">
        <v>62900.01</v>
      </c>
      <c r="G366" s="90">
        <v>62900.01</v>
      </c>
      <c r="H366" s="90">
        <v>0</v>
      </c>
      <c r="I366" s="13">
        <v>1</v>
      </c>
      <c r="J366" s="115"/>
      <c r="K366" s="115"/>
    </row>
    <row r="367" spans="2:11" s="17" customFormat="1" ht="15" customHeight="1" x14ac:dyDescent="0.25">
      <c r="B367" s="14" t="s">
        <v>502</v>
      </c>
      <c r="C367" s="15" t="s">
        <v>503</v>
      </c>
      <c r="D367" s="89">
        <f>SUM(D368:D369)</f>
        <v>0</v>
      </c>
      <c r="E367" s="89">
        <f t="shared" ref="E367:H367" si="129">SUM(E368:E369)</f>
        <v>0</v>
      </c>
      <c r="F367" s="89">
        <f t="shared" si="129"/>
        <v>131888.79</v>
      </c>
      <c r="G367" s="89">
        <f t="shared" si="129"/>
        <v>131888.79</v>
      </c>
      <c r="H367" s="89">
        <f t="shared" si="129"/>
        <v>0</v>
      </c>
      <c r="I367" s="16">
        <v>1</v>
      </c>
      <c r="J367" s="106"/>
      <c r="K367" s="106"/>
    </row>
    <row r="368" spans="2:11" ht="15" customHeight="1" x14ac:dyDescent="0.25">
      <c r="B368" s="18">
        <v>56701</v>
      </c>
      <c r="C368" s="35" t="s">
        <v>504</v>
      </c>
      <c r="D368" s="90">
        <v>0</v>
      </c>
      <c r="E368" s="90">
        <v>0</v>
      </c>
      <c r="F368" s="90">
        <v>0</v>
      </c>
      <c r="G368" s="90">
        <v>0</v>
      </c>
      <c r="H368" s="90">
        <v>0</v>
      </c>
      <c r="I368" s="13">
        <v>1</v>
      </c>
      <c r="J368" s="115"/>
      <c r="K368" s="115"/>
    </row>
    <row r="369" spans="2:11" ht="15" customHeight="1" x14ac:dyDescent="0.25">
      <c r="B369" s="18">
        <v>56702</v>
      </c>
      <c r="C369" s="35" t="s">
        <v>553</v>
      </c>
      <c r="D369" s="90">
        <v>0</v>
      </c>
      <c r="E369" s="90">
        <v>0</v>
      </c>
      <c r="F369" s="90">
        <v>131888.79</v>
      </c>
      <c r="G369" s="90">
        <v>131888.79</v>
      </c>
      <c r="H369" s="90">
        <v>0</v>
      </c>
      <c r="I369" s="13">
        <v>1</v>
      </c>
      <c r="J369" s="115"/>
      <c r="K369" s="115"/>
    </row>
    <row r="370" spans="2:11" ht="15" customHeight="1" x14ac:dyDescent="0.25">
      <c r="B370" s="14" t="s">
        <v>505</v>
      </c>
      <c r="C370" s="15" t="s">
        <v>506</v>
      </c>
      <c r="D370" s="89">
        <f>SUM(D371:D374)</f>
        <v>0</v>
      </c>
      <c r="E370" s="89">
        <f t="shared" ref="E370:H370" si="130">SUM(E371:E374)</f>
        <v>0</v>
      </c>
      <c r="F370" s="89">
        <f t="shared" si="130"/>
        <v>48274.14</v>
      </c>
      <c r="G370" s="89">
        <f t="shared" si="130"/>
        <v>24137.07</v>
      </c>
      <c r="H370" s="89">
        <f t="shared" si="130"/>
        <v>24137.07</v>
      </c>
      <c r="I370" s="16">
        <v>1</v>
      </c>
      <c r="J370" s="106"/>
      <c r="K370" s="106"/>
    </row>
    <row r="371" spans="2:11" ht="15" customHeight="1" x14ac:dyDescent="0.25">
      <c r="B371" s="18">
        <v>56901</v>
      </c>
      <c r="C371" s="11" t="s">
        <v>507</v>
      </c>
      <c r="D371" s="90">
        <v>0</v>
      </c>
      <c r="E371" s="90">
        <v>0</v>
      </c>
      <c r="F371" s="90">
        <v>0</v>
      </c>
      <c r="G371" s="90">
        <v>0</v>
      </c>
      <c r="H371" s="90">
        <v>0</v>
      </c>
      <c r="I371" s="13">
        <v>1</v>
      </c>
      <c r="J371" s="115"/>
      <c r="K371" s="115"/>
    </row>
    <row r="372" spans="2:11" ht="15" customHeight="1" x14ac:dyDescent="0.25">
      <c r="B372" s="18">
        <v>56902</v>
      </c>
      <c r="C372" s="66" t="s">
        <v>508</v>
      </c>
      <c r="D372" s="90">
        <v>0</v>
      </c>
      <c r="E372" s="90">
        <v>0</v>
      </c>
      <c r="F372" s="90">
        <v>0</v>
      </c>
      <c r="G372" s="90">
        <v>0</v>
      </c>
      <c r="H372" s="90">
        <v>0</v>
      </c>
      <c r="I372" s="13">
        <v>1</v>
      </c>
      <c r="J372" s="115"/>
      <c r="K372" s="115"/>
    </row>
    <row r="373" spans="2:11" ht="15" customHeight="1" x14ac:dyDescent="0.25">
      <c r="B373" s="18">
        <v>56903</v>
      </c>
      <c r="C373" s="66" t="s">
        <v>509</v>
      </c>
      <c r="D373" s="90">
        <v>0</v>
      </c>
      <c r="E373" s="90">
        <v>0</v>
      </c>
      <c r="F373" s="90">
        <v>0</v>
      </c>
      <c r="G373" s="90">
        <v>0</v>
      </c>
      <c r="H373" s="90">
        <v>0</v>
      </c>
      <c r="I373" s="13">
        <v>1</v>
      </c>
      <c r="J373" s="115"/>
      <c r="K373" s="115"/>
    </row>
    <row r="374" spans="2:11" ht="15" customHeight="1" x14ac:dyDescent="0.25">
      <c r="B374" s="18">
        <v>56904</v>
      </c>
      <c r="C374" s="19" t="s">
        <v>506</v>
      </c>
      <c r="D374" s="90">
        <v>0</v>
      </c>
      <c r="E374" s="90">
        <v>0</v>
      </c>
      <c r="F374" s="90">
        <v>48274.14</v>
      </c>
      <c r="G374" s="90">
        <v>24137.07</v>
      </c>
      <c r="H374" s="90">
        <v>24137.07</v>
      </c>
      <c r="I374" s="13">
        <v>1</v>
      </c>
      <c r="J374" s="115"/>
      <c r="K374" s="115"/>
    </row>
    <row r="375" spans="2:11" ht="15" hidden="1" customHeight="1" x14ac:dyDescent="0.25">
      <c r="B375" s="23" t="s">
        <v>510</v>
      </c>
      <c r="C375" s="11" t="s">
        <v>511</v>
      </c>
      <c r="D375" s="92"/>
      <c r="E375" s="92"/>
      <c r="F375" s="92"/>
      <c r="G375" s="92"/>
      <c r="H375" s="92"/>
      <c r="I375" s="13">
        <v>1</v>
      </c>
      <c r="J375" s="12"/>
      <c r="K375" s="32"/>
    </row>
    <row r="376" spans="2:11" ht="15" hidden="1" customHeight="1" x14ac:dyDescent="0.25">
      <c r="B376" s="22" t="s">
        <v>512</v>
      </c>
      <c r="C376" s="11" t="s">
        <v>513</v>
      </c>
      <c r="D376" s="92"/>
      <c r="E376" s="92"/>
      <c r="F376" s="92"/>
      <c r="G376" s="92"/>
      <c r="H376" s="92"/>
      <c r="I376" s="13">
        <v>1</v>
      </c>
      <c r="J376" s="12"/>
      <c r="K376" s="32"/>
    </row>
    <row r="377" spans="2:11" ht="15" hidden="1" customHeight="1" x14ac:dyDescent="0.25">
      <c r="B377" s="18">
        <v>58101</v>
      </c>
      <c r="C377" s="19" t="s">
        <v>513</v>
      </c>
      <c r="D377" s="90"/>
      <c r="E377" s="90"/>
      <c r="F377" s="90"/>
      <c r="G377" s="90"/>
      <c r="H377" s="90"/>
      <c r="I377" s="13">
        <v>1</v>
      </c>
      <c r="J377" s="20"/>
      <c r="K377" s="32"/>
    </row>
    <row r="378" spans="2:11" x14ac:dyDescent="0.25">
      <c r="B378" s="23" t="s">
        <v>514</v>
      </c>
      <c r="C378" s="11" t="s">
        <v>515</v>
      </c>
      <c r="D378" s="92">
        <f>+D379+D382</f>
        <v>0</v>
      </c>
      <c r="E378" s="92">
        <f t="shared" ref="E378:H378" si="131">+E379+E382</f>
        <v>0</v>
      </c>
      <c r="F378" s="92">
        <f t="shared" si="131"/>
        <v>0</v>
      </c>
      <c r="G378" s="92">
        <f t="shared" si="131"/>
        <v>0</v>
      </c>
      <c r="H378" s="92">
        <f t="shared" si="131"/>
        <v>0</v>
      </c>
      <c r="I378" s="13">
        <v>1</v>
      </c>
      <c r="J378" s="115"/>
      <c r="K378" s="115"/>
    </row>
    <row r="379" spans="2:11" s="17" customFormat="1" x14ac:dyDescent="0.25">
      <c r="B379" s="33" t="s">
        <v>516</v>
      </c>
      <c r="C379" s="15" t="s">
        <v>517</v>
      </c>
      <c r="D379" s="89">
        <f>+D381</f>
        <v>0</v>
      </c>
      <c r="E379" s="89">
        <f t="shared" ref="E379:H379" si="132">+E381</f>
        <v>0</v>
      </c>
      <c r="F379" s="89">
        <f t="shared" si="132"/>
        <v>0</v>
      </c>
      <c r="G379" s="89">
        <f t="shared" si="132"/>
        <v>0</v>
      </c>
      <c r="H379" s="89">
        <f t="shared" si="132"/>
        <v>0</v>
      </c>
      <c r="I379" s="16">
        <v>1</v>
      </c>
      <c r="J379" s="106"/>
      <c r="K379" s="106"/>
    </row>
    <row r="380" spans="2:11" x14ac:dyDescent="0.25">
      <c r="B380" s="18">
        <v>59101</v>
      </c>
      <c r="C380" s="19" t="s">
        <v>518</v>
      </c>
      <c r="D380" s="90">
        <v>0</v>
      </c>
      <c r="E380" s="90">
        <v>0</v>
      </c>
      <c r="F380" s="90">
        <v>0</v>
      </c>
      <c r="G380" s="90">
        <v>0</v>
      </c>
      <c r="H380" s="90">
        <v>0</v>
      </c>
      <c r="I380" s="13">
        <v>1</v>
      </c>
      <c r="J380" s="115"/>
      <c r="K380" s="115"/>
    </row>
    <row r="381" spans="2:11" x14ac:dyDescent="0.25">
      <c r="B381" s="18">
        <v>59103</v>
      </c>
      <c r="C381" s="19" t="s">
        <v>519</v>
      </c>
      <c r="D381" s="90">
        <v>0</v>
      </c>
      <c r="E381" s="90">
        <v>0</v>
      </c>
      <c r="F381" s="90">
        <v>0</v>
      </c>
      <c r="G381" s="90">
        <v>0</v>
      </c>
      <c r="H381" s="90">
        <v>0</v>
      </c>
      <c r="I381" s="13">
        <v>1</v>
      </c>
      <c r="J381" s="115"/>
      <c r="K381" s="115"/>
    </row>
    <row r="382" spans="2:11" s="17" customFormat="1" x14ac:dyDescent="0.25">
      <c r="B382" s="33" t="s">
        <v>520</v>
      </c>
      <c r="C382" s="15" t="s">
        <v>521</v>
      </c>
      <c r="D382" s="89">
        <f>+D383</f>
        <v>0</v>
      </c>
      <c r="E382" s="89">
        <f t="shared" ref="E382:H382" si="133">+E383</f>
        <v>0</v>
      </c>
      <c r="F382" s="89">
        <f t="shared" si="133"/>
        <v>0</v>
      </c>
      <c r="G382" s="89">
        <f t="shared" si="133"/>
        <v>0</v>
      </c>
      <c r="H382" s="89">
        <f t="shared" si="133"/>
        <v>0</v>
      </c>
      <c r="I382" s="16">
        <v>1</v>
      </c>
      <c r="J382" s="106"/>
      <c r="K382" s="106"/>
    </row>
    <row r="383" spans="2:11" x14ac:dyDescent="0.25">
      <c r="B383" s="18">
        <v>59701</v>
      </c>
      <c r="C383" s="19" t="s">
        <v>522</v>
      </c>
      <c r="D383" s="90">
        <v>0</v>
      </c>
      <c r="E383" s="90">
        <v>0</v>
      </c>
      <c r="F383" s="90">
        <v>0</v>
      </c>
      <c r="G383" s="90">
        <v>0</v>
      </c>
      <c r="H383" s="90">
        <v>0</v>
      </c>
      <c r="I383" s="13">
        <v>1</v>
      </c>
      <c r="J383" s="115"/>
      <c r="K383" s="115"/>
    </row>
    <row r="384" spans="2:11" s="9" customFormat="1" ht="21.75" customHeight="1" x14ac:dyDescent="0.25">
      <c r="B384" s="41">
        <v>6000</v>
      </c>
      <c r="C384" s="42" t="s">
        <v>523</v>
      </c>
      <c r="D384" s="96">
        <f>+D385</f>
        <v>14912300.640000001</v>
      </c>
      <c r="E384" s="96">
        <f t="shared" ref="E384:H386" si="134">+E385</f>
        <v>3478825.55</v>
      </c>
      <c r="F384" s="96">
        <f t="shared" si="134"/>
        <v>107952937.45</v>
      </c>
      <c r="G384" s="96">
        <f t="shared" si="134"/>
        <v>109646327.15000001</v>
      </c>
      <c r="H384" s="96">
        <f t="shared" si="134"/>
        <v>16697736.489999995</v>
      </c>
      <c r="I384" s="43">
        <v>0.1197290675062459</v>
      </c>
      <c r="J384" s="116"/>
      <c r="K384" s="116"/>
    </row>
    <row r="385" spans="2:11" x14ac:dyDescent="0.25">
      <c r="B385" s="23" t="s">
        <v>524</v>
      </c>
      <c r="C385" s="11" t="s">
        <v>525</v>
      </c>
      <c r="D385" s="92">
        <f>+D386</f>
        <v>14912300.640000001</v>
      </c>
      <c r="E385" s="92">
        <f t="shared" si="134"/>
        <v>3478825.55</v>
      </c>
      <c r="F385" s="92">
        <f t="shared" si="134"/>
        <v>107952937.45</v>
      </c>
      <c r="G385" s="92">
        <f t="shared" si="134"/>
        <v>109646327.15000001</v>
      </c>
      <c r="H385" s="92">
        <f t="shared" si="134"/>
        <v>16697736.489999995</v>
      </c>
      <c r="I385" s="13">
        <v>0.1197290675062459</v>
      </c>
      <c r="J385" s="115"/>
      <c r="K385" s="115"/>
    </row>
    <row r="386" spans="2:11" s="17" customFormat="1" ht="24.75" customHeight="1" x14ac:dyDescent="0.25">
      <c r="B386" s="44" t="s">
        <v>526</v>
      </c>
      <c r="C386" s="15" t="s">
        <v>527</v>
      </c>
      <c r="D386" s="89">
        <f>+D387</f>
        <v>14912300.640000001</v>
      </c>
      <c r="E386" s="89">
        <f t="shared" si="134"/>
        <v>3478825.55</v>
      </c>
      <c r="F386" s="89">
        <f t="shared" si="134"/>
        <v>107952937.45</v>
      </c>
      <c r="G386" s="89">
        <f t="shared" si="134"/>
        <v>109646327.15000001</v>
      </c>
      <c r="H386" s="89">
        <f t="shared" si="134"/>
        <v>16697736.489999995</v>
      </c>
      <c r="I386" s="16">
        <v>0.1197290675062459</v>
      </c>
      <c r="J386" s="106"/>
      <c r="K386" s="106"/>
    </row>
    <row r="387" spans="2:11" ht="49.5" customHeight="1" x14ac:dyDescent="0.25">
      <c r="B387" s="18">
        <v>61401</v>
      </c>
      <c r="C387" s="35" t="s">
        <v>528</v>
      </c>
      <c r="D387" s="90">
        <v>14912300.640000001</v>
      </c>
      <c r="E387" s="90">
        <v>3478825.55</v>
      </c>
      <c r="F387" s="92">
        <v>107952937.45</v>
      </c>
      <c r="G387" s="92">
        <v>109646327.15000001</v>
      </c>
      <c r="H387" s="90">
        <v>16697736.489999995</v>
      </c>
      <c r="I387" s="13">
        <v>0.1197290675062459</v>
      </c>
      <c r="J387" s="112" t="s">
        <v>586</v>
      </c>
      <c r="K387" s="112"/>
    </row>
    <row r="388" spans="2:11" s="9" customFormat="1" ht="21.75" customHeight="1" x14ac:dyDescent="0.25">
      <c r="B388" s="41">
        <v>9000</v>
      </c>
      <c r="C388" s="42" t="s">
        <v>529</v>
      </c>
      <c r="D388" s="96">
        <f>+D395+D398</f>
        <v>0</v>
      </c>
      <c r="E388" s="96">
        <f t="shared" ref="E388:H388" si="135">+E395+E398</f>
        <v>1433802.23</v>
      </c>
      <c r="F388" s="96">
        <f t="shared" si="135"/>
        <v>17950280.07</v>
      </c>
      <c r="G388" s="96">
        <f t="shared" si="135"/>
        <v>19116460.670000002</v>
      </c>
      <c r="H388" s="96">
        <f t="shared" si="135"/>
        <v>267621.63</v>
      </c>
      <c r="I388" s="43">
        <v>1</v>
      </c>
      <c r="J388" s="113"/>
      <c r="K388" s="114"/>
    </row>
    <row r="389" spans="2:11" s="71" customFormat="1" hidden="1" x14ac:dyDescent="0.25">
      <c r="B389" s="67" t="s">
        <v>530</v>
      </c>
      <c r="C389" s="68" t="s">
        <v>531</v>
      </c>
      <c r="D389" s="101"/>
      <c r="E389" s="101"/>
      <c r="F389" s="101"/>
      <c r="G389" s="101"/>
      <c r="H389" s="101"/>
      <c r="I389" s="69" t="e">
        <v>#VALUE!</v>
      </c>
      <c r="J389" s="69"/>
      <c r="K389" s="70"/>
    </row>
    <row r="390" spans="2:11" s="17" customFormat="1" ht="28.5" hidden="1" customHeight="1" x14ac:dyDescent="0.25">
      <c r="B390" s="46" t="s">
        <v>532</v>
      </c>
      <c r="C390" s="11" t="s">
        <v>533</v>
      </c>
      <c r="D390" s="92"/>
      <c r="E390" s="92"/>
      <c r="F390" s="92"/>
      <c r="G390" s="92"/>
      <c r="H390" s="92"/>
      <c r="I390" s="12" t="e">
        <v>#VALUE!</v>
      </c>
      <c r="J390" s="12"/>
      <c r="K390" s="48"/>
    </row>
    <row r="391" spans="2:11" s="40" customFormat="1" hidden="1" x14ac:dyDescent="0.25">
      <c r="B391" s="72">
        <v>91101</v>
      </c>
      <c r="C391" s="73" t="s">
        <v>534</v>
      </c>
      <c r="D391" s="102"/>
      <c r="E391" s="102"/>
      <c r="F391" s="102"/>
      <c r="G391" s="102"/>
      <c r="H391" s="102"/>
      <c r="I391" s="74" t="e">
        <v>#VALUE!</v>
      </c>
      <c r="J391" s="74"/>
      <c r="K391" s="39"/>
    </row>
    <row r="392" spans="2:11" s="71" customFormat="1" hidden="1" x14ac:dyDescent="0.25">
      <c r="B392" s="67" t="s">
        <v>535</v>
      </c>
      <c r="C392" s="68" t="s">
        <v>536</v>
      </c>
      <c r="D392" s="101"/>
      <c r="E392" s="101"/>
      <c r="F392" s="101"/>
      <c r="G392" s="101"/>
      <c r="H392" s="101"/>
      <c r="I392" s="69" t="e">
        <v>#VALUE!</v>
      </c>
      <c r="J392" s="69"/>
      <c r="K392" s="70"/>
    </row>
    <row r="393" spans="2:11" s="17" customFormat="1" ht="28.5" hidden="1" customHeight="1" x14ac:dyDescent="0.25">
      <c r="B393" s="22" t="s">
        <v>537</v>
      </c>
      <c r="C393" s="11" t="s">
        <v>538</v>
      </c>
      <c r="D393" s="92"/>
      <c r="E393" s="92"/>
      <c r="F393" s="92"/>
      <c r="G393" s="92"/>
      <c r="H393" s="92"/>
      <c r="I393" s="12" t="e">
        <v>#VALUE!</v>
      </c>
      <c r="J393" s="12"/>
      <c r="K393" s="48"/>
    </row>
    <row r="394" spans="2:11" s="40" customFormat="1" hidden="1" x14ac:dyDescent="0.25">
      <c r="B394" s="72">
        <v>92101</v>
      </c>
      <c r="C394" s="75" t="s">
        <v>539</v>
      </c>
      <c r="D394" s="102"/>
      <c r="E394" s="102"/>
      <c r="F394" s="102"/>
      <c r="G394" s="102"/>
      <c r="H394" s="102"/>
      <c r="I394" s="74" t="e">
        <v>#VALUE!</v>
      </c>
      <c r="J394" s="74"/>
      <c r="K394" s="39"/>
    </row>
    <row r="395" spans="2:11" x14ac:dyDescent="0.25">
      <c r="B395" s="23" t="s">
        <v>540</v>
      </c>
      <c r="C395" s="11" t="s">
        <v>541</v>
      </c>
      <c r="D395" s="92">
        <f>+D396</f>
        <v>0</v>
      </c>
      <c r="E395" s="92">
        <f t="shared" ref="E395:H396" si="136">+E396</f>
        <v>0</v>
      </c>
      <c r="F395" s="92">
        <f t="shared" si="136"/>
        <v>267621.63</v>
      </c>
      <c r="G395" s="92">
        <f t="shared" si="136"/>
        <v>0</v>
      </c>
      <c r="H395" s="92">
        <f t="shared" si="136"/>
        <v>267621.63</v>
      </c>
      <c r="I395" s="13">
        <v>1</v>
      </c>
      <c r="J395" s="115"/>
      <c r="K395" s="115"/>
    </row>
    <row r="396" spans="2:11" s="17" customFormat="1" x14ac:dyDescent="0.25">
      <c r="B396" s="44" t="s">
        <v>542</v>
      </c>
      <c r="C396" s="15" t="s">
        <v>543</v>
      </c>
      <c r="D396" s="89">
        <f>+D397</f>
        <v>0</v>
      </c>
      <c r="E396" s="89">
        <f t="shared" si="136"/>
        <v>0</v>
      </c>
      <c r="F396" s="89">
        <f t="shared" si="136"/>
        <v>267621.63</v>
      </c>
      <c r="G396" s="89">
        <f t="shared" si="136"/>
        <v>0</v>
      </c>
      <c r="H396" s="89">
        <f t="shared" si="136"/>
        <v>267621.63</v>
      </c>
      <c r="I396" s="16">
        <v>1</v>
      </c>
      <c r="J396" s="106"/>
      <c r="K396" s="106"/>
    </row>
    <row r="397" spans="2:11" x14ac:dyDescent="0.25">
      <c r="B397" s="18">
        <v>94101</v>
      </c>
      <c r="C397" s="30" t="s">
        <v>543</v>
      </c>
      <c r="D397" s="90">
        <v>0</v>
      </c>
      <c r="E397" s="90">
        <v>0</v>
      </c>
      <c r="F397" s="90">
        <v>267621.63</v>
      </c>
      <c r="G397" s="90">
        <v>0</v>
      </c>
      <c r="H397" s="90">
        <v>267621.63</v>
      </c>
      <c r="I397" s="13">
        <v>1</v>
      </c>
      <c r="J397" s="115"/>
      <c r="K397" s="115"/>
    </row>
    <row r="398" spans="2:11" x14ac:dyDescent="0.25">
      <c r="B398" s="23" t="s">
        <v>544</v>
      </c>
      <c r="C398" s="11" t="s">
        <v>545</v>
      </c>
      <c r="D398" s="92">
        <f>+D399</f>
        <v>0</v>
      </c>
      <c r="E398" s="92">
        <f t="shared" ref="E398:H398" si="137">+E399</f>
        <v>1433802.23</v>
      </c>
      <c r="F398" s="92">
        <f t="shared" si="137"/>
        <v>17682658.440000001</v>
      </c>
      <c r="G398" s="92">
        <f t="shared" si="137"/>
        <v>19116460.670000002</v>
      </c>
      <c r="H398" s="92">
        <f t="shared" si="137"/>
        <v>0</v>
      </c>
      <c r="I398" s="13">
        <v>1</v>
      </c>
      <c r="J398" s="115"/>
      <c r="K398" s="115"/>
    </row>
    <row r="399" spans="2:11" s="17" customFormat="1" x14ac:dyDescent="0.25">
      <c r="B399" s="14" t="s">
        <v>546</v>
      </c>
      <c r="C399" s="15" t="s">
        <v>547</v>
      </c>
      <c r="D399" s="89">
        <f>SUM(D400:D401)</f>
        <v>0</v>
      </c>
      <c r="E399" s="89">
        <f t="shared" ref="E399:H399" si="138">SUM(E400:E401)</f>
        <v>1433802.23</v>
      </c>
      <c r="F399" s="89">
        <f t="shared" si="138"/>
        <v>17682658.440000001</v>
      </c>
      <c r="G399" s="89">
        <f t="shared" si="138"/>
        <v>19116460.670000002</v>
      </c>
      <c r="H399" s="89">
        <f t="shared" si="138"/>
        <v>0</v>
      </c>
      <c r="I399" s="16">
        <v>1</v>
      </c>
      <c r="J399" s="106"/>
      <c r="K399" s="106"/>
    </row>
    <row r="400" spans="2:11" x14ac:dyDescent="0.25">
      <c r="B400" s="18">
        <v>99102</v>
      </c>
      <c r="C400" s="35" t="s">
        <v>548</v>
      </c>
      <c r="D400" s="90">
        <v>0</v>
      </c>
      <c r="E400" s="90">
        <v>0</v>
      </c>
      <c r="F400" s="92">
        <v>0</v>
      </c>
      <c r="G400" s="92">
        <v>0</v>
      </c>
      <c r="H400" s="90">
        <v>0</v>
      </c>
      <c r="I400" s="13">
        <v>1</v>
      </c>
      <c r="J400" s="115"/>
      <c r="K400" s="115"/>
    </row>
    <row r="401" spans="2:11" ht="15.75" thickBot="1" x14ac:dyDescent="0.3">
      <c r="B401" s="76">
        <v>99110</v>
      </c>
      <c r="C401" s="77" t="s">
        <v>549</v>
      </c>
      <c r="D401" s="103">
        <v>0</v>
      </c>
      <c r="E401" s="103">
        <v>1433802.23</v>
      </c>
      <c r="F401" s="104">
        <v>17682658.440000001</v>
      </c>
      <c r="G401" s="104">
        <v>19116460.670000002</v>
      </c>
      <c r="H401" s="103">
        <v>0</v>
      </c>
      <c r="I401" s="78">
        <v>1</v>
      </c>
      <c r="J401" s="107"/>
      <c r="K401" s="107"/>
    </row>
    <row r="402" spans="2:11" s="80" customFormat="1" ht="27" customHeight="1" thickBot="1" x14ac:dyDescent="0.3">
      <c r="B402" s="108" t="s">
        <v>550</v>
      </c>
      <c r="C402" s="109"/>
      <c r="D402" s="105">
        <f>+D9+D63+D160+D325+D334+D384+D388</f>
        <v>846633045.2700001</v>
      </c>
      <c r="E402" s="105">
        <f t="shared" ref="E402:H402" si="139">+E9+E63+E160+E325+E334+E384+E388</f>
        <v>-5753857.4499999993</v>
      </c>
      <c r="F402" s="105">
        <f t="shared" si="139"/>
        <v>563052652.93000007</v>
      </c>
      <c r="G402" s="105">
        <f t="shared" si="139"/>
        <v>563052652.92999995</v>
      </c>
      <c r="H402" s="105">
        <f t="shared" si="139"/>
        <v>840879187.81999993</v>
      </c>
      <c r="I402" s="79">
        <f t="shared" ref="I402" si="140">+H402/D402-1</f>
        <v>-6.7961645037906138E-3</v>
      </c>
      <c r="J402" s="110"/>
      <c r="K402" s="111"/>
    </row>
    <row r="403" spans="2:11" x14ac:dyDescent="0.25">
      <c r="B403" s="84"/>
      <c r="C403" s="86"/>
      <c r="D403" s="85"/>
      <c r="E403" s="85"/>
      <c r="F403" s="85"/>
      <c r="G403" s="85"/>
      <c r="H403" s="85"/>
      <c r="I403" s="85"/>
      <c r="J403" s="85"/>
    </row>
    <row r="404" spans="2:11" x14ac:dyDescent="0.25">
      <c r="C404" s="51"/>
      <c r="D404" s="81"/>
      <c r="E404" s="51"/>
      <c r="F404" s="51"/>
      <c r="G404" s="51"/>
      <c r="H404" s="51"/>
      <c r="I404" s="81"/>
      <c r="J404" s="81"/>
    </row>
    <row r="405" spans="2:11" hidden="1" x14ac:dyDescent="0.25">
      <c r="D405" s="87">
        <f>SUM(D12,D13,D14,D15,D18,D21,D23,D24,D25,D27,D29,D32,D33,D34,D36,D39,D41,D42,D43,D44,D45,D46,D47,D51,D52,D53,D54,D55,D58,D61,D66,D67,D69,D71,D72,D74,D76,D80,D83,D86,D89,D91,D93,D95,D97,D99,D107,D110,D112,D114,D116,D118,D121,D122,D123,D124,D125,D126,D127,D129,D132,D133,D137,D139,D141,D144,D146,D148,D150,D152,D154,D155,D157,D159,D163,D166,D168,D170,D172,D174,D177,D184,D185,D186,D195,D197,D199,D200,D203,D205,D207,D213,D216,D221,D225,D230,D232,D236,D237,D239,D241,D245,D246,D247,D249,D250,D253,D254,D255,D258,D260,D265,D268,D273,D276,D278,D279,D280,D286,D281,D287,D288,D292,D298,D300,D301,D302,D304,D305,D308,D310,D311,D314,D315,D317,D318,D319,D320,D322,D323,D324,D328,D337,D340,D342,D347,D350,D353,D360,D362,D366,D368,D381,D383,D387,D397,D401)</f>
        <v>844664045.26999986</v>
      </c>
      <c r="E405" s="87"/>
      <c r="F405" s="87">
        <f>SUM(F12,F13,F14,F15,F18,F21,F23,F24,F25,F27,F29,F32,F33,F34,F36,F39,F41,F42,F43,F44,F45,F46,F47,F51,F52,F53,F54,F55,F58,F61,F66,F67,F69,F71,F72,F74,F76,F80,F83,F86,F89,F91,F93,F95,F97,F99,F107,F110,F112,F114,F116,F118,F121,F122,F123,F124,F125,F126,F127,F129,F132,F133,F137,F139,F141,F144,F146,F148,F150,F152,F154,F155,F157,F159,F163,F166,F168,F170,F172,F174,F177,F184,F185,F186,F195,F197,F199,F200,F203,F205,F207,F213,F216,F221,F225,F230,F232,F236,F237,F239,F241,F245,F246,F247,F249,F250,F253,F254,F255,F258,F260,F265,F268,F273,F276,F278,F279,F280,F286,F281,F287,F288,F292,F298,F300,F301,F302,F304,F305,F308,F310,F311,F314,F315,F317,F318,F319,F320,F322,F323,F324,F328,F337,F340,F342,F347,F350,F353,F360,F362,F366,F368,F381,F383,F387,F397,F401)</f>
        <v>558411070.44000018</v>
      </c>
      <c r="G405" s="87">
        <f>SUM(G12,G13,G14,G15,G18,G21,G23,G24,G25,G27,G29,G32,G33,G34,G36,G39,G41,G42,G43,G44,G45,G46,G47,G51,G52,G53,G54,G55,G58,G61,G66,G67,G69,G71,G72,G74,G76,G80,G83,G86,G89,G91,G93,G95,G97,G99,G107,G110,G112,G114,G116,G118,G121,G122,G123,G124,G125,G126,G127,G129,G132,G133,G137,G139,G141,G144,G146,G148,G150,G152,G154,G155,G157,G159,G163,G166,G168,G170,G172,G174,G177,G184,G185,G186,G195,G197,G199,G200,G203,G205,G207,G213,G216,G221,G225,G230,G232,G236,G237,G239,G241,G245,G246,G247,G249,G250,G253,G254,G255,G258,G260,G265,G268,G273,G276,G278,G279,G280,G286,G281,G287,G288,G292,G298,G300,G301,G302,G304,G305,G308,G310,G311,G314,G315,G317,G318,G319,G320,G322,G323,G324,G328,G337,G340,G342,G347,G350,G353,G360,G362,G366,G368,G381,G383,G387,G397,G401)</f>
        <v>558561980.98000002</v>
      </c>
      <c r="H405" s="87">
        <f>SUM(H12,H13,H14,H15,H18,H21,H23,H24,H25,H27,H29,H32,H33,H34,H36,H39,H41,H42,H43,H44,H45,H46,H47,H51,H52,H53,H54,H55,H58,H61,H66,H67,H69,H71,H72,H74,H76,H80,H83,H86,H89,H91,H93,H95,H97,H99,H107,H110,H112,H114,H116,H118,H121,H122,H123,H124,H125,H126,H127,H129,H132,H133,H137,H139,H141,H144,H146,H148,H150,H152,H154,H155,H157,H159,H163,H166,H168,H170,H172,H174,H177,H184,H185,H186,H195,H197,H199,H200,H203,H205,H207,H213,H216,H221,H225,H230,H232,H236,H237,H239,H241,H245,H246,H247,H249,H250,H253,H254,H255,H258,H260,H265,H268,H273,H276,H278,H279,H280,H286,H281,H287,H288,H292,H298,H300,H301,H302,H304,H305,H308,H310,H311,H314,H315,H317,H318,H319,H320,H322,H323,H324,H328,H337,H340,H342,H347,H350,H353,H360,H362,H366,H368,H381,H383,H387,H397,H401)</f>
        <v>838518760.0200001</v>
      </c>
      <c r="I405" s="87">
        <f>SUM(I12,I13,I14,I15,I18,I21,I23,I24,I25,I27,I29,I32,I33,I34,I36,I39,I41,I42,I43,I44,I45,I46,I47,I51,I52,I53,I54,I55,I58,I61,I66,I67,I69,I71,I72,I74,I76,I80,I83,I86,I89,I91,I93,I95,I97,I99,I107,I110,I112,I114,I116,I118,I121,I122,I123,I124,I125,I126,I127,I129,I132,I133,I137,I139,I141,I144,I146,I148,I150,I152,I154,I155,I157,I159,I163,I166,I168,I170,I172,I174,I177,I184,I185,I186,I195,I197,I199,I200,I203,I205,I207,I213,I216,I221,I225,I230,I232,I236,I237,I239,I241,I245,I246,I247,I249,I250,I253,I254,I255,I258,I260,I265,I268,I273,I276,I278,I279,I280,I286,I281,I287,I288,I292,I298,I300,I301,I302,I304,I305,I308,I310,I311,I314,I315,I317,I318,I319,I320,I322,I323,I324,I328,I337,I340,I342,I347,I350,I353,I360,I362,I366,I368,I381,I383,I387,I397,I401)</f>
        <v>105.34650776156569</v>
      </c>
      <c r="J405" s="87">
        <f>SUM(J12,J13,J14,J15,J18,J21,J23,J24,J25,J27,J29,J32,J33,J34,J36,J39,J41,J42,J43,J44,J45,J46,J47,J51,J52,J53,J54,J55,J58,J61,J66,J67,J69,J71,J72,J74,J76,J80,J83,J86,J89,J91,J93,J95,J97,J99,J107,J110,J112,J114,J116,J118,J121,J122,J123,J124,J125,J126,J127,J129,J132,J133,J137,J139,J141,J144,J146,J148,J150,J152,J154,J155,J157,J159,J163,J166,J168,J170,J172,J174,J177,J184,J185,J186,J195,J197,J199,J200,J203,J205,J207,J213,J216,J221,J225,J230,J232,J236,J237,J239,J241,J245,J246,J247,J249,J250,J253,J254,J255,J258,J260,J265,J268,J273,J276,J278,J279,J280,J286,J281,J287,J288,J292,J298,J300,J301,J302,J304,J305,J308,J310,J311,J314,J315,J317,J318,J319,J320,J322,J323,J324,J328,J337,J340,J342,J347,J350,J353,J360,J362,J366,J368,J381,J383,J387,J397,J401)</f>
        <v>0</v>
      </c>
    </row>
    <row r="406" spans="2:11" hidden="1" x14ac:dyDescent="0.25">
      <c r="D406" s="51">
        <f>+D402-D405</f>
        <v>1969000.0000002384</v>
      </c>
      <c r="E406" s="51"/>
      <c r="F406" s="51">
        <f>+F402-F405</f>
        <v>4641582.4899998903</v>
      </c>
      <c r="G406" s="51">
        <f>+G402-G405</f>
        <v>4490671.9499999285</v>
      </c>
      <c r="H406" s="51">
        <f>+H402-H405</f>
        <v>2360427.7999998331</v>
      </c>
      <c r="I406" s="51">
        <f>+I402-I405</f>
        <v>-105.35330392606949</v>
      </c>
      <c r="J406" s="51">
        <f>+J402-J405</f>
        <v>0</v>
      </c>
    </row>
    <row r="407" spans="2:11" x14ac:dyDescent="0.25">
      <c r="D407" s="81"/>
      <c r="E407" s="81"/>
      <c r="F407" s="81"/>
      <c r="G407" s="81"/>
      <c r="H407" s="81"/>
      <c r="I407" s="81"/>
      <c r="J407" s="81"/>
    </row>
    <row r="408" spans="2:11" x14ac:dyDescent="0.25">
      <c r="D408" s="81"/>
      <c r="E408" s="81"/>
      <c r="F408" s="81"/>
      <c r="G408" s="81"/>
      <c r="H408" s="81"/>
      <c r="I408" s="81"/>
      <c r="J408" s="81"/>
    </row>
    <row r="409" spans="2:11" x14ac:dyDescent="0.25">
      <c r="D409" s="81"/>
      <c r="H409" s="81"/>
      <c r="I409" s="81"/>
      <c r="J409" s="81"/>
    </row>
    <row r="411" spans="2:11" x14ac:dyDescent="0.25">
      <c r="D411" s="81"/>
      <c r="I411" s="81"/>
      <c r="J411" s="81"/>
    </row>
    <row r="412" spans="2:11" x14ac:dyDescent="0.25">
      <c r="D412" s="81"/>
    </row>
    <row r="413" spans="2:11" hidden="1" x14ac:dyDescent="0.25">
      <c r="D413" s="88"/>
      <c r="I413" s="88">
        <f>SUM(I9,I63,I160,I325)</f>
        <v>0.71873221535825393</v>
      </c>
      <c r="J413" s="88">
        <f>SUM(J9,J63,J160,J325)</f>
        <v>0</v>
      </c>
    </row>
    <row r="414" spans="2:11" hidden="1" x14ac:dyDescent="0.25">
      <c r="D414" s="88"/>
      <c r="I414" s="88">
        <f>SUM(I334,I384)</f>
        <v>1.1197290675062459</v>
      </c>
      <c r="J414" s="88">
        <f>SUM(J334,J384)</f>
        <v>0</v>
      </c>
    </row>
    <row r="415" spans="2:11" hidden="1" x14ac:dyDescent="0.25">
      <c r="D415" s="88"/>
      <c r="I415" s="88">
        <f>SUM(I388)</f>
        <v>1</v>
      </c>
      <c r="J415" s="88">
        <f>SUM(J388)</f>
        <v>0</v>
      </c>
    </row>
    <row r="416" spans="2:11" hidden="1" x14ac:dyDescent="0.25">
      <c r="D416" s="81"/>
      <c r="I416" s="81">
        <f>SUM(I413:I415)</f>
        <v>2.8384612828644999</v>
      </c>
      <c r="J416" s="81">
        <f>SUM(J413:J415)</f>
        <v>0</v>
      </c>
    </row>
    <row r="417" spans="4:10" hidden="1" x14ac:dyDescent="0.25">
      <c r="D417" s="81"/>
      <c r="I417" s="81">
        <f>+I402-I416</f>
        <v>-2.8452574473682906</v>
      </c>
      <c r="J417" s="81">
        <f>+J402-J416</f>
        <v>0</v>
      </c>
    </row>
    <row r="418" spans="4:10" hidden="1" x14ac:dyDescent="0.25"/>
    <row r="419" spans="4:10" hidden="1" x14ac:dyDescent="0.25"/>
    <row r="420" spans="4:10" hidden="1" x14ac:dyDescent="0.25">
      <c r="D420" s="51"/>
      <c r="E420" s="51"/>
      <c r="F420" s="51">
        <f>SUM(F12,F13,F14,F15,F18,F21,F23,F24,F25,F27,F29,F32,F33,F34,F36,F39,F41,F42,F43,F44,F45,F46,F47,F51,F52,F53,F54,F55,F58,F61,F66,F67,F69,F71,F72,F74,F76,F80,F83,F86,F89,F91,F93,F95,F97,F99,F101,F107,F110,F112,F114,F116,F118,F121,F122,F123,F124,F125,F126,F127,F129,F132,F133,F137,F139,F141,F144,F146,F148,F150,F152,F154,F155,F157,F159,F163,F166,F168,F170,F174,F177,F184,F185,F186,F192,F195,F197,F200,F203,F205,F207,F213,F216,F221,F223,F225,F230,F232,F233,F236,F237,F239,F241,F245,F246,F247,F249,F250,F253,F254,F255,F258,F260,F262,F265,F268,F273,F276,F278,F279,F280,F281,F286,F287,F288,F292,F298,F300,F301,F302,F303,F304,F305,F308,F310,F311,F314,F317,F318,F319,F320,F322,F323,F324,F328,F337,F338,F340,F342,F350,F355,F360,F362,F364,F366,F368,F372,F373,F381,F383,F387,F391,F394,F397,F400,F401)</f>
        <v>539691592.07000005</v>
      </c>
      <c r="G420" s="51">
        <f>SUM(G12,G13,G14,G15,G18,G21,G23,G24,G25,G27,G29,G32,G33,G34,G36,G39,G41,G42,G43,G44,G45,G46,G47,G51,G52,G53,G54,G55,G58,G61,G66,G67,G69,G71,G72,G74,G76,G80,G83,G86,G89,G91,G93,G95,G97,G99,G101,G107,G110,G112,G114,G116,G118,G121,G122,G123,G124,G125,G126,G127,G129,G132,G133,G137,G139,G141,G144,G146,G148,G150,G152,G154,G155,G157,G159,G163,G166,G168,G170,G174,G177,G184,G185,G186,G192,G195,G197,G200,G203,G205,G207,G213,G216,G221,G223,G225,G230,G232,G233,G236,G237,G239,G241,G245,G246,G247,G249,G250,G253,G254,G255,G258,G260,G262,G265,G268,G273,G276,G278,G279,G280,G281,G286,G287,G288,G292,G298,G300,G301,G302,G303,G304,G305,G308,G310,G311,G314,G317,G318,G319,G320,G322,G323,G324,G328,G337,G338,G340,G342,G350,G355,G360,G362,G364,G366,G368,G372,G373,G381,G383,G387,G391,G394,G397,G400,G401)</f>
        <v>539702984.10000002</v>
      </c>
      <c r="H420" s="51">
        <f>SUM(H12,H13,H14,H15,H18,H21,H23,H24,H25,H27,H29,H32,H33,H34,H36,H39,H41,H42,H43,H44,H45,H46,H47,H51,H52,H53,H54,H55,H58,H61,H66,H67,H69,H71,H72,H74,H76,H80,H83,H86,H89,H91,H93,H95,H97,H99,H101,H107,H110,H112,H114,H116,H118,H121,H122,H123,H124,H125,H126,H127,H129,H132,H133,H137,H139,H141,H144,H146,H148,H150,H152,H154,H155,H157,H159,H163,H166,H168,H170,H174,H177,H184,H185,H186,H192,H195,H197,H200,H203,H205,H207,H213,H216,H221,H223,H225,H230,H232,H233,H236,H237,H239,H241,H245,H246,H247,H249,H250,H253,H254,H255,H258,H260,H262,H265,H268,H273,H276,H278,H279,H280,H281,H286,H287,H288,H292,H298,H300,H301,H302,H303,H304,H305,H308,H310,H311,H314,H317,H318,H319,H320,H322,H323,H324,H328,H337,H338,H340,H342,H350,H355,H360,H362,H364,H366,H368,H372,H373,H381,H383,H387,H391,H394,H397,H400,H401)</f>
        <v>834250194.96999991</v>
      </c>
      <c r="I420" s="51" t="e">
        <f>SUM(I12,I13,I14,I15,I18,I21,I23,I24,I25,I27,I29,I32,I33,I34,I36,I39,I41,I42,I43,I44,I45,I46,I47,I51,I52,I53,I54,I55,I58,I61,I66,I67,I69,I71,I72,I74,I76,I80,I83,I86,I89,I91,I93,I95,I97,I99,I101,I107,I110,I112,I114,I116,I118,I121,I122,I123,I124,I125,I126,I127,I129,I132,I133,I137,I139,I141,I144,I146,I148,I150,I152,I154,I155,I157,I159,I163,I166,I168,I170,I174,I177,I184,I185,I186,I192,I195,I197,I200,I203,I205,I207,I213,I216,I221,I223,I225,I230,I232,I233,I236,I237,I239,I241,I245,I246,I247,I249,I250,I253,I254,I255,I258,I260,I262,I265,I268,I273,I276,I278,I279,I280,I281,I286,I287,I288,I292,I298,I300,I301,I302,I303,I304,I305,I308,I310,I311,I314,I317,I318,I319,I320,I322,I323,I324,I328,I337,I338,I340,I342,I350,I355,I360,I362,I364,I366,I368,I372,I373,I381,I383,I387,I391,I394,I397,I400,I401)</f>
        <v>#VALUE!</v>
      </c>
      <c r="J420" s="51">
        <f>SUM(J12,J13,J14,J15,J18,J21,J23,J24,J25,J27,J29,J32,J33,J34,J36,J39,J41,J42,J43,J44,J45,J46,J47,J51,J52,J53,J54,J55,J58,J61,J66,J67,J69,J71,J72,J74,J76,J80,J83,J86,J89,J91,J93,J95,J97,J99,J101,J107,J110,J112,J114,J116,J118,J121,J122,J123,J124,J125,J126,J127,J129,J132,J133,J137,J139,J141,J144,J146,J148,J150,J152,J154,J155,J157,J159,J163,J166,J168,J170,J174,J177,J184,J185,J186,J192,J195,J197,J200,J203,J205,J207,J213,J216,J221,J223,J225,J230,J232,J233,J236,J237,J239,J241,J245,J246,J247,J249,J250,J253,J254,J255,J258,J260,J262,J265,J268,J273,J276,J278,J279,J280,J281,J286,J287,J288,J292,J298,J300,J301,J302,J303,J304,J305,J308,J310,J311,J314,J317,J318,J319,J320,J322,J323,J324,J328,J337,J338,J340,J342,J350,J355,J360,J362,J364,J366,J368,J372,J373,J381,J383,J387,J391,J394,J397,J400,J401)</f>
        <v>0</v>
      </c>
    </row>
    <row r="421" spans="4:10" hidden="1" x14ac:dyDescent="0.25">
      <c r="F421" s="81">
        <v>565240453.12</v>
      </c>
      <c r="G421" s="81">
        <v>676113496.22000003</v>
      </c>
      <c r="H421" s="81" t="e">
        <f>+D402+#REF!-#REF!+F402-G402</f>
        <v>#REF!</v>
      </c>
      <c r="I421" s="82">
        <v>374145425.83999991</v>
      </c>
      <c r="J421">
        <v>208266863.86000001</v>
      </c>
    </row>
    <row r="422" spans="4:10" hidden="1" x14ac:dyDescent="0.25">
      <c r="F422" s="81"/>
    </row>
    <row r="423" spans="4:10" hidden="1" x14ac:dyDescent="0.25">
      <c r="E423" s="81"/>
      <c r="F423" s="81">
        <f>+F402-F421</f>
        <v>-2187800.189999938</v>
      </c>
      <c r="G423" s="81">
        <f>+G402-G421</f>
        <v>-113060843.29000008</v>
      </c>
      <c r="H423" s="81" t="e">
        <f>+H402-H421</f>
        <v>#REF!</v>
      </c>
      <c r="I423" s="81">
        <f>+I402-I421</f>
        <v>-374145425.8467961</v>
      </c>
      <c r="J423" s="81">
        <f>+J402-J421</f>
        <v>-208266863.86000001</v>
      </c>
    </row>
    <row r="424" spans="4:10" hidden="1" x14ac:dyDescent="0.25">
      <c r="D424" s="51"/>
      <c r="E424" s="51"/>
      <c r="F424" s="51">
        <f>SUM(F12,F13,F14,F15,F18,F21,F23,F24,F25,F27,F29,F32,F33,F34,F36,F39,F41,F42,F43,F44,F45,F46,F47,F51,F52,F53,F54,F55,F58,F61,F66,F67,F69,F71,F72,F74,F76,F80,F83,F86,F89,F91,F93,F95,F97,F99,F107,F110,F112,F114,F116,F118,F121,F122,F123,F124,F125,F126,F127,F129,F132,F133,F137,F139,F141,F144,F146,F148,F150,F152,F154,F155,F157,F159,F163,F166,F168,F170,F174,F177,F184,F185,F186,F192,F195,F197,F200,F203,F205,F207,F213,F216,F221,F223,F225,F230,F233,F236,F237,F239,F241,F245,F246,F247,F249,F250,F253,F254,F255,F258,F265,F268,F273,F276,F278,F279,F280,F281,F286,F287,F288,F292,F298,F300,F301,F302,F303,F304,F305,F308,F310,F311,F314,F317,F318,F319,F320,F323,F324,F328,F337,F338,F340,F342,F350,F355,F360,F362,F364,F366,F368,F373,F381,F383,F387,F391,F394,F397,F400,F401)</f>
        <v>539518847.37000012</v>
      </c>
      <c r="G424" s="51">
        <f>SUM(G12,G13,G14,G15,G18,G21,G23,G24,G25,G27,G29,G32,G33,G34,G36,G39,G41,G42,G43,G44,G45,G46,G47,G51,G52,G53,G54,G55,G58,G61,G66,G67,G69,G71,G72,G74,G76,G80,G83,G86,G89,G91,G93,G95,G97,G99,G107,G110,G112,G114,G116,G118,G121,G122,G123,G124,G125,G126,G127,G129,G132,G133,G137,G139,G141,G144,G146,G148,G150,G152,G154,G155,G157,G159,G163,G166,G168,G170,G174,G177,G184,G185,G186,G192,G195,G197,G200,G203,G205,G207,G213,G216,G221,G223,G225,G230,G233,G236,G237,G239,G241,G245,G246,G247,G249,G250,G253,G254,G255,G258,G265,G268,G273,G276,G278,G279,G280,G281,G286,G287,G288,G292,G298,G300,G301,G302,G303,G304,G305,G308,G310,G311,G314,G317,G318,G319,G320,G323,G324,G328,G337,G338,G340,G342,G350,G355,G360,G362,G364,G366,G368,G373,G381,G383,G387,G391,G394,G397,G400,G401)</f>
        <v>539270492.27999997</v>
      </c>
      <c r="H424" s="51">
        <f>SUM(H12,H13,H14,H15,H18,H21,H23,H24,H25,H27,H29,H32,H33,H34,H36,H39,H41,H42,H43,H44,H45,H46,H47,H51,H52,H53,H54,H55,H58,H61,H66,H67,H69,H71,H72,H74,H76,H80,H83,H86,H89,H91,H93,H95,H97,H99,H107,H110,H112,H114,H116,H118,H121,H122,H123,H124,H125,H126,H127,H129,H132,H133,H137,H139,H141,H144,H146,H148,H150,H152,H154,H155,H157,H159,H163,H166,H168,H170,H174,H177,H184,H185,H186,H192,H195,H197,H200,H203,H205,H207,H213,H216,H221,H223,H225,H230,H233,H236,H237,H239,H241,H245,H246,H247,H249,H250,H253,H254,H255,H258,H265,H268,H273,H276,H278,H279,H280,H281,H286,H287,H288,H292,H298,H300,H301,H302,H303,H304,H305,H308,H310,H311,H314,H317,H318,H319,H320,H323,H324,H328,H337,H338,H340,H342,H350,H355,H360,H362,H364,H366,H368,H373,H381,H383,H387,H391,H394,H397,H400,H401)</f>
        <v>834249942.08999991</v>
      </c>
      <c r="I424" s="51" t="e">
        <f>SUM(I12,I13,I14,I15,I18,I21,I23,I24,I25,I27,I29,I32,I33,I34,I36,I39,I41,I42,I43,I44,I45,I46,I47,I51,I52,I53,I54,I55,I58,I61,I66,I67,I69,I71,I72,I74,I76,I80,I83,I86,I89,I91,I93,I95,I97,I99,I107,I110,I112,I114,I116,I118,I121,I122,I123,I124,I125,I126,I127,I129,I132,I133,I137,I139,I141,I144,I146,I148,I150,I152,I154,I155,I157,I159,I163,I166,I168,I170,I174,I177,I184,I185,I186,I192,I195,I197,I200,I203,I205,I207,I213,I216,I221,I223,I225,I230,I233,I236,I237,I239,I241,I245,I246,I247,I249,I250,I253,I254,I255,I258,I265,I268,I273,I276,I278,I279,I280,I281,I286,I287,I288,I292,I298,I300,I301,I302,I303,I304,I305,I308,I310,I311,I314,I317,I318,I319,I320,I323,I324,I328,I337,I338,I340,I342,I350,I355,I360,I362,I364,I366,I368,I373,I381,I383,I387,I391,I394,I397,I400,I401)</f>
        <v>#VALUE!</v>
      </c>
      <c r="J424" s="51">
        <f>SUM(J12,J13,J14,J15,J18,J21,J23,J24,J25,J27,J29,J32,J33,J34,J36,J39,J41,J42,J43,J44,J45,J46,J47,J51,J52,J53,J54,J55,J58,J61,J66,J67,J69,J71,J72,J74,J76,J80,J83,J86,J89,J91,J93,J95,J97,J99,J107,J110,J112,J114,J116,J118,J121,J122,J123,J124,J125,J126,J127,J129,J132,J133,J137,J139,J141,J144,J146,J148,J150,J152,J154,J155,J157,J159,J163,J166,J168,J170,J174,J177,J184,J185,J186,J192,J195,J197,J200,J203,J205,J207,J213,J216,J221,J223,J225,J230,J233,J236,J237,J239,J241,J245,J246,J247,J249,J250,J253,J254,J255,J258,J265,J268,J273,J276,J278,J279,J280,J281,J286,J287,J288,J292,J298,J300,J301,J302,J303,J304,J305,J308,J310,J311,J314,J317,J318,J319,J320,J323,J324,J328,J337,J338,J340,J342,J350,J355,J360,J362,J364,J366,J368,J373,J381,J383,J387,J391,J394,J397,J400,J401)</f>
        <v>0</v>
      </c>
    </row>
    <row r="425" spans="4:10" hidden="1" x14ac:dyDescent="0.25">
      <c r="D425" s="51"/>
      <c r="E425" s="51"/>
      <c r="F425" s="51">
        <f>+F402-F424</f>
        <v>23533805.559999943</v>
      </c>
      <c r="G425" s="51">
        <f>+G402-G424</f>
        <v>23782160.649999976</v>
      </c>
      <c r="H425" s="51">
        <f>+H402-H424</f>
        <v>6629245.7300000191</v>
      </c>
      <c r="I425" s="51" t="e">
        <f>+I402-I424</f>
        <v>#VALUE!</v>
      </c>
      <c r="J425" s="51">
        <f>+J402-J424</f>
        <v>0</v>
      </c>
    </row>
    <row r="426" spans="4:10" hidden="1" x14ac:dyDescent="0.25"/>
    <row r="427" spans="4:10" hidden="1" x14ac:dyDescent="0.25">
      <c r="J427" s="82">
        <v>208266863.86000001</v>
      </c>
    </row>
    <row r="428" spans="4:10" hidden="1" x14ac:dyDescent="0.25"/>
    <row r="429" spans="4:10" hidden="1" x14ac:dyDescent="0.25"/>
    <row r="430" spans="4:10" hidden="1" x14ac:dyDescent="0.25"/>
    <row r="431" spans="4:10" hidden="1" x14ac:dyDescent="0.25"/>
    <row r="432" spans="4:10" hidden="1" x14ac:dyDescent="0.25"/>
    <row r="433" spans="4:10" hidden="1" x14ac:dyDescent="0.25"/>
    <row r="434" spans="4:10" hidden="1" x14ac:dyDescent="0.25"/>
    <row r="435" spans="4:10" hidden="1" x14ac:dyDescent="0.25"/>
    <row r="436" spans="4:10" hidden="1" x14ac:dyDescent="0.25">
      <c r="D436" s="51"/>
      <c r="E436" s="51"/>
      <c r="F436" s="51">
        <f>+F402-F420</f>
        <v>23361060.860000014</v>
      </c>
      <c r="G436" s="51">
        <f>+G402-G420</f>
        <v>23349668.829999924</v>
      </c>
      <c r="H436" s="51">
        <f>+H402-H420</f>
        <v>6628992.8500000238</v>
      </c>
      <c r="I436" s="51" t="e">
        <f>+I402-I420</f>
        <v>#VALUE!</v>
      </c>
      <c r="J436" s="51">
        <f>+J402-J420</f>
        <v>0</v>
      </c>
    </row>
    <row r="437" spans="4:10" hidden="1" x14ac:dyDescent="0.25"/>
    <row r="438" spans="4:10" hidden="1" x14ac:dyDescent="0.25"/>
    <row r="439" spans="4:10" hidden="1" x14ac:dyDescent="0.25">
      <c r="D439" s="81"/>
      <c r="E439" s="83"/>
      <c r="I439" s="81"/>
      <c r="J439" s="81"/>
    </row>
    <row r="440" spans="4:10" hidden="1" x14ac:dyDescent="0.25"/>
    <row r="441" spans="4:10" hidden="1" x14ac:dyDescent="0.25">
      <c r="D441" s="51"/>
      <c r="I441" s="51"/>
      <c r="J441" s="51"/>
    </row>
    <row r="442" spans="4:10" hidden="1" x14ac:dyDescent="0.25">
      <c r="E442" s="51"/>
    </row>
    <row r="443" spans="4:10" x14ac:dyDescent="0.25">
      <c r="D443" s="81"/>
      <c r="E443" s="82"/>
      <c r="I443" s="81"/>
      <c r="J443" s="81"/>
    </row>
    <row r="444" spans="4:10" hidden="1" x14ac:dyDescent="0.25">
      <c r="D444" s="51"/>
      <c r="E444" s="51"/>
      <c r="F444" s="51"/>
      <c r="G444" s="51"/>
      <c r="H444" s="51"/>
      <c r="I444" s="51"/>
      <c r="J444" s="51"/>
    </row>
    <row r="445" spans="4:10" hidden="1" x14ac:dyDescent="0.25"/>
    <row r="446" spans="4:10" hidden="1" x14ac:dyDescent="0.25">
      <c r="D446" s="51"/>
      <c r="E446" s="51"/>
      <c r="F446" s="51"/>
      <c r="G446" s="51"/>
      <c r="H446" s="51"/>
      <c r="I446" s="51"/>
      <c r="J446" s="51"/>
    </row>
    <row r="447" spans="4:10" x14ac:dyDescent="0.25">
      <c r="D447" s="81"/>
      <c r="E447" s="51"/>
      <c r="F447" s="51"/>
      <c r="I447" s="81"/>
      <c r="J447" s="81"/>
    </row>
    <row r="448" spans="4:10" x14ac:dyDescent="0.25">
      <c r="D448" s="81"/>
      <c r="I448" s="81"/>
      <c r="J448" s="81"/>
    </row>
  </sheetData>
  <mergeCells count="354">
    <mergeCell ref="J178:K178"/>
    <mergeCell ref="J179:K179"/>
    <mergeCell ref="J180:K180"/>
    <mergeCell ref="J189:K189"/>
    <mergeCell ref="J208:K208"/>
    <mergeCell ref="J294:K294"/>
    <mergeCell ref="J293:K293"/>
    <mergeCell ref="J295:K295"/>
    <mergeCell ref="B7:B8"/>
    <mergeCell ref="C7:C8"/>
    <mergeCell ref="D7:D8"/>
    <mergeCell ref="E7:E8"/>
    <mergeCell ref="F7:G7"/>
    <mergeCell ref="H7:H8"/>
    <mergeCell ref="J16:K16"/>
    <mergeCell ref="J17:K17"/>
    <mergeCell ref="J18:K18"/>
    <mergeCell ref="J25:K25"/>
    <mergeCell ref="J26:K26"/>
    <mergeCell ref="J27:K27"/>
    <mergeCell ref="J28:K28"/>
    <mergeCell ref="J29:K29"/>
    <mergeCell ref="J30:K30"/>
    <mergeCell ref="J19:K19"/>
    <mergeCell ref="J1:K1"/>
    <mergeCell ref="B2:K2"/>
    <mergeCell ref="B3:K3"/>
    <mergeCell ref="B4:K4"/>
    <mergeCell ref="B5:K5"/>
    <mergeCell ref="J6:K6"/>
    <mergeCell ref="J13:K13"/>
    <mergeCell ref="J14:K14"/>
    <mergeCell ref="J15:K15"/>
    <mergeCell ref="I7:I8"/>
    <mergeCell ref="J7:K8"/>
    <mergeCell ref="J9:K9"/>
    <mergeCell ref="J10:K10"/>
    <mergeCell ref="J11:K11"/>
    <mergeCell ref="J12:K12"/>
    <mergeCell ref="J20:K20"/>
    <mergeCell ref="J21:K21"/>
    <mergeCell ref="J22:K22"/>
    <mergeCell ref="J23:K23"/>
    <mergeCell ref="J24:K24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51:K51"/>
    <mergeCell ref="J52:K52"/>
    <mergeCell ref="J53:K53"/>
    <mergeCell ref="J54:K54"/>
    <mergeCell ref="J55:K55"/>
    <mergeCell ref="J56:K56"/>
    <mergeCell ref="J43:K43"/>
    <mergeCell ref="J44:K44"/>
    <mergeCell ref="J45:K45"/>
    <mergeCell ref="J46:K46"/>
    <mergeCell ref="J47:K47"/>
    <mergeCell ref="J50:K50"/>
    <mergeCell ref="J64:K64"/>
    <mergeCell ref="J65:K65"/>
    <mergeCell ref="J66:K66"/>
    <mergeCell ref="J67:K67"/>
    <mergeCell ref="J68:K68"/>
    <mergeCell ref="J69:K69"/>
    <mergeCell ref="J57:K57"/>
    <mergeCell ref="J58:K58"/>
    <mergeCell ref="J59:K59"/>
    <mergeCell ref="J60:K60"/>
    <mergeCell ref="J61:K61"/>
    <mergeCell ref="J63:K63"/>
    <mergeCell ref="J76:K76"/>
    <mergeCell ref="J79:K79"/>
    <mergeCell ref="J80:K80"/>
    <mergeCell ref="J81:K81"/>
    <mergeCell ref="J82:K82"/>
    <mergeCell ref="J83:K83"/>
    <mergeCell ref="J70:K70"/>
    <mergeCell ref="J71:K71"/>
    <mergeCell ref="J72:K72"/>
    <mergeCell ref="J73:K73"/>
    <mergeCell ref="J74:K74"/>
    <mergeCell ref="J75:K75"/>
    <mergeCell ref="J90:K90"/>
    <mergeCell ref="J91:K91"/>
    <mergeCell ref="J92:K92"/>
    <mergeCell ref="J93:K93"/>
    <mergeCell ref="J94:K94"/>
    <mergeCell ref="J95:K95"/>
    <mergeCell ref="J84:K84"/>
    <mergeCell ref="J85:K85"/>
    <mergeCell ref="J86:K86"/>
    <mergeCell ref="J87:K87"/>
    <mergeCell ref="J88:K88"/>
    <mergeCell ref="J89:K89"/>
    <mergeCell ref="J108:K108"/>
    <mergeCell ref="J109:K109"/>
    <mergeCell ref="J110:K110"/>
    <mergeCell ref="J111:K111"/>
    <mergeCell ref="J112:K112"/>
    <mergeCell ref="J113:K113"/>
    <mergeCell ref="J96:K96"/>
    <mergeCell ref="J97:K97"/>
    <mergeCell ref="J98:K98"/>
    <mergeCell ref="J99:K99"/>
    <mergeCell ref="J102:K102"/>
    <mergeCell ref="J107:K107"/>
    <mergeCell ref="J121:K121"/>
    <mergeCell ref="J122:K122"/>
    <mergeCell ref="J123:K123"/>
    <mergeCell ref="J124:K124"/>
    <mergeCell ref="J125:K125"/>
    <mergeCell ref="J126:K126"/>
    <mergeCell ref="J114:K114"/>
    <mergeCell ref="J115:K115"/>
    <mergeCell ref="J116:K116"/>
    <mergeCell ref="J117:K117"/>
    <mergeCell ref="J118:K118"/>
    <mergeCell ref="J120:K120"/>
    <mergeCell ref="J119:K119"/>
    <mergeCell ref="J135:K135"/>
    <mergeCell ref="J136:K136"/>
    <mergeCell ref="J137:K137"/>
    <mergeCell ref="J138:K138"/>
    <mergeCell ref="J139:K139"/>
    <mergeCell ref="J140:K140"/>
    <mergeCell ref="J127:K127"/>
    <mergeCell ref="J129:K129"/>
    <mergeCell ref="J130:K130"/>
    <mergeCell ref="J131:K131"/>
    <mergeCell ref="J132:K132"/>
    <mergeCell ref="J133:K133"/>
    <mergeCell ref="J128:K128"/>
    <mergeCell ref="J147:K147"/>
    <mergeCell ref="J148:K148"/>
    <mergeCell ref="J149:K149"/>
    <mergeCell ref="J150:K150"/>
    <mergeCell ref="J151:K151"/>
    <mergeCell ref="J152:K152"/>
    <mergeCell ref="J141:K141"/>
    <mergeCell ref="J142:K142"/>
    <mergeCell ref="J143:K143"/>
    <mergeCell ref="J144:K144"/>
    <mergeCell ref="J145:K145"/>
    <mergeCell ref="J146:K146"/>
    <mergeCell ref="J159:K159"/>
    <mergeCell ref="J160:K160"/>
    <mergeCell ref="J161:K161"/>
    <mergeCell ref="J162:K162"/>
    <mergeCell ref="J163:K163"/>
    <mergeCell ref="J164:K164"/>
    <mergeCell ref="J153:K153"/>
    <mergeCell ref="J154:K154"/>
    <mergeCell ref="J155:K155"/>
    <mergeCell ref="J156:K156"/>
    <mergeCell ref="J157:K157"/>
    <mergeCell ref="J158:K158"/>
    <mergeCell ref="J172:K172"/>
    <mergeCell ref="J173:K173"/>
    <mergeCell ref="J174:K174"/>
    <mergeCell ref="J175:K175"/>
    <mergeCell ref="J176:K176"/>
    <mergeCell ref="J177:K177"/>
    <mergeCell ref="J166:K166"/>
    <mergeCell ref="J167:K167"/>
    <mergeCell ref="J168:K168"/>
    <mergeCell ref="J169:K169"/>
    <mergeCell ref="J170:K170"/>
    <mergeCell ref="J171:K171"/>
    <mergeCell ref="J191:K191"/>
    <mergeCell ref="J192:K192"/>
    <mergeCell ref="J193:K193"/>
    <mergeCell ref="J194:K194"/>
    <mergeCell ref="J195:K195"/>
    <mergeCell ref="J197:K197"/>
    <mergeCell ref="J183:K183"/>
    <mergeCell ref="J184:K184"/>
    <mergeCell ref="J185:K185"/>
    <mergeCell ref="J186:K186"/>
    <mergeCell ref="J188:K188"/>
    <mergeCell ref="J190:K190"/>
    <mergeCell ref="J205:K205"/>
    <mergeCell ref="J206:K206"/>
    <mergeCell ref="J207:K207"/>
    <mergeCell ref="J211:K211"/>
    <mergeCell ref="J212:K212"/>
    <mergeCell ref="J213:K213"/>
    <mergeCell ref="J198:K198"/>
    <mergeCell ref="J199:K199"/>
    <mergeCell ref="J200:K200"/>
    <mergeCell ref="J202:K202"/>
    <mergeCell ref="J203:K203"/>
    <mergeCell ref="J204:K204"/>
    <mergeCell ref="J225:K225"/>
    <mergeCell ref="J226:K226"/>
    <mergeCell ref="J227:K227"/>
    <mergeCell ref="J228:K228"/>
    <mergeCell ref="J229:K229"/>
    <mergeCell ref="J230:K230"/>
    <mergeCell ref="J214:K214"/>
    <mergeCell ref="J215:K215"/>
    <mergeCell ref="J216:K216"/>
    <mergeCell ref="J220:K220"/>
    <mergeCell ref="J221:K221"/>
    <mergeCell ref="J224:K224"/>
    <mergeCell ref="J238:K238"/>
    <mergeCell ref="J239:K239"/>
    <mergeCell ref="J240:K240"/>
    <mergeCell ref="J241:K241"/>
    <mergeCell ref="J244:K244"/>
    <mergeCell ref="J245:K245"/>
    <mergeCell ref="J231:K231"/>
    <mergeCell ref="J232:K232"/>
    <mergeCell ref="J234:K234"/>
    <mergeCell ref="J235:K235"/>
    <mergeCell ref="J236:K236"/>
    <mergeCell ref="J237:K237"/>
    <mergeCell ref="J254:K254"/>
    <mergeCell ref="J255:K255"/>
    <mergeCell ref="J258:K258"/>
    <mergeCell ref="J259:K259"/>
    <mergeCell ref="J260:K260"/>
    <mergeCell ref="J261:K261"/>
    <mergeCell ref="J246:K246"/>
    <mergeCell ref="J247:K247"/>
    <mergeCell ref="J248:K248"/>
    <mergeCell ref="J249:K249"/>
    <mergeCell ref="J250:K250"/>
    <mergeCell ref="J253:K253"/>
    <mergeCell ref="J272:K272"/>
    <mergeCell ref="J273:K273"/>
    <mergeCell ref="J274:K274"/>
    <mergeCell ref="J275:K275"/>
    <mergeCell ref="J276:K276"/>
    <mergeCell ref="J277:K277"/>
    <mergeCell ref="J262:K262"/>
    <mergeCell ref="J263:K263"/>
    <mergeCell ref="J264:K264"/>
    <mergeCell ref="J265:K265"/>
    <mergeCell ref="J266:K266"/>
    <mergeCell ref="J268:K268"/>
    <mergeCell ref="J286:K286"/>
    <mergeCell ref="J287:K287"/>
    <mergeCell ref="J288:K288"/>
    <mergeCell ref="J289:K289"/>
    <mergeCell ref="J290:K290"/>
    <mergeCell ref="J291:K291"/>
    <mergeCell ref="J278:K278"/>
    <mergeCell ref="J279:K279"/>
    <mergeCell ref="J280:K280"/>
    <mergeCell ref="J281:K281"/>
    <mergeCell ref="J282:K282"/>
    <mergeCell ref="J285:K285"/>
    <mergeCell ref="J301:K301"/>
    <mergeCell ref="J302:K302"/>
    <mergeCell ref="J304:K304"/>
    <mergeCell ref="J305:K305"/>
    <mergeCell ref="J307:K307"/>
    <mergeCell ref="J308:K308"/>
    <mergeCell ref="J292:K292"/>
    <mergeCell ref="J296:K296"/>
    <mergeCell ref="J297:K297"/>
    <mergeCell ref="J298:K298"/>
    <mergeCell ref="J299:K299"/>
    <mergeCell ref="J300:K300"/>
    <mergeCell ref="J303:K303"/>
    <mergeCell ref="J306:K306"/>
    <mergeCell ref="J315:K315"/>
    <mergeCell ref="J316:K316"/>
    <mergeCell ref="J317:K317"/>
    <mergeCell ref="J318:K318"/>
    <mergeCell ref="J319:K319"/>
    <mergeCell ref="J320:K320"/>
    <mergeCell ref="J309:K309"/>
    <mergeCell ref="J310:K310"/>
    <mergeCell ref="J311:K311"/>
    <mergeCell ref="J312:K312"/>
    <mergeCell ref="J313:K313"/>
    <mergeCell ref="J314:K314"/>
    <mergeCell ref="J327:K327"/>
    <mergeCell ref="J328:K328"/>
    <mergeCell ref="J334:K334"/>
    <mergeCell ref="J335:K335"/>
    <mergeCell ref="J336:K336"/>
    <mergeCell ref="J337:K337"/>
    <mergeCell ref="J321:K321"/>
    <mergeCell ref="J322:K322"/>
    <mergeCell ref="J323:K323"/>
    <mergeCell ref="J324:K324"/>
    <mergeCell ref="J325:K325"/>
    <mergeCell ref="J326:K326"/>
    <mergeCell ref="J345:K345"/>
    <mergeCell ref="J346:K346"/>
    <mergeCell ref="J347:K347"/>
    <mergeCell ref="J348:K348"/>
    <mergeCell ref="J349:K349"/>
    <mergeCell ref="J350:K350"/>
    <mergeCell ref="J339:K339"/>
    <mergeCell ref="J340:K340"/>
    <mergeCell ref="J341:K341"/>
    <mergeCell ref="J342:K342"/>
    <mergeCell ref="J343:K343"/>
    <mergeCell ref="J344:K344"/>
    <mergeCell ref="J359:K359"/>
    <mergeCell ref="J360:K360"/>
    <mergeCell ref="J361:K361"/>
    <mergeCell ref="J362:K362"/>
    <mergeCell ref="J363:K363"/>
    <mergeCell ref="J364:K364"/>
    <mergeCell ref="J351:K351"/>
    <mergeCell ref="J352:K352"/>
    <mergeCell ref="J353:K353"/>
    <mergeCell ref="J354:K354"/>
    <mergeCell ref="J355:K355"/>
    <mergeCell ref="J358:K358"/>
    <mergeCell ref="J381:K381"/>
    <mergeCell ref="J382:K382"/>
    <mergeCell ref="J383:K383"/>
    <mergeCell ref="J384:K384"/>
    <mergeCell ref="J385:K385"/>
    <mergeCell ref="J386:K386"/>
    <mergeCell ref="J365:K365"/>
    <mergeCell ref="J366:K366"/>
    <mergeCell ref="J367:K367"/>
    <mergeCell ref="J368:K368"/>
    <mergeCell ref="J378:K378"/>
    <mergeCell ref="J379:K379"/>
    <mergeCell ref="J370:K370"/>
    <mergeCell ref="J380:K380"/>
    <mergeCell ref="J369:K369"/>
    <mergeCell ref="J371:K371"/>
    <mergeCell ref="J372:K372"/>
    <mergeCell ref="J374:K374"/>
    <mergeCell ref="J373:K373"/>
    <mergeCell ref="J399:K399"/>
    <mergeCell ref="J401:K401"/>
    <mergeCell ref="B402:C402"/>
    <mergeCell ref="J402:K402"/>
    <mergeCell ref="J387:K387"/>
    <mergeCell ref="J388:K388"/>
    <mergeCell ref="J395:K395"/>
    <mergeCell ref="J396:K396"/>
    <mergeCell ref="J397:K397"/>
    <mergeCell ref="J398:K398"/>
    <mergeCell ref="J400:K400"/>
  </mergeCells>
  <printOptions horizontalCentered="1"/>
  <pageMargins left="0.19685039370078741" right="0.17" top="0.39370078740157483" bottom="0.74803149606299213" header="0.31496062992125984" footer="0.31496062992125984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IP-10</vt:lpstr>
      <vt:lpstr>'IP-10'!Área_de_impresión</vt:lpstr>
      <vt:lpstr>'IP-10'!Títulos_a_imprimir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PRESUPUESTOS</cp:lastModifiedBy>
  <cp:lastPrinted>2024-03-23T01:09:25Z</cp:lastPrinted>
  <dcterms:created xsi:type="dcterms:W3CDTF">2023-03-24T20:55:39Z</dcterms:created>
  <dcterms:modified xsi:type="dcterms:W3CDTF">2024-04-04T22:06:37Z</dcterms:modified>
</cp:coreProperties>
</file>