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activeTab="1"/>
  </bookViews>
  <sheets>
    <sheet name="PbR autorizado" sheetId="2" r:id="rId1"/>
    <sheet name="PbR Modificado " sheetId="4" r:id="rId2"/>
  </sheets>
  <definedNames>
    <definedName name="_xlnm.Print_Area" localSheetId="0">'PbR autorizado'!$A$1:$U$267</definedName>
    <definedName name="_xlnm.Print_Area" localSheetId="1">'PbR Modificado '!$B$1:$U$268</definedName>
    <definedName name="_xlnm.Print_Titles" localSheetId="0">'PbR autorizado'!$1:$3</definedName>
    <definedName name="_xlnm.Print_Titles" localSheetId="1">'PbR Modificado '!$1:$3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0" i="4" l="1"/>
  <c r="U31" i="4" l="1"/>
  <c r="T164" i="4" l="1"/>
  <c r="Q103" i="4" l="1"/>
  <c r="S239" i="4" l="1"/>
  <c r="R239" i="4"/>
  <c r="Q239" i="4"/>
  <c r="C88" i="4" l="1"/>
  <c r="Q152" i="4" l="1"/>
  <c r="R152" i="4"/>
  <c r="S152" i="4"/>
  <c r="P77" i="4" l="1"/>
  <c r="O77" i="4"/>
  <c r="N77" i="4"/>
  <c r="K264" i="4" l="1"/>
  <c r="H264" i="4"/>
  <c r="S264" i="4" l="1"/>
  <c r="R264" i="4"/>
  <c r="Q264" i="4"/>
  <c r="P264" i="4"/>
  <c r="O264" i="4"/>
  <c r="N264" i="4"/>
  <c r="M264" i="4"/>
  <c r="L264" i="4"/>
  <c r="J264" i="4"/>
  <c r="I264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P239" i="4"/>
  <c r="O239" i="4"/>
  <c r="N239" i="4"/>
  <c r="M239" i="4"/>
  <c r="L239" i="4"/>
  <c r="K239" i="4"/>
  <c r="J239" i="4"/>
  <c r="I239" i="4"/>
  <c r="H239" i="4"/>
  <c r="T238" i="4"/>
  <c r="G238" i="4" s="1"/>
  <c r="T235" i="4"/>
  <c r="G235" i="4" s="1"/>
  <c r="T234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J200" i="4"/>
  <c r="I200" i="4"/>
  <c r="H200" i="4"/>
  <c r="J199" i="4"/>
  <c r="I199" i="4"/>
  <c r="H199" i="4"/>
  <c r="T196" i="4"/>
  <c r="G196" i="4" s="1"/>
  <c r="T195" i="4"/>
  <c r="G195" i="4" s="1"/>
  <c r="S188" i="4"/>
  <c r="R188" i="4"/>
  <c r="Q188" i="4"/>
  <c r="P188" i="4"/>
  <c r="O188" i="4"/>
  <c r="N188" i="4"/>
  <c r="M188" i="4"/>
  <c r="L188" i="4"/>
  <c r="K188" i="4"/>
  <c r="J188" i="4"/>
  <c r="I188" i="4"/>
  <c r="H188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3" i="4"/>
  <c r="T162" i="4"/>
  <c r="T161" i="4"/>
  <c r="T160" i="4"/>
  <c r="T159" i="4"/>
  <c r="T158" i="4"/>
  <c r="T157" i="4"/>
  <c r="T156" i="4"/>
  <c r="T155" i="4"/>
  <c r="C152" i="4"/>
  <c r="B152" i="4"/>
  <c r="J151" i="4"/>
  <c r="I151" i="4"/>
  <c r="H151" i="4"/>
  <c r="C151" i="4"/>
  <c r="B151" i="4"/>
  <c r="S150" i="4"/>
  <c r="R150" i="4"/>
  <c r="R149" i="4" s="1"/>
  <c r="Q150" i="4"/>
  <c r="P150" i="4"/>
  <c r="P152" i="4" s="1"/>
  <c r="O150" i="4"/>
  <c r="O152" i="4" s="1"/>
  <c r="N150" i="4"/>
  <c r="N152" i="4" s="1"/>
  <c r="M150" i="4"/>
  <c r="M152" i="4" s="1"/>
  <c r="L150" i="4"/>
  <c r="L149" i="4" s="1"/>
  <c r="K150" i="4"/>
  <c r="K152" i="4" s="1"/>
  <c r="J150" i="4"/>
  <c r="I150" i="4"/>
  <c r="I152" i="4" s="1"/>
  <c r="H150" i="4"/>
  <c r="H152" i="4" s="1"/>
  <c r="S142" i="4"/>
  <c r="R142" i="4"/>
  <c r="Q142" i="4"/>
  <c r="P142" i="4"/>
  <c r="O142" i="4"/>
  <c r="N142" i="4"/>
  <c r="M142" i="4"/>
  <c r="L142" i="4"/>
  <c r="K142" i="4"/>
  <c r="J142" i="4"/>
  <c r="I142" i="4"/>
  <c r="H142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T139" i="4"/>
  <c r="T138" i="4"/>
  <c r="T137" i="4"/>
  <c r="T136" i="4"/>
  <c r="T135" i="4"/>
  <c r="T134" i="4"/>
  <c r="T133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T128" i="4"/>
  <c r="T125" i="4"/>
  <c r="G125" i="4" s="1"/>
  <c r="S124" i="4"/>
  <c r="R124" i="4"/>
  <c r="Q124" i="4"/>
  <c r="P124" i="4"/>
  <c r="O124" i="4"/>
  <c r="N124" i="4"/>
  <c r="M124" i="4"/>
  <c r="L124" i="4"/>
  <c r="K124" i="4"/>
  <c r="J124" i="4"/>
  <c r="I124" i="4"/>
  <c r="H124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89" i="4"/>
  <c r="G89" i="4"/>
  <c r="C89" i="4"/>
  <c r="B89" i="4"/>
  <c r="T88" i="4"/>
  <c r="G88" i="4"/>
  <c r="B88" i="4"/>
  <c r="T85" i="4"/>
  <c r="G85" i="4"/>
  <c r="S84" i="4"/>
  <c r="R84" i="4"/>
  <c r="Q84" i="4"/>
  <c r="P84" i="4"/>
  <c r="O84" i="4"/>
  <c r="N84" i="4"/>
  <c r="M84" i="4"/>
  <c r="L84" i="4"/>
  <c r="K84" i="4"/>
  <c r="J84" i="4"/>
  <c r="I84" i="4"/>
  <c r="H84" i="4"/>
  <c r="S77" i="4"/>
  <c r="R77" i="4"/>
  <c r="Q77" i="4"/>
  <c r="M77" i="4"/>
  <c r="L77" i="4"/>
  <c r="K77" i="4"/>
  <c r="J77" i="4"/>
  <c r="I77" i="4"/>
  <c r="H77" i="4"/>
  <c r="S76" i="4"/>
  <c r="R76" i="4"/>
  <c r="Q76" i="4"/>
  <c r="P76" i="4"/>
  <c r="O76" i="4"/>
  <c r="N76" i="4"/>
  <c r="M76" i="4"/>
  <c r="L76" i="4"/>
  <c r="K76" i="4"/>
  <c r="J76" i="4"/>
  <c r="I76" i="4"/>
  <c r="H76" i="4"/>
  <c r="T75" i="4"/>
  <c r="T74" i="4"/>
  <c r="T73" i="4"/>
  <c r="T72" i="4"/>
  <c r="T71" i="4"/>
  <c r="T70" i="4"/>
  <c r="T69" i="4"/>
  <c r="T68" i="4"/>
  <c r="T67" i="4"/>
  <c r="T66" i="4"/>
  <c r="T65" i="4"/>
  <c r="T64" i="4"/>
  <c r="J59" i="4"/>
  <c r="I59" i="4"/>
  <c r="H59" i="4"/>
  <c r="S56" i="4"/>
  <c r="S55" i="4" s="1"/>
  <c r="R56" i="4"/>
  <c r="R55" i="4" s="1"/>
  <c r="Q56" i="4"/>
  <c r="Q55" i="4" s="1"/>
  <c r="P56" i="4"/>
  <c r="P55" i="4" s="1"/>
  <c r="O56" i="4"/>
  <c r="O55" i="4" s="1"/>
  <c r="N56" i="4"/>
  <c r="N55" i="4" s="1"/>
  <c r="M56" i="4"/>
  <c r="M55" i="4" s="1"/>
  <c r="L56" i="4"/>
  <c r="L55" i="4" s="1"/>
  <c r="K56" i="4"/>
  <c r="K55" i="4" s="1"/>
  <c r="J56" i="4"/>
  <c r="J55" i="4" s="1"/>
  <c r="I56" i="4"/>
  <c r="I60" i="4" s="1"/>
  <c r="H56" i="4"/>
  <c r="S48" i="4"/>
  <c r="R48" i="4"/>
  <c r="Q48" i="4"/>
  <c r="P48" i="4"/>
  <c r="O48" i="4"/>
  <c r="N48" i="4"/>
  <c r="M48" i="4"/>
  <c r="L48" i="4"/>
  <c r="K48" i="4"/>
  <c r="J48" i="4"/>
  <c r="I48" i="4"/>
  <c r="H48" i="4"/>
  <c r="T47" i="4"/>
  <c r="G47" i="4" s="1"/>
  <c r="T44" i="4"/>
  <c r="G44" i="4" s="1"/>
  <c r="T43" i="4"/>
  <c r="G43" i="4" s="1"/>
  <c r="T36" i="4"/>
  <c r="U35" i="4" s="1"/>
  <c r="F36" i="4"/>
  <c r="C36" i="4"/>
  <c r="B36" i="4"/>
  <c r="T35" i="4"/>
  <c r="G35" i="4" s="1"/>
  <c r="F35" i="4"/>
  <c r="C35" i="4"/>
  <c r="B35" i="4"/>
  <c r="P32" i="4"/>
  <c r="O32" i="4"/>
  <c r="N32" i="4"/>
  <c r="M32" i="4"/>
  <c r="L32" i="4"/>
  <c r="K32" i="4"/>
  <c r="J32" i="4"/>
  <c r="I32" i="4"/>
  <c r="H32" i="4"/>
  <c r="T28" i="4"/>
  <c r="Q31" i="4"/>
  <c r="R31" i="4" s="1"/>
  <c r="S31" i="4" s="1"/>
  <c r="S32" i="4" s="1"/>
  <c r="U114" i="4" l="1"/>
  <c r="U137" i="4"/>
  <c r="U167" i="4"/>
  <c r="U183" i="4"/>
  <c r="U72" i="4"/>
  <c r="U64" i="4"/>
  <c r="K265" i="4"/>
  <c r="S265" i="4"/>
  <c r="L265" i="4"/>
  <c r="U261" i="4"/>
  <c r="T264" i="4"/>
  <c r="O266" i="4"/>
  <c r="U222" i="4"/>
  <c r="P149" i="4"/>
  <c r="U245" i="4"/>
  <c r="O265" i="4"/>
  <c r="S149" i="4"/>
  <c r="Q32" i="4"/>
  <c r="U234" i="4"/>
  <c r="T231" i="4" s="1"/>
  <c r="J265" i="4"/>
  <c r="R265" i="4"/>
  <c r="U251" i="4"/>
  <c r="U155" i="4"/>
  <c r="U171" i="4"/>
  <c r="H265" i="4"/>
  <c r="U175" i="4"/>
  <c r="M265" i="4"/>
  <c r="U139" i="4"/>
  <c r="U161" i="4"/>
  <c r="U249" i="4"/>
  <c r="U257" i="4"/>
  <c r="N265" i="4"/>
  <c r="U102" i="4"/>
  <c r="H149" i="4"/>
  <c r="U185" i="4"/>
  <c r="I149" i="4"/>
  <c r="P265" i="4"/>
  <c r="U179" i="4"/>
  <c r="Q265" i="4"/>
  <c r="U135" i="4"/>
  <c r="Q149" i="4"/>
  <c r="I265" i="4"/>
  <c r="U214" i="4"/>
  <c r="I55" i="4"/>
  <c r="U74" i="4"/>
  <c r="U94" i="4"/>
  <c r="U110" i="4"/>
  <c r="U195" i="4"/>
  <c r="T192" i="4" s="1"/>
  <c r="U204" i="4"/>
  <c r="U212" i="4"/>
  <c r="U253" i="4"/>
  <c r="T59" i="4"/>
  <c r="G59" i="4" s="1"/>
  <c r="U68" i="4"/>
  <c r="M266" i="4"/>
  <c r="U88" i="4"/>
  <c r="U112" i="4"/>
  <c r="T117" i="4"/>
  <c r="K149" i="4"/>
  <c r="M149" i="4"/>
  <c r="T199" i="4"/>
  <c r="G199" i="4" s="1"/>
  <c r="U98" i="4"/>
  <c r="T142" i="4"/>
  <c r="O149" i="4"/>
  <c r="U163" i="4"/>
  <c r="U177" i="4"/>
  <c r="T200" i="4"/>
  <c r="G200" i="4" s="1"/>
  <c r="U100" i="4"/>
  <c r="T151" i="4"/>
  <c r="G151" i="4" s="1"/>
  <c r="U210" i="4"/>
  <c r="U218" i="4"/>
  <c r="G36" i="4"/>
  <c r="U70" i="4"/>
  <c r="N266" i="4"/>
  <c r="U106" i="4"/>
  <c r="U173" i="4"/>
  <c r="T187" i="4"/>
  <c r="U224" i="4"/>
  <c r="U206" i="4"/>
  <c r="T226" i="4"/>
  <c r="T263" i="4"/>
  <c r="T129" i="4"/>
  <c r="G129" i="4" s="1"/>
  <c r="T77" i="4"/>
  <c r="P266" i="4"/>
  <c r="T84" i="4"/>
  <c r="G84" i="4" s="1"/>
  <c r="U108" i="4"/>
  <c r="T141" i="4"/>
  <c r="U181" i="4"/>
  <c r="T239" i="4"/>
  <c r="G239" i="4" s="1"/>
  <c r="U66" i="4"/>
  <c r="I266" i="4"/>
  <c r="Q266" i="4"/>
  <c r="T116" i="4"/>
  <c r="T124" i="4"/>
  <c r="U124" i="4" s="1"/>
  <c r="T121" i="4" s="1"/>
  <c r="U157" i="4"/>
  <c r="U169" i="4"/>
  <c r="U220" i="4"/>
  <c r="U259" i="4"/>
  <c r="U43" i="4"/>
  <c r="T40" i="4" s="1"/>
  <c r="J266" i="4"/>
  <c r="R266" i="4"/>
  <c r="U96" i="4"/>
  <c r="T188" i="4"/>
  <c r="U208" i="4"/>
  <c r="U247" i="4"/>
  <c r="T48" i="4"/>
  <c r="U47" i="4" s="1"/>
  <c r="S266" i="4"/>
  <c r="U133" i="4"/>
  <c r="T150" i="4"/>
  <c r="G150" i="4" s="1"/>
  <c r="T56" i="4"/>
  <c r="G56" i="4" s="1"/>
  <c r="K266" i="4"/>
  <c r="T76" i="4"/>
  <c r="L266" i="4"/>
  <c r="U104" i="4"/>
  <c r="U159" i="4"/>
  <c r="U165" i="4"/>
  <c r="U216" i="4"/>
  <c r="T227" i="4"/>
  <c r="U243" i="4"/>
  <c r="U255" i="4"/>
  <c r="H55" i="4"/>
  <c r="N149" i="4"/>
  <c r="G234" i="4"/>
  <c r="R32" i="4"/>
  <c r="H266" i="4"/>
  <c r="H60" i="4"/>
  <c r="T60" i="4" s="1"/>
  <c r="G60" i="4" s="1"/>
  <c r="J152" i="4"/>
  <c r="G128" i="4"/>
  <c r="J149" i="4"/>
  <c r="L152" i="4"/>
  <c r="U263" i="4" l="1"/>
  <c r="T265" i="4"/>
  <c r="U141" i="4"/>
  <c r="U76" i="4"/>
  <c r="U199" i="4"/>
  <c r="U238" i="4"/>
  <c r="U116" i="4"/>
  <c r="T149" i="4"/>
  <c r="U149" i="4" s="1"/>
  <c r="T146" i="4" s="1"/>
  <c r="T55" i="4"/>
  <c r="U55" i="4" s="1"/>
  <c r="T52" i="4" s="1"/>
  <c r="U128" i="4"/>
  <c r="G124" i="4"/>
  <c r="U84" i="4"/>
  <c r="T81" i="4" s="1"/>
  <c r="U226" i="4"/>
  <c r="T266" i="4"/>
  <c r="G48" i="4"/>
  <c r="U187" i="4"/>
  <c r="T152" i="4"/>
  <c r="G152" i="4" s="1"/>
  <c r="U59" i="4"/>
  <c r="U265" i="4" l="1"/>
  <c r="G55" i="4"/>
  <c r="G149" i="4"/>
  <c r="U151" i="4"/>
  <c r="S120" i="2" l="1"/>
  <c r="R120" i="2"/>
  <c r="Q120" i="2"/>
  <c r="P120" i="2"/>
  <c r="O120" i="2"/>
  <c r="N120" i="2"/>
  <c r="M120" i="2"/>
  <c r="L120" i="2"/>
  <c r="K120" i="2"/>
  <c r="J120" i="2"/>
  <c r="I120" i="2"/>
  <c r="H120" i="2"/>
  <c r="T230" i="2" l="1"/>
  <c r="T229" i="2"/>
  <c r="G230" i="2" l="1"/>
  <c r="T226" i="2"/>
  <c r="T225" i="2"/>
  <c r="G225" i="2" s="1"/>
  <c r="U225" i="2" l="1"/>
  <c r="T222" i="2" s="1"/>
  <c r="G229" i="2"/>
  <c r="G226" i="2"/>
  <c r="T193" i="2"/>
  <c r="G193" i="2" s="1"/>
  <c r="T192" i="2"/>
  <c r="G192" i="2" s="1"/>
  <c r="T188" i="2"/>
  <c r="G188" i="2" s="1"/>
  <c r="T189" i="2"/>
  <c r="U188" i="2" l="1"/>
  <c r="T185" i="2" s="1"/>
  <c r="G189" i="2"/>
  <c r="S144" i="2"/>
  <c r="S143" i="2" s="1"/>
  <c r="R144" i="2"/>
  <c r="R143" i="2" s="1"/>
  <c r="Q144" i="2"/>
  <c r="Q143" i="2" s="1"/>
  <c r="P144" i="2"/>
  <c r="P143" i="2" s="1"/>
  <c r="O144" i="2"/>
  <c r="O143" i="2" s="1"/>
  <c r="N144" i="2"/>
  <c r="N143" i="2" s="1"/>
  <c r="M144" i="2"/>
  <c r="M143" i="2" s="1"/>
  <c r="L144" i="2"/>
  <c r="L143" i="2" s="1"/>
  <c r="K144" i="2"/>
  <c r="K143" i="2" s="1"/>
  <c r="J144" i="2"/>
  <c r="J143" i="2" s="1"/>
  <c r="I144" i="2"/>
  <c r="I143" i="2" s="1"/>
  <c r="H144" i="2"/>
  <c r="H143" i="2" s="1"/>
  <c r="B147" i="2"/>
  <c r="B146" i="2"/>
  <c r="C147" i="2"/>
  <c r="C146" i="2"/>
  <c r="T144" i="2" l="1"/>
  <c r="G144" i="2" s="1"/>
  <c r="T143" i="2"/>
  <c r="G143" i="2" l="1"/>
  <c r="U143" i="2"/>
  <c r="T140" i="2" s="1"/>
  <c r="I82" i="2" l="1"/>
  <c r="J82" i="2"/>
  <c r="K82" i="2"/>
  <c r="L82" i="2"/>
  <c r="M82" i="2"/>
  <c r="N82" i="2"/>
  <c r="O82" i="2"/>
  <c r="P82" i="2"/>
  <c r="Q82" i="2"/>
  <c r="R82" i="2"/>
  <c r="S82" i="2"/>
  <c r="H82" i="2"/>
  <c r="S56" i="2"/>
  <c r="S55" i="2" s="1"/>
  <c r="R56" i="2"/>
  <c r="R55" i="2" s="1"/>
  <c r="Q56" i="2"/>
  <c r="Q55" i="2" s="1"/>
  <c r="P56" i="2"/>
  <c r="P55" i="2" s="1"/>
  <c r="O56" i="2"/>
  <c r="O55" i="2" s="1"/>
  <c r="N56" i="2"/>
  <c r="N55" i="2" s="1"/>
  <c r="M56" i="2"/>
  <c r="M55" i="2" s="1"/>
  <c r="L56" i="2"/>
  <c r="L55" i="2" s="1"/>
  <c r="K56" i="2"/>
  <c r="K55" i="2" s="1"/>
  <c r="J56" i="2"/>
  <c r="J55" i="2" s="1"/>
  <c r="I56" i="2"/>
  <c r="I55" i="2" s="1"/>
  <c r="H56" i="2"/>
  <c r="H55" i="2" s="1"/>
  <c r="T44" i="2"/>
  <c r="G44" i="2" s="1"/>
  <c r="T43" i="2"/>
  <c r="H32" i="2"/>
  <c r="I32" i="2"/>
  <c r="J32" i="2"/>
  <c r="K32" i="2"/>
  <c r="L32" i="2"/>
  <c r="M32" i="2"/>
  <c r="N32" i="2"/>
  <c r="O32" i="2"/>
  <c r="P32" i="2"/>
  <c r="U31" i="2"/>
  <c r="T28" i="2" s="1"/>
  <c r="Q31" i="2"/>
  <c r="B36" i="2"/>
  <c r="B35" i="2"/>
  <c r="C36" i="2"/>
  <c r="C35" i="2"/>
  <c r="F36" i="2"/>
  <c r="F35" i="2"/>
  <c r="T55" i="2" l="1"/>
  <c r="U43" i="2"/>
  <c r="T40" i="2" s="1"/>
  <c r="T56" i="2"/>
  <c r="G56" i="2" s="1"/>
  <c r="Q32" i="2"/>
  <c r="R31" i="2"/>
  <c r="R32" i="2" s="1"/>
  <c r="G43" i="2"/>
  <c r="T121" i="2"/>
  <c r="G121" i="2" s="1"/>
  <c r="T120" i="2"/>
  <c r="G120" i="2" s="1"/>
  <c r="T124" i="2"/>
  <c r="G124" i="2" s="1"/>
  <c r="T125" i="2"/>
  <c r="G125" i="2" s="1"/>
  <c r="U55" i="2" l="1"/>
  <c r="T52" i="2" s="1"/>
  <c r="G55" i="2"/>
  <c r="S31" i="2"/>
  <c r="S32" i="2" s="1"/>
  <c r="U120" i="2"/>
  <c r="T117" i="2" s="1"/>
  <c r="T253" i="2" l="1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U252" i="2" l="1"/>
  <c r="U248" i="2"/>
  <c r="U250" i="2"/>
  <c r="U236" i="2"/>
  <c r="U244" i="2"/>
  <c r="U234" i="2"/>
  <c r="U240" i="2"/>
  <c r="U242" i="2"/>
  <c r="U238" i="2"/>
  <c r="U246" i="2"/>
  <c r="T181" i="2"/>
  <c r="T178" i="2"/>
  <c r="T179" i="2"/>
  <c r="T180" i="2"/>
  <c r="T174" i="2"/>
  <c r="T175" i="2"/>
  <c r="T176" i="2"/>
  <c r="T177" i="2"/>
  <c r="T167" i="2"/>
  <c r="T168" i="2"/>
  <c r="T169" i="2"/>
  <c r="T170" i="2"/>
  <c r="T171" i="2"/>
  <c r="T172" i="2"/>
  <c r="T173" i="2"/>
  <c r="T158" i="2"/>
  <c r="T159" i="2"/>
  <c r="T160" i="2"/>
  <c r="T161" i="2"/>
  <c r="T162" i="2"/>
  <c r="T163" i="2"/>
  <c r="T164" i="2"/>
  <c r="T165" i="2"/>
  <c r="T166" i="2"/>
  <c r="T151" i="2"/>
  <c r="T152" i="2"/>
  <c r="T153" i="2"/>
  <c r="T154" i="2"/>
  <c r="T155" i="2"/>
  <c r="T156" i="2"/>
  <c r="T157" i="2"/>
  <c r="T150" i="2"/>
  <c r="U156" i="2" l="1"/>
  <c r="U154" i="2"/>
  <c r="U172" i="2"/>
  <c r="U176" i="2"/>
  <c r="U178" i="2"/>
  <c r="U170" i="2"/>
  <c r="U174" i="2"/>
  <c r="U152" i="2"/>
  <c r="U168" i="2"/>
  <c r="U180" i="2"/>
  <c r="U166" i="2"/>
  <c r="U150" i="2"/>
  <c r="U164" i="2"/>
  <c r="U162" i="2"/>
  <c r="U160" i="2"/>
  <c r="U158" i="2"/>
  <c r="T64" i="2" l="1"/>
  <c r="T65" i="2"/>
  <c r="T66" i="2"/>
  <c r="T67" i="2"/>
  <c r="T68" i="2"/>
  <c r="T69" i="2"/>
  <c r="T70" i="2"/>
  <c r="T71" i="2"/>
  <c r="T72" i="2"/>
  <c r="T73" i="2"/>
  <c r="T74" i="2"/>
  <c r="T75" i="2"/>
  <c r="T82" i="2"/>
  <c r="G82" i="2" s="1"/>
  <c r="T83" i="2"/>
  <c r="B86" i="2"/>
  <c r="C86" i="2"/>
  <c r="B87" i="2"/>
  <c r="C87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129" i="2"/>
  <c r="T130" i="2"/>
  <c r="T131" i="2"/>
  <c r="T132" i="2"/>
  <c r="T133" i="2"/>
  <c r="T134" i="2"/>
  <c r="T135" i="2"/>
  <c r="T136" i="2"/>
  <c r="U133" i="2" l="1"/>
  <c r="U66" i="2"/>
  <c r="U217" i="2"/>
  <c r="U211" i="2"/>
  <c r="U209" i="2"/>
  <c r="U203" i="2"/>
  <c r="U201" i="2"/>
  <c r="U199" i="2"/>
  <c r="U108" i="2"/>
  <c r="U100" i="2"/>
  <c r="U96" i="2"/>
  <c r="U74" i="2"/>
  <c r="U135" i="2"/>
  <c r="U68" i="2"/>
  <c r="U131" i="2"/>
  <c r="U215" i="2"/>
  <c r="U112" i="2"/>
  <c r="U82" i="2"/>
  <c r="T79" i="2" s="1"/>
  <c r="U213" i="2"/>
  <c r="U205" i="2"/>
  <c r="U197" i="2"/>
  <c r="U64" i="2"/>
  <c r="U129" i="2"/>
  <c r="U102" i="2"/>
  <c r="U70" i="2"/>
  <c r="U106" i="2"/>
  <c r="U94" i="2"/>
  <c r="U110" i="2"/>
  <c r="U98" i="2"/>
  <c r="U207" i="2"/>
  <c r="U104" i="2"/>
  <c r="U92" i="2"/>
  <c r="U72" i="2"/>
  <c r="G83" i="2"/>
</calcChain>
</file>

<file path=xl/comments1.xml><?xml version="1.0" encoding="utf-8"?>
<comments xmlns="http://schemas.openxmlformats.org/spreadsheetml/2006/main">
  <authors>
    <author>Eduardo Morales</author>
  </authors>
  <commentList>
    <comment ref="T217" authorId="0">
      <text>
        <r>
          <rPr>
            <b/>
            <sz val="9"/>
            <color indexed="81"/>
            <rFont val="Tahoma"/>
            <family val="2"/>
          </rPr>
          <t>Eduardo Morales:</t>
        </r>
        <r>
          <rPr>
            <sz val="9"/>
            <color indexed="81"/>
            <rFont val="Tahoma"/>
            <family val="2"/>
          </rPr>
          <t xml:space="preserve">
Pendiente oficio de justificación por DO</t>
        </r>
      </text>
    </comment>
  </commentList>
</comments>
</file>

<file path=xl/sharedStrings.xml><?xml version="1.0" encoding="utf-8"?>
<sst xmlns="http://schemas.openxmlformats.org/spreadsheetml/2006/main" count="1740" uniqueCount="239">
  <si>
    <t>Ente Fiscalizable</t>
  </si>
  <si>
    <t>Comisión de Agua Potable y Alcantarillado del Municipio de Acapulco</t>
  </si>
  <si>
    <t>Unidad responsable</t>
  </si>
  <si>
    <t>Clave Presupuestal</t>
  </si>
  <si>
    <t>51013-1-2.1-DG-E-2.2.3-1.14</t>
  </si>
  <si>
    <t>Género Contable desagregado hasta el nivel de cuenta contable</t>
  </si>
  <si>
    <t>50000-51013-000-000-000</t>
  </si>
  <si>
    <t>Clasificación Funcional</t>
  </si>
  <si>
    <t>Finalidad</t>
  </si>
  <si>
    <t>Desarrollo Social</t>
  </si>
  <si>
    <t>Función</t>
  </si>
  <si>
    <t>Subfunción</t>
  </si>
  <si>
    <t>Actividad</t>
  </si>
  <si>
    <t>Alineación al Plan de Desarrollo Estatal</t>
  </si>
  <si>
    <t>VII.- Guerrero Socialmente Comprometido. Garantizar que todas las familias cuenten con vivienda digna y servicios básicos</t>
  </si>
  <si>
    <t>Alineación al Plan Municipal de Desarrollo</t>
  </si>
  <si>
    <t>Objetivo</t>
  </si>
  <si>
    <t>Resumen Narrativo (FIN)</t>
  </si>
  <si>
    <t>Método de Cálculo</t>
  </si>
  <si>
    <t>Nombre del indicador</t>
  </si>
  <si>
    <t>Unidad de Medida</t>
  </si>
  <si>
    <t>Dimensión</t>
  </si>
  <si>
    <t>Tipo de indicador</t>
  </si>
  <si>
    <t>Frecuencia de medición</t>
  </si>
  <si>
    <t>Meta</t>
  </si>
  <si>
    <t>Acciones</t>
  </si>
  <si>
    <t>Eficacia</t>
  </si>
  <si>
    <t>Estratégico</t>
  </si>
  <si>
    <t>Programado</t>
  </si>
  <si>
    <t>Variables</t>
  </si>
  <si>
    <t>Nombre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</si>
  <si>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</si>
  <si>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</si>
  <si>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</si>
  <si>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</si>
  <si>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</si>
  <si>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</si>
  <si>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</si>
  <si>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</si>
  <si>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</si>
  <si>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Oct.</t>
  </si>
  <si>
    <t>Nov</t>
  </si>
  <si>
    <t>Dic</t>
  </si>
  <si>
    <t>Total</t>
  </si>
  <si>
    <t>Porcentaje de cumplimiento</t>
  </si>
  <si>
    <t>Resumen Narrativo (PROPÓSITO)</t>
  </si>
  <si>
    <t>Realizado</t>
  </si>
  <si>
    <t>Porcentaje de cumplimiento en los procesos y actividades programadas para dar un mejor servicio</t>
  </si>
  <si>
    <t>Eficiencia</t>
  </si>
  <si>
    <t>Mensual</t>
  </si>
  <si>
    <t>Total
(prom)</t>
  </si>
  <si>
    <t>PAR</t>
  </si>
  <si>
    <t>Procesos y actividades realizados</t>
  </si>
  <si>
    <t>Procesos</t>
  </si>
  <si>
    <t>PAP</t>
  </si>
  <si>
    <t>Procesos y actividades programados</t>
  </si>
  <si>
    <t>ACTIVIDADES</t>
  </si>
  <si>
    <t>Componentes</t>
  </si>
  <si>
    <t>Concepto</t>
  </si>
  <si>
    <t>Oct</t>
  </si>
  <si>
    <t>Información pública</t>
  </si>
  <si>
    <t>Agenda</t>
  </si>
  <si>
    <t>Asuntos jurídicos</t>
  </si>
  <si>
    <t>Servicios</t>
  </si>
  <si>
    <t>Costo Total del Programa</t>
  </si>
  <si>
    <t>Vivienda y Servicios a la Comunidad</t>
  </si>
  <si>
    <t>Abastecimiento de Agua Potable</t>
  </si>
  <si>
    <t>Agua Potable y Alcantarillado</t>
  </si>
  <si>
    <t>Gestión</t>
  </si>
  <si>
    <t xml:space="preserve"> Usuarios y ciudadanía en general informada en cuanto al uso de los recursos financieros, materiales y humanos.</t>
  </si>
  <si>
    <t>CIMRFMH/CPIMRFMH*100</t>
  </si>
  <si>
    <t xml:space="preserve">Porcentaje de ciudadanía informada en cuanto al manejo de los recursos financieros, materiales y humanos </t>
  </si>
  <si>
    <t>CIMRFMH</t>
  </si>
  <si>
    <t xml:space="preserve">Ciudadanía informada en cuanto al manejo de los recursos financieros, materiales y humanos </t>
  </si>
  <si>
    <t>Ciudadanía</t>
  </si>
  <si>
    <t>CPIMRFMH</t>
  </si>
  <si>
    <t xml:space="preserve">Ciudadanía programada a ser informada en cuanto al manejo de los recursos financieros, materiales y humanos </t>
  </si>
  <si>
    <t>Reportes</t>
  </si>
  <si>
    <t>Pólizas</t>
  </si>
  <si>
    <t>Recorridos</t>
  </si>
  <si>
    <t>Requisiciones</t>
  </si>
  <si>
    <t xml:space="preserve">Registros </t>
  </si>
  <si>
    <t>Usuarios</t>
  </si>
  <si>
    <t>Actividades</t>
  </si>
  <si>
    <t>Componente</t>
  </si>
  <si>
    <t>C1-A1 Realizar  inspecciones a condominios, plazas comerciales y conjuntos habitacionales  para requerir el pago por el Uso y Aprovechamiento de la infraestructura hidráulica y saneamiento.</t>
  </si>
  <si>
    <t xml:space="preserve">C1-A2 Recepcionar, vigilar, controlar y dar seguimiento a los  trámites legales en el ámbito comercial. </t>
  </si>
  <si>
    <t>Tramites</t>
  </si>
  <si>
    <t>Medidores</t>
  </si>
  <si>
    <t>C1-A5 Atender el 100% de las Inspecciones para identificar tomas clandestinas e inspecciones domiciliarias generadas por inconformidad de usuarios internos y externos.</t>
  </si>
  <si>
    <t>Inspecciones</t>
  </si>
  <si>
    <t>C2-A1 Revisión del padrón  de grandes consumidores  en el ámbito comercial para fomentar el pago en la CAPAMA.</t>
  </si>
  <si>
    <t>C2-A2 Presentación de expedientes para cuentas incobrables</t>
  </si>
  <si>
    <t>Expedientes</t>
  </si>
  <si>
    <t>C2-A3 Atender las rutas de usuarios de la Oficina Central, el proceso de lectura, captura, análisis-corrección y entrega de recibos.</t>
  </si>
  <si>
    <t>Rutas de Trabajo</t>
  </si>
  <si>
    <t>C2-A4 Atender las rutas de usuarios de la de las Gerencias Diamante, Renacimiento, Coloso y Pie de la Cuesta, el  proceso de lectura, captura, análisis-corrección y entrega de recibos.</t>
  </si>
  <si>
    <t>C2-A5 Realizar visitas domiciliarias de Notificación de Adeudo y Corte de Servicio a usuarios morosos.</t>
  </si>
  <si>
    <t>Notificaciones</t>
  </si>
  <si>
    <t>C2-A6 Se atienden adecuadamente los usuarios que presentan incorformidades en los modulos de atención integral y  se fomenta el pago.</t>
  </si>
  <si>
    <t>C3-A1  Realización de actividades  en el ámbito comercial para eficientar la operatividad, lograr  la recaudación programada, y mejorar la imagen entre la ciudadania  atendidad en la Gerencia Centro.</t>
  </si>
  <si>
    <t>C3-A2  Realización de actividades  en el ámbito comercial para eficientar la operatividad, lograr  la recaudación programada, y mejorar la imagen entre la ciudadania  atendidad en la Gerencia Diamante.</t>
  </si>
  <si>
    <t>C3-A3  Realización de actividades  en el ámbito comercial para eficientar la operatividad, lograr  la recaudación programada, y mejorar la imagen entre la ciudadania  atendidad en la Gerencia Renacimiento.</t>
  </si>
  <si>
    <t>C3-A4  Realización de actividades  en el ámbito comercial para eficientar la operatividad, lograr  la recaudación programada, y mejorar la imagen entre la ciudadania  atendidad en la Gerencia Coloso.</t>
  </si>
  <si>
    <t>C3-A5  Realización de actividades  en el ámbito comercial para eficientar la operatividad, lograr  la recaudación programada, y mejorar la imagen entre la ciudadania  atendidad en la Gerencia Pie de la Cuesta.</t>
  </si>
  <si>
    <t>Porcentaje de variación en la cobertura general de servicios</t>
  </si>
  <si>
    <t>Porcentaje</t>
  </si>
  <si>
    <t>Eficiencia Física de agua potable Distribuida</t>
  </si>
  <si>
    <t>(AF /AP) * 100</t>
  </si>
  <si>
    <t>AP</t>
  </si>
  <si>
    <t>Agua Producida</t>
  </si>
  <si>
    <t>AF</t>
  </si>
  <si>
    <t>Agua Facturada</t>
  </si>
  <si>
    <t>Reuniones</t>
  </si>
  <si>
    <t>Metros lineales</t>
  </si>
  <si>
    <t>Monitoreos</t>
  </si>
  <si>
    <t>(VPDSAPA / VBDSAPA) * 100</t>
  </si>
  <si>
    <t>Viviendas</t>
  </si>
  <si>
    <t>Gestion</t>
  </si>
  <si>
    <t>VBDSAPA</t>
  </si>
  <si>
    <t>Viviendas beneficiadas para dotación del servicio de agua potable y/o alcantarillado.</t>
  </si>
  <si>
    <t>VPDSAPA</t>
  </si>
  <si>
    <t>Viviendas programadas con la dotación del servicio de agua potable y/o alcantarillado.</t>
  </si>
  <si>
    <t>Población con mejor calidad de vida mediante la atención de la demanda de los servicios de agua potable y alcantarillado sanitario.</t>
  </si>
  <si>
    <t>(PADS/PPDS)  * 100</t>
  </si>
  <si>
    <t>Porcentaje de población atendida en la demanda de los servicios.</t>
  </si>
  <si>
    <t>Habitantes</t>
  </si>
  <si>
    <t>PADS</t>
  </si>
  <si>
    <t>Población atendida en la demanda de los servicios</t>
  </si>
  <si>
    <t>PPDS</t>
  </si>
  <si>
    <t>Población proyectada en la demanda de los servicios</t>
  </si>
  <si>
    <t xml:space="preserve">Realizar las actividades de gestión de recursos y planeaciones técnicas para atender la demanda ciudadana, mejorando el servicio que brinda la CAPAMA. </t>
  </si>
  <si>
    <t>Elaborar Proyectos para atender la demanda de servicios en Agua Potable, Alcantarillado y Saneamiento</t>
  </si>
  <si>
    <t>Proyectos</t>
  </si>
  <si>
    <t>Elaborar Presupuestos de obra de los Proyectos de Agua Potable, Alcantarillado y Saneamiento</t>
  </si>
  <si>
    <t>Presupuestos de Obra</t>
  </si>
  <si>
    <t>Supervisar y evaluar fisicamente las obras públicas o actividades derivadas de la demanda social</t>
  </si>
  <si>
    <t>Supervisiones</t>
  </si>
  <si>
    <t>Realizar acciones de gestión, licitación y contratación de recursos con los diferentes Programas Públicos para obras y acciones que ejecuta el organismo.</t>
  </si>
  <si>
    <t>Realizar acciones de atención a la demanda ciudadana derivada de reuniones, recorridos técnicos y mesas de trabajo en la Subdireción de Construcción.</t>
  </si>
  <si>
    <t>Realizar acciones de atención a la demanda ciudadana derivada de trámites de factibilidades, reuniones, recorridos técnicos y mesas de trabajo en la Subdireción de Planeación.</t>
  </si>
  <si>
    <t>Elaborar acciones de rehabilitación de infraestructura hidrosanitaria.</t>
  </si>
  <si>
    <t>Tramitar y renovar títulos de Concesión de captaciones y plantas de tratamiento</t>
  </si>
  <si>
    <t>Títulos</t>
  </si>
  <si>
    <t>Elaborar balances hidráulicos del sistema de agua potable.</t>
  </si>
  <si>
    <t>Balances</t>
  </si>
  <si>
    <t>Ciudadanía atendida en cuanto a sus solicitudes de los servicios mediante el seguimiento de mecanismos de captación de demanda adecuados y oportunos.</t>
  </si>
  <si>
    <t>(NASR / NASP) *100</t>
  </si>
  <si>
    <t>NASR</t>
  </si>
  <si>
    <t>Número de Acciones realizadas</t>
  </si>
  <si>
    <t>NASP</t>
  </si>
  <si>
    <t>Número de acciones programadas</t>
  </si>
  <si>
    <t>Costo Total modificado</t>
  </si>
  <si>
    <t xml:space="preserve">Costo Total ejercido </t>
  </si>
  <si>
    <t>ESTRATÉGICO</t>
  </si>
  <si>
    <t>C1-A3 Mejorar la micromedicion mediante la instalacion de medidores y bancos de prueba a los medidores.</t>
  </si>
  <si>
    <t>C1-A4 Recorridos por Sector  para  la actualización de datos del  padrón de usuarios.</t>
  </si>
  <si>
    <t>CS2022</t>
  </si>
  <si>
    <t>Cobertura de servicio 2022</t>
  </si>
  <si>
    <t>Habitantes de la ciudad de Acapulco con mejor eficiencia hidrosanitaria cumpliendo con las normas  establecidas en la materia.</t>
  </si>
  <si>
    <t>Equipos</t>
  </si>
  <si>
    <t>DIRECCIÓN GENERAL</t>
  </si>
  <si>
    <t>Contribuir en brindar a la población un servicio integral y de calidad en agua y saneamiento de acuerdo a las normas establecidas en la materia.</t>
  </si>
  <si>
    <t>(CS2023) / CS2022 - 1)*100</t>
  </si>
  <si>
    <t>Cobertura de servicio 2023</t>
  </si>
  <si>
    <t>CS2023</t>
  </si>
  <si>
    <t>EJE 2.- Municipio con bienestar social; EJE 3. MUNICIPIO EFICIENTE Y DE RESULTADOS</t>
  </si>
  <si>
    <t>Procesos y actividades de la CAPAMA eficientados para un mejor servicio de agua potable y alcantarillado a la ciudadanía.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</si>
  <si>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</si>
  <si>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(PAR/PAP)</t>
  </si>
  <si>
    <t>C1. A1. Informar programas de acciones, ante los medios públicos, órganos de gobierno y organizaciones sociales.</t>
  </si>
  <si>
    <t xml:space="preserve">C1. A2 Agendar mensual reuniones de trabajo para coordinar las áreas operativas y administrativas; así como reuniones externas que coadyuven a alcanzar los objetivos del Organismo </t>
  </si>
  <si>
    <t>C1. A3 Atender de manera eficaz las quejas y procesos administrativos, supervisar los procesos de obras y efectuar revisiones preventivas a las diferentes unidades administrativas para que cumplan con la normatividad aplicable.</t>
  </si>
  <si>
    <t>C1. A4. Realizar acciones informativas que incluye: monitoreo, seguimiento  de información en medios, publicación de boletines y cobertura de actividades institucionales.</t>
  </si>
  <si>
    <t>C1. A5 Defender los asuntos juridicos ante autoridades federales, estatales, municipales, administrativas jurisdiccionales y particulares ya sea personas fisicas o morales.</t>
  </si>
  <si>
    <t>C1. A6 Satisfacer la necesidades tecnológicas de información y comunicaciones.</t>
  </si>
  <si>
    <t>C2.A1. Aplicar evaluaciones a las direcciones de área del organismo en cuanto al manejo del gasto y desempeño</t>
  </si>
  <si>
    <t>Evaluaciones</t>
  </si>
  <si>
    <t>C2.A2. Realizar actividades de control y vigilancia que aseguren la operatividad del ingreso.</t>
  </si>
  <si>
    <t>C2.A3. Realizar recorridos en las unidades receptoras.</t>
  </si>
  <si>
    <t>C2.A4 Elaborar pólizas de cheques y transferencias para cubrir la operación del organismo.</t>
  </si>
  <si>
    <t>C2.A5. Realizar información financiera a través de acciones contables en apego a las normativas aplicables para generar periódicamente estados financieros</t>
  </si>
  <si>
    <t>C2.A6. Realizar acciones de control en materia de presupuestos y evaluación</t>
  </si>
  <si>
    <t>C2.A7. Realizar revisiones al recurso humano, percepciones, deducciones y nóminas.</t>
  </si>
  <si>
    <t>C2.A8. Promover la salud de los trabajadores y familiares directos, elevando las personas atendidas.</t>
  </si>
  <si>
    <t>C2.A9. Atender reportes de reparación y/o mantenimiento preventivo de los bienes muebles e inmuebles.</t>
  </si>
  <si>
    <t>C2.A10. Satisfacer las necesidades de las diversas áreas de este organismo operador a través de requisiciones.</t>
  </si>
  <si>
    <t xml:space="preserve">C2.A11. Controlar a través de registros las entradas y salidas de materiales y equipos en los Almacenes. </t>
  </si>
  <si>
    <t>Revisiones</t>
  </si>
  <si>
    <t>Acciones
Contables</t>
  </si>
  <si>
    <t>Consultas</t>
  </si>
  <si>
    <t>Gestiones comerciales atendidas en cuanto a operación y recaudación a través de la oficina central y gerencias.</t>
  </si>
  <si>
    <t>Porcentaje de gestiones comerciales atendidas</t>
  </si>
  <si>
    <t>Gestiones comerciales atendidas</t>
  </si>
  <si>
    <t>Gestiones comerciales programadas</t>
  </si>
  <si>
    <t>GCA</t>
  </si>
  <si>
    <t>GCP</t>
  </si>
  <si>
    <t>GCA/GCP * 100</t>
  </si>
  <si>
    <t>MM3</t>
  </si>
  <si>
    <t>Viviendas con mejora de los servicios de agua potable y alcantarillado sanitario mediante obras y proyectos</t>
  </si>
  <si>
    <t>Porcentaje de viviendas atendidas con servicios de agua potable y/o alcantarillado sanitario</t>
  </si>
  <si>
    <t>Rehabi-
litaciones</t>
  </si>
  <si>
    <t>Quejas y procesos</t>
  </si>
  <si>
    <t>Necesidades tecnológicas</t>
  </si>
  <si>
    <t>Porcentaje de atención a las solicitudes de los servicios.</t>
  </si>
  <si>
    <t>C4. A1.- Realizar las reuniones de coordinación con las areas a cargo de la Dirección Operativa, logrando con esto un mejor servicio a la población</t>
  </si>
  <si>
    <t>C4.A2.- Actividades necesarias para mejorar el servicio que se brinda a la ciudadania de acuerdo al marco operativo del organismo, recorridos y visitas de inspección.</t>
  </si>
  <si>
    <t>C4. A3.- Rehabilitar los acueductos para brindar una mayor dotación de agua a la población</t>
  </si>
  <si>
    <t>C4.A4.- Reparar fugas de agua potable para coadyuvar a la operatividad del sistema municipal.</t>
  </si>
  <si>
    <t>C4.A5.- Monitorear el proceso, redes de distribución, y tanques de almacenamiento para asegurar la calidad del agua suministrada a la población de acuerdo a lo establecido en la NOM-127-SSA1-1994</t>
  </si>
  <si>
    <t>C4. A6.- Realizar y coordinar el programa de mantenimiento preventivo-correctivo de los equipos electromecanicos en el rubro mecanico</t>
  </si>
  <si>
    <t>C4. A7.- Cumplir con el programa de mantenimiento preventivo correctivo de los equipos electromecanicos</t>
  </si>
  <si>
    <t>C4. A8. Cumplir con las actividades que coadyuven a la operatividad de los sistemas sanitarios, tanto en colectores, redes, y carcamos de aguas negras</t>
  </si>
  <si>
    <t>C4.A9.- Preparar los recorridos y visitas de inspección en coordinación con las areas a cargo de la Subdirección de Saneamiento.</t>
  </si>
  <si>
    <t>C4. A10. Coordinar las actividades necesarias para el mejor tratamiento de las aguas residuales de acuerdo a la normatividad establecida en la materia</t>
  </si>
  <si>
    <t>C4. A11. Cumplir con la rehabililitación y/o construcción de infraestructura civil afectada o que afecta la operatividad de los sistemas hidrosanitarios municipales</t>
  </si>
  <si>
    <t>C6. A2 Fomentar actividades  para el uso responsable del agua.</t>
  </si>
  <si>
    <t>C6. A3 Atender las Demandas Ciudadanas Vía Telefónica 073.</t>
  </si>
  <si>
    <t>C6. A4 Suministrar agua en carro cisterna en áreas con problemas en la red hidráulica</t>
  </si>
  <si>
    <t>PROGRAMA 1: ABASTECIMIENTO DE LOS SERVICIOS DE AGUA POTABLE, ALCANTARILLADO SANITARIO Y SANEAMIENTO PARA EL MUNICIPIO DE ACAPULCO</t>
  </si>
  <si>
    <t>PROGRAMA PRESUPUESTARIO</t>
  </si>
  <si>
    <t>C6. A1. 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</si>
  <si>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Resumen Narrativo 
(COMPONENTE 1. SERVICIOS ADMINISTRATIVOS. 1.1.- DIRIGIR, CONTROLAR, COMUNICAR, MODERNIZAR, 
TRANSPARENTAR Y NORMAR LAS ACCIONES INSTITUCIONALES DE CAPAMA.)
Proyecto de inversión a cargo de la Dirección General</t>
  </si>
  <si>
    <t>Resumen Narrativo 
(COMPONENTE 1. SERVICIOS ADMINISTRATIVOS. 1.2.- GESTIÓN SOSTENIBLE Y TRANSPARENTE EN EL USO DE LOS RECURSOS FINANCIEROS, MATERIALES Y HUMANOS.)
Proyecto de inversión a cargo de la Dirección de Finanzas</t>
  </si>
  <si>
    <t>Resumen Narrativo
 (COMPONENTE 1. SERVICIOS ADMINISTRATIVOS. 1.3.- FORTALECER EL VÍNCULO DE ATENCIÓN A LA CIUDADANÍA.)
Proyecto de inversión a cargo de la Dirección de Gestión Ciudadana</t>
  </si>
  <si>
    <t>Resumen Narrativo
 (COMPONENTE 2. SERVICIOS COMERCIALES. 2.1.- ACCIONES PARA LA EFICIENCIA COMERCIAL Y MEJORAMIENTO DE IMAGEN
Proyecto de inversión a cargo de la Dirección Comercial</t>
  </si>
  <si>
    <t>Resumen Narrativo
 (COMPONENTE 3. SERVICIOS TÉCNICO OPERACIONALES. 3.2.- PLANEACIÓN, CONTRATACIÓN Y SUPERVISIÓN DE OBRA PÚBLICA.)
Proyecto de inversión a cargo de la Dirección Técnica</t>
  </si>
  <si>
    <t>Resumen Narrativo
 (COMPONENTE 3. SERVICIOS TÉCNICO OPERACIONALES. 3.1.- ACCIONES PARA EFICIENTAR SERVICIOS HIDROSANITARIOS, ASÍ COMO MEJORAMIENTO DE LA INFRAESTRUCTURA CIVIL)
Proyecto de inversión a cargo de la Dirección Operativa</t>
  </si>
  <si>
    <t xml:space="preserve"> </t>
  </si>
  <si>
    <t xml:space="preserve">TOTAL </t>
  </si>
  <si>
    <t>SUBTOTAL</t>
  </si>
  <si>
    <t>Coordinación y seguimiento de actividades para proyectos y obras, gestión de recursos a través de las diferentes fuentes, así como organización y programación de las subdirecciones de planeación y construcción.</t>
  </si>
  <si>
    <t>Realizar acciones de licitación y contratación de obras y servicios, con los diferentes programas de inversion que ejecuta el organismo.</t>
  </si>
  <si>
    <t>Coordinar las acciones de contratación, licitación y supervisión de obras, rehabilitación de la infraestructura hidráulica, así como de atención a la demanda ciudadana.</t>
  </si>
  <si>
    <t>Coordinar acciones derivadas de proyectos, trámites de factibilidades, reuniones, recorridos técnicos y mesas de trabajo, así como la elaboración y seguimiento del programa anual de obras.</t>
  </si>
  <si>
    <t>Elaborar acciones de rehabilitación y mantenimiento básico de la infraestructura hidráulica del organismo.</t>
  </si>
  <si>
    <t>Programado/Modificado</t>
  </si>
  <si>
    <t>S</t>
  </si>
  <si>
    <r>
      <t xml:space="preserve">Presupuesto basado en Resultados 
</t>
    </r>
    <r>
      <rPr>
        <b/>
        <sz val="20"/>
        <rFont val="Arial"/>
        <family val="2"/>
      </rPr>
      <t>PERIODO: Enero a Diciembre del Ejercicio Fiscal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</si>
</sst>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#,##0.00_ ;\-#,##0.00\ "/>
    <numFmt numFmtId="167" formatCode="#,##0_ ;\-#,##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color theme="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20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44061"/>
        <bgColor rgb="FF2440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3" fontId="2" fillId="0" borderId="0" xfId="0" applyNumberFormat="1" applyFont="1" applyFill="1" applyBorder="1" applyAlignment="1"/>
    <xf numFmtId="0" fontId="0" fillId="0" borderId="0" xfId="0" applyBorder="1"/>
    <xf numFmtId="0" fontId="0" fillId="0" borderId="0" xfId="0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3" fontId="0" fillId="0" borderId="0" xfId="0" applyNumberFormat="1"/>
    <xf numFmtId="0" fontId="0" fillId="0" borderId="0" xfId="0" applyFill="1"/>
    <xf numFmtId="9" fontId="1" fillId="0" borderId="0" xfId="3" applyFont="1"/>
    <xf numFmtId="9" fontId="1" fillId="0" borderId="0" xfId="3" applyFont="1" applyFill="1"/>
    <xf numFmtId="165" fontId="4" fillId="0" borderId="3" xfId="0" applyNumberFormat="1" applyFont="1" applyFill="1" applyBorder="1" applyAlignment="1">
      <alignment horizontal="center" vertical="center" wrapText="1"/>
    </xf>
    <xf numFmtId="0" fontId="0" fillId="7" borderId="0" xfId="0" applyFill="1"/>
    <xf numFmtId="1" fontId="0" fillId="0" borderId="0" xfId="0" applyNumberFormat="1" applyBorder="1"/>
    <xf numFmtId="3" fontId="4" fillId="6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Border="1"/>
    <xf numFmtId="0" fontId="15" fillId="0" borderId="0" xfId="0" applyFont="1"/>
    <xf numFmtId="43" fontId="7" fillId="6" borderId="3" xfId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3" fontId="7" fillId="0" borderId="3" xfId="4" applyNumberFormat="1" applyFont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center" vertical="center"/>
    </xf>
    <xf numFmtId="0" fontId="9" fillId="0" borderId="3" xfId="4" applyFont="1" applyBorder="1" applyAlignment="1">
      <alignment vertical="center" wrapText="1"/>
    </xf>
    <xf numFmtId="3" fontId="7" fillId="6" borderId="3" xfId="4" applyNumberFormat="1" applyFont="1" applyFill="1" applyBorder="1" applyAlignment="1">
      <alignment horizontal="center" vertical="center"/>
    </xf>
    <xf numFmtId="3" fontId="7" fillId="0" borderId="3" xfId="4" applyNumberFormat="1" applyFont="1" applyBorder="1" applyAlignment="1">
      <alignment horizontal="center" vertical="center"/>
    </xf>
    <xf numFmtId="3" fontId="7" fillId="3" borderId="3" xfId="4" applyNumberFormat="1" applyFont="1" applyFill="1" applyBorder="1" applyAlignment="1">
      <alignment horizontal="center" vertical="center"/>
    </xf>
    <xf numFmtId="0" fontId="16" fillId="0" borderId="0" xfId="4" applyBorder="1"/>
    <xf numFmtId="0" fontId="16" fillId="0" borderId="0" xfId="4"/>
    <xf numFmtId="3" fontId="16" fillId="0" borderId="0" xfId="4" applyNumberFormat="1"/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4" fillId="0" borderId="0" xfId="1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7" fillId="0" borderId="0" xfId="4" applyFont="1" applyBorder="1"/>
    <xf numFmtId="0" fontId="7" fillId="0" borderId="0" xfId="4" applyFont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center"/>
    </xf>
    <xf numFmtId="43" fontId="4" fillId="0" borderId="0" xfId="6" applyFont="1" applyAlignment="1">
      <alignment horizontal="center" vertical="center"/>
    </xf>
    <xf numFmtId="0" fontId="4" fillId="0" borderId="0" xfId="0" applyFont="1" applyBorder="1"/>
    <xf numFmtId="3" fontId="16" fillId="0" borderId="0" xfId="4" applyNumberFormat="1" applyBorder="1"/>
    <xf numFmtId="0" fontId="2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9" fillId="0" borderId="3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18" fillId="6" borderId="3" xfId="0" applyNumberFormat="1" applyFont="1" applyFill="1" applyBorder="1" applyAlignment="1">
      <alignment horizontal="center" vertical="center"/>
    </xf>
    <xf numFmtId="3" fontId="18" fillId="3" borderId="3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shrinkToFit="1"/>
    </xf>
    <xf numFmtId="3" fontId="18" fillId="3" borderId="3" xfId="1" applyNumberFormat="1" applyFont="1" applyFill="1" applyBorder="1" applyAlignment="1">
      <alignment horizontal="center" vertical="center" shrinkToFit="1"/>
    </xf>
    <xf numFmtId="3" fontId="18" fillId="0" borderId="3" xfId="0" applyNumberFormat="1" applyFont="1" applyFill="1" applyBorder="1" applyAlignment="1">
      <alignment horizontal="center" vertical="center"/>
    </xf>
    <xf numFmtId="3" fontId="18" fillId="6" borderId="3" xfId="0" applyNumberFormat="1" applyFont="1" applyFill="1" applyBorder="1" applyAlignment="1">
      <alignment horizontal="center" vertical="center" wrapText="1"/>
    </xf>
    <xf numFmtId="3" fontId="18" fillId="3" borderId="3" xfId="0" applyNumberFormat="1" applyFont="1" applyFill="1" applyBorder="1" applyAlignment="1">
      <alignment horizontal="center" vertical="center" wrapText="1"/>
    </xf>
    <xf numFmtId="3" fontId="17" fillId="6" borderId="3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 vertical="center" wrapText="1"/>
    </xf>
    <xf numFmtId="3" fontId="18" fillId="6" borderId="3" xfId="0" applyNumberFormat="1" applyFont="1" applyFill="1" applyBorder="1" applyAlignment="1">
      <alignment horizontal="center" vertical="center" shrinkToFit="1"/>
    </xf>
    <xf numFmtId="3" fontId="14" fillId="0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6" borderId="3" xfId="0" applyNumberFormat="1" applyFont="1" applyFill="1" applyBorder="1" applyAlignment="1">
      <alignment horizontal="center" vertical="center" shrinkToFi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9" fillId="6" borderId="3" xfId="0" applyNumberFormat="1" applyFont="1" applyFill="1" applyBorder="1" applyAlignment="1">
      <alignment horizontal="center" vertical="center" wrapText="1"/>
    </xf>
    <xf numFmtId="3" fontId="20" fillId="6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 readingOrder="1"/>
    </xf>
    <xf numFmtId="0" fontId="21" fillId="0" borderId="3" xfId="0" applyFont="1" applyFill="1" applyBorder="1" applyAlignment="1">
      <alignment horizontal="center" vertical="center" wrapText="1"/>
    </xf>
    <xf numFmtId="3" fontId="14" fillId="0" borderId="3" xfId="1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 readingOrder="1"/>
    </xf>
    <xf numFmtId="0" fontId="7" fillId="3" borderId="3" xfId="4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/>
    </xf>
    <xf numFmtId="1" fontId="0" fillId="0" borderId="0" xfId="0" applyNumberFormat="1"/>
    <xf numFmtId="0" fontId="9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3" fontId="14" fillId="6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9" fontId="14" fillId="0" borderId="3" xfId="3" applyFont="1" applyBorder="1" applyAlignment="1">
      <alignment horizontal="center" vertical="center" wrapText="1"/>
    </xf>
    <xf numFmtId="9" fontId="14" fillId="0" borderId="3" xfId="3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 readingOrder="1"/>
    </xf>
    <xf numFmtId="0" fontId="19" fillId="6" borderId="3" xfId="0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/>
    </xf>
    <xf numFmtId="3" fontId="14" fillId="0" borderId="3" xfId="3" applyNumberFormat="1" applyFont="1" applyFill="1" applyBorder="1" applyAlignment="1">
      <alignment horizontal="center" vertical="center" wrapText="1"/>
    </xf>
    <xf numFmtId="3" fontId="20" fillId="0" borderId="3" xfId="3" applyNumberFormat="1" applyFont="1" applyFill="1" applyBorder="1" applyAlignment="1">
      <alignment horizontal="center" vertical="center"/>
    </xf>
    <xf numFmtId="3" fontId="20" fillId="0" borderId="3" xfId="3" applyNumberFormat="1" applyFont="1" applyFill="1" applyBorder="1" applyAlignment="1">
      <alignment horizontal="center" vertical="center" wrapText="1"/>
    </xf>
    <xf numFmtId="3" fontId="14" fillId="0" borderId="3" xfId="3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 readingOrder="1"/>
    </xf>
    <xf numFmtId="3" fontId="18" fillId="0" borderId="3" xfId="0" applyNumberFormat="1" applyFont="1" applyFill="1" applyBorder="1" applyAlignment="1">
      <alignment horizontal="center" vertical="center" wrapText="1"/>
    </xf>
    <xf numFmtId="3" fontId="18" fillId="0" borderId="3" xfId="1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 readingOrder="1"/>
    </xf>
    <xf numFmtId="3" fontId="12" fillId="6" borderId="3" xfId="0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 shrinkToFit="1"/>
    </xf>
    <xf numFmtId="49" fontId="14" fillId="3" borderId="3" xfId="0" applyNumberFormat="1" applyFont="1" applyFill="1" applyBorder="1" applyAlignment="1">
      <alignment horizontal="center" vertical="center" wrapText="1" readingOrder="1"/>
    </xf>
    <xf numFmtId="0" fontId="21" fillId="0" borderId="3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 readingOrder="1"/>
    </xf>
    <xf numFmtId="166" fontId="14" fillId="0" borderId="3" xfId="1" applyNumberFormat="1" applyFont="1" applyBorder="1" applyAlignment="1">
      <alignment horizontal="center" vertical="center" shrinkToFit="1"/>
    </xf>
    <xf numFmtId="3" fontId="20" fillId="6" borderId="3" xfId="0" applyNumberFormat="1" applyFont="1" applyFill="1" applyBorder="1" applyAlignment="1">
      <alignment horizontal="center" vertical="center"/>
    </xf>
    <xf numFmtId="3" fontId="20" fillId="0" borderId="3" xfId="1" applyNumberFormat="1" applyFont="1" applyFill="1" applyBorder="1" applyAlignment="1">
      <alignment horizontal="center" vertical="center"/>
    </xf>
    <xf numFmtId="3" fontId="20" fillId="3" borderId="3" xfId="1" applyNumberFormat="1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3" xfId="1" applyNumberFormat="1" applyFont="1" applyFill="1" applyBorder="1" applyAlignment="1">
      <alignment horizontal="center" vertical="center" wrapText="1"/>
    </xf>
    <xf numFmtId="3" fontId="20" fillId="0" borderId="3" xfId="1" applyNumberFormat="1" applyFont="1" applyBorder="1" applyAlignment="1">
      <alignment horizontal="center" vertical="center" wrapText="1"/>
    </xf>
    <xf numFmtId="3" fontId="20" fillId="6" borderId="3" xfId="0" applyNumberFormat="1" applyFont="1" applyFill="1" applyBorder="1" applyAlignment="1">
      <alignment horizontal="center" vertical="center" shrinkToFit="1"/>
    </xf>
    <xf numFmtId="3" fontId="20" fillId="0" borderId="3" xfId="1" applyNumberFormat="1" applyFont="1" applyFill="1" applyBorder="1" applyAlignment="1">
      <alignment horizontal="center" vertical="center" shrinkToFit="1"/>
    </xf>
    <xf numFmtId="3" fontId="20" fillId="0" borderId="3" xfId="1" applyNumberFormat="1" applyFont="1" applyBorder="1" applyAlignment="1">
      <alignment horizontal="center" vertical="center" shrinkToFit="1"/>
    </xf>
    <xf numFmtId="3" fontId="20" fillId="8" borderId="3" xfId="1" applyNumberFormat="1" applyFont="1" applyFill="1" applyBorder="1" applyAlignment="1">
      <alignment horizontal="center" vertical="center" shrinkToFit="1"/>
    </xf>
    <xf numFmtId="3" fontId="20" fillId="3" borderId="3" xfId="1" applyNumberFormat="1" applyFont="1" applyFill="1" applyBorder="1" applyAlignment="1">
      <alignment horizontal="center" vertical="center" shrinkToFit="1"/>
    </xf>
    <xf numFmtId="3" fontId="14" fillId="6" borderId="3" xfId="3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readingOrder="1"/>
    </xf>
    <xf numFmtId="166" fontId="14" fillId="6" borderId="3" xfId="1" applyNumberFormat="1" applyFont="1" applyFill="1" applyBorder="1" applyAlignment="1">
      <alignment horizontal="center" vertical="center" shrinkToFit="1"/>
    </xf>
    <xf numFmtId="3" fontId="20" fillId="0" borderId="3" xfId="4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shrinkToFit="1"/>
    </xf>
    <xf numFmtId="3" fontId="20" fillId="3" borderId="3" xfId="4" applyNumberFormat="1" applyFont="1" applyFill="1" applyBorder="1" applyAlignment="1">
      <alignment horizontal="center" vertical="center" wrapText="1"/>
    </xf>
    <xf numFmtId="3" fontId="20" fillId="0" borderId="3" xfId="4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" fontId="20" fillId="6" borderId="3" xfId="4" applyNumberFormat="1" applyFont="1" applyFill="1" applyBorder="1" applyAlignment="1">
      <alignment horizontal="center" vertical="center"/>
    </xf>
    <xf numFmtId="3" fontId="14" fillId="6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3" fontId="14" fillId="0" borderId="3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" fontId="28" fillId="0" borderId="3" xfId="0" applyNumberFormat="1" applyFont="1" applyBorder="1" applyAlignment="1">
      <alignment horizontal="center" vertical="center" shrinkToFit="1"/>
    </xf>
    <xf numFmtId="3" fontId="12" fillId="9" borderId="3" xfId="0" applyNumberFormat="1" applyFont="1" applyFill="1" applyBorder="1" applyAlignment="1">
      <alignment horizontal="center" vertical="center"/>
    </xf>
    <xf numFmtId="3" fontId="12" fillId="6" borderId="3" xfId="0" applyNumberFormat="1" applyFont="1" applyFill="1" applyBorder="1" applyAlignment="1">
      <alignment horizontal="center" vertical="center" wrapText="1"/>
    </xf>
    <xf numFmtId="3" fontId="18" fillId="0" borderId="3" xfId="3" applyNumberFormat="1" applyFont="1" applyFill="1" applyBorder="1" applyAlignment="1">
      <alignment horizontal="center" vertical="center" wrapText="1"/>
    </xf>
    <xf numFmtId="3" fontId="12" fillId="0" borderId="3" xfId="3" applyNumberFormat="1" applyFont="1" applyFill="1" applyBorder="1" applyAlignment="1">
      <alignment horizontal="center" vertical="center"/>
    </xf>
    <xf numFmtId="3" fontId="12" fillId="0" borderId="3" xfId="3" applyNumberFormat="1" applyFont="1" applyFill="1" applyBorder="1" applyAlignment="1">
      <alignment horizontal="center" vertical="center" wrapText="1"/>
    </xf>
    <xf numFmtId="3" fontId="18" fillId="0" borderId="3" xfId="3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9" fontId="18" fillId="6" borderId="3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9" fontId="18" fillId="0" borderId="3" xfId="3" applyFont="1" applyBorder="1" applyAlignment="1">
      <alignment horizontal="center" vertical="center" wrapText="1"/>
    </xf>
    <xf numFmtId="9" fontId="18" fillId="0" borderId="3" xfId="3" applyFont="1" applyFill="1" applyBorder="1" applyAlignment="1">
      <alignment horizontal="center" vertical="center" wrapText="1"/>
    </xf>
    <xf numFmtId="3" fontId="12" fillId="0" borderId="3" xfId="4" applyNumberFormat="1" applyFont="1" applyFill="1" applyBorder="1" applyAlignment="1">
      <alignment horizontal="center" vertical="center" wrapText="1"/>
    </xf>
    <xf numFmtId="3" fontId="12" fillId="3" borderId="3" xfId="4" applyNumberFormat="1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shrinkToFit="1"/>
    </xf>
    <xf numFmtId="3" fontId="12" fillId="0" borderId="3" xfId="4" applyNumberFormat="1" applyFont="1" applyFill="1" applyBorder="1" applyAlignment="1">
      <alignment horizontal="center" vertical="center"/>
    </xf>
    <xf numFmtId="3" fontId="12" fillId="6" borderId="3" xfId="4" applyNumberFormat="1" applyFont="1" applyFill="1" applyBorder="1" applyAlignment="1">
      <alignment horizontal="center" vertical="center"/>
    </xf>
    <xf numFmtId="3" fontId="12" fillId="3" borderId="3" xfId="4" applyNumberFormat="1" applyFont="1" applyFill="1" applyBorder="1" applyAlignment="1">
      <alignment horizontal="center" vertical="center"/>
    </xf>
    <xf numFmtId="3" fontId="12" fillId="0" borderId="3" xfId="4" applyNumberFormat="1" applyFont="1" applyBorder="1" applyAlignment="1">
      <alignment horizontal="center" vertical="center" wrapText="1"/>
    </xf>
    <xf numFmtId="167" fontId="18" fillId="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 wrapText="1"/>
    </xf>
    <xf numFmtId="3" fontId="28" fillId="0" borderId="3" xfId="3" applyNumberFormat="1" applyFont="1" applyFill="1" applyBorder="1" applyAlignment="1">
      <alignment horizontal="center" vertical="center" shrinkToFit="1"/>
    </xf>
    <xf numFmtId="166" fontId="18" fillId="0" borderId="3" xfId="1" applyNumberFormat="1" applyFont="1" applyBorder="1" applyAlignment="1">
      <alignment horizontal="center" vertical="center" shrinkToFit="1"/>
    </xf>
    <xf numFmtId="4" fontId="18" fillId="0" borderId="3" xfId="1" applyNumberFormat="1" applyFont="1" applyFill="1" applyBorder="1" applyAlignment="1">
      <alignment horizontal="center" vertical="center" shrinkToFit="1"/>
    </xf>
    <xf numFmtId="3" fontId="12" fillId="0" borderId="3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center"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shrinkToFit="1"/>
    </xf>
    <xf numFmtId="3" fontId="12" fillId="0" borderId="3" xfId="1" applyNumberFormat="1" applyFont="1" applyFill="1" applyBorder="1" applyAlignment="1">
      <alignment horizontal="center" vertical="center" shrinkToFit="1"/>
    </xf>
    <xf numFmtId="3" fontId="12" fillId="0" borderId="3" xfId="1" applyNumberFormat="1" applyFont="1" applyBorder="1" applyAlignment="1">
      <alignment horizontal="center" vertical="center" shrinkToFit="1"/>
    </xf>
    <xf numFmtId="3" fontId="12" fillId="8" borderId="3" xfId="1" applyNumberFormat="1" applyFont="1" applyFill="1" applyBorder="1" applyAlignment="1">
      <alignment horizontal="center" vertical="center" shrinkToFit="1"/>
    </xf>
    <xf numFmtId="3" fontId="12" fillId="3" borderId="3" xfId="1" applyNumberFormat="1" applyFont="1" applyFill="1" applyBorder="1" applyAlignment="1">
      <alignment horizontal="center" vertical="center" shrinkToFi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8" fillId="6" borderId="3" xfId="3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/>
    </xf>
    <xf numFmtId="3" fontId="17" fillId="10" borderId="3" xfId="0" applyNumberFormat="1" applyFont="1" applyFill="1" applyBorder="1" applyAlignment="1">
      <alignment horizontal="center" vertical="center"/>
    </xf>
    <xf numFmtId="3" fontId="17" fillId="10" borderId="3" xfId="0" applyNumberFormat="1" applyFont="1" applyFill="1" applyBorder="1" applyAlignment="1">
      <alignment horizontal="center" vertical="center" wrapText="1"/>
    </xf>
    <xf numFmtId="0" fontId="18" fillId="0" borderId="3" xfId="3" applyNumberFormat="1" applyFont="1" applyBorder="1" applyAlignment="1">
      <alignment horizontal="center" vertical="center" wrapText="1"/>
    </xf>
    <xf numFmtId="0" fontId="18" fillId="0" borderId="3" xfId="3" applyNumberFormat="1" applyFont="1" applyFill="1" applyBorder="1" applyAlignment="1">
      <alignment horizontal="center" vertical="center" wrapText="1"/>
    </xf>
    <xf numFmtId="2" fontId="18" fillId="0" borderId="3" xfId="3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3" fontId="17" fillId="0" borderId="3" xfId="0" applyNumberFormat="1" applyFont="1" applyFill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readingOrder="1"/>
    </xf>
    <xf numFmtId="9" fontId="4" fillId="6" borderId="3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 readingOrder="1"/>
    </xf>
    <xf numFmtId="3" fontId="6" fillId="6" borderId="3" xfId="0" applyNumberFormat="1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166" fontId="4" fillId="0" borderId="3" xfId="1" applyNumberFormat="1" applyFont="1" applyBorder="1" applyAlignment="1">
      <alignment horizontal="center" vertical="center" shrinkToFit="1"/>
    </xf>
    <xf numFmtId="3" fontId="7" fillId="6" borderId="3" xfId="0" applyNumberFormat="1" applyFont="1" applyFill="1" applyBorder="1" applyAlignment="1">
      <alignment horizontal="center" vertical="center" wrapText="1"/>
    </xf>
    <xf numFmtId="3" fontId="34" fillId="6" borderId="3" xfId="3" applyNumberFormat="1" applyFont="1" applyFill="1" applyBorder="1" applyAlignment="1">
      <alignment horizontal="center" vertical="center"/>
    </xf>
    <xf numFmtId="3" fontId="34" fillId="0" borderId="3" xfId="0" applyNumberFormat="1" applyFont="1" applyFill="1" applyBorder="1" applyAlignment="1">
      <alignment horizontal="center" vertical="center"/>
    </xf>
    <xf numFmtId="3" fontId="2" fillId="6" borderId="3" xfId="3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/>
    </xf>
    <xf numFmtId="3" fontId="6" fillId="0" borderId="3" xfId="3" applyNumberFormat="1" applyFont="1" applyFill="1" applyBorder="1" applyAlignment="1">
      <alignment horizontal="center" vertical="center"/>
    </xf>
    <xf numFmtId="3" fontId="17" fillId="0" borderId="3" xfId="3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/>
    </xf>
    <xf numFmtId="3" fontId="30" fillId="0" borderId="3" xfId="3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readingOrder="1"/>
    </xf>
    <xf numFmtId="3" fontId="12" fillId="10" borderId="3" xfId="1" applyNumberFormat="1" applyFont="1" applyFill="1" applyBorder="1" applyAlignment="1">
      <alignment horizontal="center" vertical="center" shrinkToFit="1"/>
    </xf>
    <xf numFmtId="3" fontId="12" fillId="10" borderId="3" xfId="1" applyNumberFormat="1" applyFont="1" applyFill="1" applyBorder="1" applyAlignment="1">
      <alignment horizontal="center" vertical="center"/>
    </xf>
    <xf numFmtId="3" fontId="12" fillId="11" borderId="3" xfId="0" applyNumberFormat="1" applyFont="1" applyFill="1" applyBorder="1" applyAlignment="1">
      <alignment horizontal="center" vertical="center"/>
    </xf>
    <xf numFmtId="3" fontId="12" fillId="11" borderId="3" xfId="0" applyNumberFormat="1" applyFont="1" applyFill="1" applyBorder="1" applyAlignment="1">
      <alignment horizontal="center" vertical="center" wrapText="1"/>
    </xf>
    <xf numFmtId="3" fontId="12" fillId="11" borderId="3" xfId="0" applyNumberFormat="1" applyFont="1" applyFill="1" applyBorder="1" applyAlignment="1">
      <alignment horizontal="center" vertical="center" shrinkToFi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3" xfId="3" applyNumberFormat="1" applyFont="1" applyFill="1" applyBorder="1" applyAlignment="1">
      <alignment horizontal="center" vertical="center" wrapText="1"/>
    </xf>
    <xf numFmtId="3" fontId="17" fillId="10" borderId="3" xfId="1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43" fontId="7" fillId="6" borderId="3" xfId="1" applyFont="1" applyFill="1" applyBorder="1" applyAlignment="1">
      <alignment horizontal="center" vertical="center" wrapText="1"/>
    </xf>
    <xf numFmtId="43" fontId="7" fillId="6" borderId="3" xfId="1" applyFont="1" applyFill="1" applyBorder="1" applyAlignment="1">
      <alignment horizontal="center" vertical="top" wrapText="1"/>
    </xf>
    <xf numFmtId="3" fontId="12" fillId="10" borderId="3" xfId="4" applyNumberFormat="1" applyFont="1" applyFill="1" applyBorder="1" applyAlignment="1">
      <alignment horizontal="center" vertical="center"/>
    </xf>
    <xf numFmtId="3" fontId="38" fillId="6" borderId="3" xfId="0" applyNumberFormat="1" applyFont="1" applyFill="1" applyBorder="1" applyAlignment="1">
      <alignment horizontal="center" vertical="center"/>
    </xf>
    <xf numFmtId="3" fontId="39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/>
    </xf>
    <xf numFmtId="3" fontId="39" fillId="6" borderId="3" xfId="0" applyNumberFormat="1" applyFont="1" applyFill="1" applyBorder="1" applyAlignment="1">
      <alignment horizontal="center" vertical="center" shrinkToFit="1"/>
    </xf>
    <xf numFmtId="3" fontId="41" fillId="3" borderId="3" xfId="0" applyNumberFormat="1" applyFont="1" applyFill="1" applyBorder="1" applyAlignment="1">
      <alignment horizontal="center" vertical="center" wrapText="1"/>
    </xf>
    <xf numFmtId="9" fontId="36" fillId="0" borderId="0" xfId="3" applyFont="1" applyFill="1" applyBorder="1" applyAlignment="1">
      <alignment horizontal="center" vertical="center" wrapText="1"/>
    </xf>
    <xf numFmtId="3" fontId="39" fillId="6" borderId="4" xfId="0" applyNumberFormat="1" applyFont="1" applyFill="1" applyBorder="1" applyAlignment="1">
      <alignment horizontal="center" vertical="center" shrinkToFit="1"/>
    </xf>
    <xf numFmtId="3" fontId="39" fillId="6" borderId="6" xfId="0" applyNumberFormat="1" applyFont="1" applyFill="1" applyBorder="1" applyAlignment="1">
      <alignment horizontal="center" vertical="center" shrinkToFit="1"/>
    </xf>
    <xf numFmtId="3" fontId="17" fillId="3" borderId="11" xfId="0" applyNumberFormat="1" applyFont="1" applyFill="1" applyBorder="1" applyAlignment="1">
      <alignment horizontal="center" vertical="center" wrapText="1"/>
    </xf>
    <xf numFmtId="3" fontId="41" fillId="3" borderId="17" xfId="0" applyNumberFormat="1" applyFont="1" applyFill="1" applyBorder="1" applyAlignment="1">
      <alignment horizontal="center" vertical="center" wrapText="1"/>
    </xf>
    <xf numFmtId="9" fontId="18" fillId="0" borderId="3" xfId="3" applyNumberFormat="1" applyFont="1" applyBorder="1" applyAlignment="1">
      <alignment horizontal="center" vertical="center" wrapText="1"/>
    </xf>
    <xf numFmtId="167" fontId="18" fillId="6" borderId="3" xfId="1" applyNumberFormat="1" applyFont="1" applyFill="1" applyBorder="1" applyAlignment="1">
      <alignment horizontal="center" vertical="center" shrinkToFit="1"/>
    </xf>
    <xf numFmtId="167" fontId="4" fillId="6" borderId="3" xfId="1" applyNumberFormat="1" applyFont="1" applyFill="1" applyBorder="1" applyAlignment="1">
      <alignment horizontal="center" vertical="center" shrinkToFit="1"/>
    </xf>
    <xf numFmtId="3" fontId="20" fillId="12" borderId="3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 readingOrder="1"/>
    </xf>
    <xf numFmtId="0" fontId="14" fillId="3" borderId="5" xfId="0" applyFont="1" applyFill="1" applyBorder="1" applyAlignment="1">
      <alignment horizontal="center" vertical="center" wrapText="1" readingOrder="1"/>
    </xf>
    <xf numFmtId="0" fontId="14" fillId="3" borderId="6" xfId="0" applyFont="1" applyFill="1" applyBorder="1" applyAlignment="1">
      <alignment horizontal="center" vertical="center" wrapText="1" readingOrder="1"/>
    </xf>
    <xf numFmtId="0" fontId="10" fillId="2" borderId="3" xfId="4" applyFont="1" applyFill="1" applyBorder="1" applyAlignment="1">
      <alignment horizontal="left" vertical="center"/>
    </xf>
    <xf numFmtId="0" fontId="9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justify" vertical="center" wrapText="1"/>
    </xf>
    <xf numFmtId="0" fontId="7" fillId="0" borderId="5" xfId="4" applyFont="1" applyBorder="1" applyAlignment="1">
      <alignment horizontal="justify" vertical="center" wrapText="1"/>
    </xf>
    <xf numFmtId="0" fontId="7" fillId="0" borderId="6" xfId="4" applyFont="1" applyBorder="1" applyAlignment="1">
      <alignment horizontal="justify" vertical="center" wrapText="1"/>
    </xf>
    <xf numFmtId="9" fontId="29" fillId="0" borderId="11" xfId="7" applyFont="1" applyFill="1" applyBorder="1" applyAlignment="1">
      <alignment horizontal="center" vertical="center" wrapText="1"/>
    </xf>
    <xf numFmtId="9" fontId="29" fillId="0" borderId="17" xfId="7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 readingOrder="1"/>
    </xf>
    <xf numFmtId="0" fontId="7" fillId="3" borderId="5" xfId="4" applyFont="1" applyFill="1" applyBorder="1" applyAlignment="1">
      <alignment horizontal="center" vertical="center" wrapText="1" readingOrder="1"/>
    </xf>
    <xf numFmtId="0" fontId="7" fillId="3" borderId="6" xfId="4" applyFont="1" applyFill="1" applyBorder="1" applyAlignment="1">
      <alignment horizontal="center" vertical="center" wrapText="1" readingOrder="1"/>
    </xf>
    <xf numFmtId="9" fontId="7" fillId="3" borderId="4" xfId="4" applyNumberFormat="1" applyFont="1" applyFill="1" applyBorder="1" applyAlignment="1">
      <alignment horizontal="center" vertical="center" wrapText="1" readingOrder="1"/>
    </xf>
    <xf numFmtId="9" fontId="7" fillId="3" borderId="6" xfId="4" applyNumberFormat="1" applyFont="1" applyFill="1" applyBorder="1" applyAlignment="1">
      <alignment horizontal="center" vertical="center" wrapText="1" readingOrder="1"/>
    </xf>
    <xf numFmtId="0" fontId="10" fillId="2" borderId="3" xfId="4" applyFont="1" applyFill="1" applyBorder="1" applyAlignment="1">
      <alignment horizontal="left"/>
    </xf>
    <xf numFmtId="0" fontId="7" fillId="3" borderId="4" xfId="4" applyFont="1" applyFill="1" applyBorder="1" applyAlignment="1">
      <alignment horizontal="justify" vertical="center" wrapText="1"/>
    </xf>
    <xf numFmtId="0" fontId="7" fillId="3" borderId="5" xfId="4" applyFont="1" applyFill="1" applyBorder="1" applyAlignment="1">
      <alignment horizontal="justify" vertical="center" wrapText="1"/>
    </xf>
    <xf numFmtId="0" fontId="7" fillId="3" borderId="6" xfId="4" applyFont="1" applyFill="1" applyBorder="1" applyAlignment="1">
      <alignment horizontal="justify" vertical="center" wrapText="1"/>
    </xf>
    <xf numFmtId="0" fontId="27" fillId="2" borderId="3" xfId="4" applyFont="1" applyFill="1" applyBorder="1" applyAlignment="1">
      <alignment horizontal="center" vertical="center" wrapText="1"/>
    </xf>
    <xf numFmtId="0" fontId="27" fillId="2" borderId="3" xfId="4" applyFont="1" applyFill="1" applyBorder="1" applyAlignment="1">
      <alignment horizontal="center" vertical="center"/>
    </xf>
    <xf numFmtId="0" fontId="18" fillId="3" borderId="4" xfId="4" applyFont="1" applyFill="1" applyBorder="1" applyAlignment="1">
      <alignment horizontal="center" vertical="center" wrapText="1" readingOrder="1"/>
    </xf>
    <xf numFmtId="0" fontId="18" fillId="3" borderId="5" xfId="4" applyFont="1" applyFill="1" applyBorder="1" applyAlignment="1">
      <alignment horizontal="center" vertical="center" wrapText="1" readingOrder="1"/>
    </xf>
    <xf numFmtId="0" fontId="18" fillId="3" borderId="6" xfId="4" applyFont="1" applyFill="1" applyBorder="1" applyAlignment="1">
      <alignment horizontal="center" vertical="center" wrapText="1" readingOrder="1"/>
    </xf>
    <xf numFmtId="0" fontId="9" fillId="3" borderId="3" xfId="4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1" fillId="3" borderId="6" xfId="0" applyFont="1" applyFill="1" applyBorder="1" applyAlignment="1">
      <alignment horizontal="center" vertical="center" wrapText="1" readingOrder="1"/>
    </xf>
    <xf numFmtId="0" fontId="19" fillId="4" borderId="8" xfId="0" applyFont="1" applyFill="1" applyBorder="1" applyAlignment="1">
      <alignment horizontal="left" vertical="center" wrapText="1" readingOrder="1"/>
    </xf>
    <xf numFmtId="0" fontId="19" fillId="4" borderId="5" xfId="0" applyFont="1" applyFill="1" applyBorder="1" applyAlignment="1">
      <alignment horizontal="left" vertical="center" wrapText="1" readingOrder="1"/>
    </xf>
    <xf numFmtId="0" fontId="19" fillId="4" borderId="9" xfId="0" applyFont="1" applyFill="1" applyBorder="1" applyAlignment="1">
      <alignment horizontal="left" vertical="center" wrapText="1" readingOrder="1"/>
    </xf>
    <xf numFmtId="0" fontId="19" fillId="4" borderId="8" xfId="0" applyFont="1" applyFill="1" applyBorder="1" applyAlignment="1">
      <alignment horizontal="center" vertical="center" wrapText="1" readingOrder="1"/>
    </xf>
    <xf numFmtId="0" fontId="19" fillId="4" borderId="5" xfId="0" applyFont="1" applyFill="1" applyBorder="1" applyAlignment="1">
      <alignment horizontal="center" vertical="center" wrapText="1" readingOrder="1"/>
    </xf>
    <xf numFmtId="0" fontId="19" fillId="4" borderId="9" xfId="0" applyFont="1" applyFill="1" applyBorder="1" applyAlignment="1">
      <alignment horizontal="center" vertical="center" wrapText="1" readingOrder="1"/>
    </xf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left" vertical="center" wrapText="1" readingOrder="1"/>
    </xf>
    <xf numFmtId="0" fontId="25" fillId="2" borderId="19" xfId="0" applyFont="1" applyFill="1" applyBorder="1" applyAlignment="1">
      <alignment horizontal="left" vertical="center" wrapText="1" readingOrder="1"/>
    </xf>
    <xf numFmtId="0" fontId="25" fillId="2" borderId="20" xfId="0" applyFont="1" applyFill="1" applyBorder="1" applyAlignment="1">
      <alignment horizontal="left" vertical="center" wrapText="1" readingOrder="1"/>
    </xf>
    <xf numFmtId="0" fontId="26" fillId="3" borderId="18" xfId="0" applyFont="1" applyFill="1" applyBorder="1" applyAlignment="1">
      <alignment horizontal="center" vertical="center" wrapText="1" readingOrder="1"/>
    </xf>
    <xf numFmtId="0" fontId="26" fillId="3" borderId="19" xfId="0" applyFont="1" applyFill="1" applyBorder="1" applyAlignment="1">
      <alignment horizontal="center" vertical="center" wrapText="1" readingOrder="1"/>
    </xf>
    <xf numFmtId="0" fontId="26" fillId="3" borderId="20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left" vertical="center" wrapText="1" readingOrder="1"/>
    </xf>
    <xf numFmtId="0" fontId="7" fillId="3" borderId="4" xfId="0" applyFont="1" applyFill="1" applyBorder="1" applyAlignment="1">
      <alignment horizontal="left" vertical="center" wrapText="1" readingOrder="1"/>
    </xf>
    <xf numFmtId="0" fontId="7" fillId="3" borderId="5" xfId="0" applyFont="1" applyFill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horizontal="left" vertical="center" wrapText="1" readingOrder="1"/>
    </xf>
    <xf numFmtId="164" fontId="9" fillId="0" borderId="4" xfId="2" applyNumberFormat="1" applyFont="1" applyFill="1" applyBorder="1" applyAlignment="1">
      <alignment horizontal="left" vertical="center" wrapText="1" readingOrder="1"/>
    </xf>
    <xf numFmtId="164" fontId="9" fillId="0" borderId="5" xfId="2" applyNumberFormat="1" applyFont="1" applyFill="1" applyBorder="1" applyAlignment="1">
      <alignment horizontal="left" vertical="center" wrapText="1" readingOrder="1"/>
    </xf>
    <xf numFmtId="164" fontId="9" fillId="0" borderId="6" xfId="2" applyNumberFormat="1" applyFont="1" applyFill="1" applyBorder="1" applyAlignment="1">
      <alignment horizontal="left" vertical="center" wrapText="1" readingOrder="1"/>
    </xf>
    <xf numFmtId="0" fontId="27" fillId="2" borderId="3" xfId="0" applyFont="1" applyFill="1" applyBorder="1" applyAlignment="1">
      <alignment horizontal="left" vertical="center" wrapText="1" readingOrder="1"/>
    </xf>
    <xf numFmtId="0" fontId="27" fillId="2" borderId="4" xfId="0" applyFont="1" applyFill="1" applyBorder="1" applyAlignment="1">
      <alignment horizontal="left" vertical="center" wrapText="1" readingOrder="1"/>
    </xf>
    <xf numFmtId="0" fontId="27" fillId="2" borderId="5" xfId="0" applyFont="1" applyFill="1" applyBorder="1" applyAlignment="1">
      <alignment horizontal="left" vertical="center" wrapText="1" readingOrder="1"/>
    </xf>
    <xf numFmtId="0" fontId="27" fillId="2" borderId="6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43" fontId="4" fillId="0" borderId="4" xfId="1" applyFont="1" applyFill="1" applyBorder="1" applyAlignment="1">
      <alignment horizontal="left" vertical="center" wrapText="1" readingOrder="1"/>
    </xf>
    <xf numFmtId="43" fontId="4" fillId="0" borderId="5" xfId="1" applyFont="1" applyFill="1" applyBorder="1" applyAlignment="1">
      <alignment horizontal="left" vertical="center" wrapText="1" readingOrder="1"/>
    </xf>
    <xf numFmtId="43" fontId="4" fillId="0" borderId="6" xfId="1" applyFont="1" applyFill="1" applyBorder="1" applyAlignment="1">
      <alignment horizontal="left" vertical="center" wrapText="1" readingOrder="1"/>
    </xf>
    <xf numFmtId="0" fontId="21" fillId="3" borderId="5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5" xfId="0" applyFont="1" applyFill="1" applyBorder="1" applyAlignment="1">
      <alignment horizontal="left" vertical="center" wrapText="1" readingOrder="1"/>
    </xf>
    <xf numFmtId="0" fontId="8" fillId="2" borderId="6" xfId="0" applyFont="1" applyFill="1" applyBorder="1" applyAlignment="1">
      <alignment horizontal="left" vertical="center" wrapText="1" readingOrder="1"/>
    </xf>
    <xf numFmtId="0" fontId="7" fillId="3" borderId="4" xfId="0" applyFont="1" applyFill="1" applyBorder="1" applyAlignment="1">
      <alignment horizontal="justify" vertical="center" wrapText="1" readingOrder="1"/>
    </xf>
    <xf numFmtId="0" fontId="7" fillId="3" borderId="5" xfId="0" applyFont="1" applyFill="1" applyBorder="1" applyAlignment="1">
      <alignment horizontal="justify" vertical="center" wrapText="1" readingOrder="1"/>
    </xf>
    <xf numFmtId="0" fontId="7" fillId="3" borderId="6" xfId="0" applyFont="1" applyFill="1" applyBorder="1" applyAlignment="1">
      <alignment horizontal="justify" vertical="center" wrapText="1" readingOrder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center" vertical="center" wrapText="1" readingOrder="1"/>
    </xf>
    <xf numFmtId="0" fontId="14" fillId="6" borderId="4" xfId="0" applyFont="1" applyFill="1" applyBorder="1" applyAlignment="1">
      <alignment horizontal="justify" vertical="center" wrapText="1"/>
    </xf>
    <xf numFmtId="0" fontId="14" fillId="6" borderId="5" xfId="0" applyFont="1" applyFill="1" applyBorder="1" applyAlignment="1">
      <alignment horizontal="justify" vertical="center" wrapText="1"/>
    </xf>
    <xf numFmtId="0" fontId="14" fillId="6" borderId="6" xfId="0" applyFont="1" applyFill="1" applyBorder="1" applyAlignment="1">
      <alignment horizontal="justify" vertical="center" wrapText="1"/>
    </xf>
    <xf numFmtId="9" fontId="28" fillId="0" borderId="11" xfId="3" applyNumberFormat="1" applyFont="1" applyFill="1" applyBorder="1" applyAlignment="1">
      <alignment horizontal="center" vertical="center" wrapText="1"/>
    </xf>
    <xf numFmtId="9" fontId="28" fillId="0" borderId="17" xfId="3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9" fontId="14" fillId="3" borderId="4" xfId="0" applyNumberFormat="1" applyFont="1" applyFill="1" applyBorder="1" applyAlignment="1">
      <alignment horizontal="center" vertical="center" wrapText="1" readingOrder="1"/>
    </xf>
    <xf numFmtId="9" fontId="14" fillId="3" borderId="6" xfId="0" applyNumberFormat="1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justify" vertical="center" wrapText="1" readingOrder="1"/>
    </xf>
    <xf numFmtId="0" fontId="14" fillId="3" borderId="3" xfId="0" applyFont="1" applyFill="1" applyBorder="1" applyAlignment="1">
      <alignment horizontal="center" vertical="center" wrapText="1" readingOrder="1"/>
    </xf>
    <xf numFmtId="9" fontId="14" fillId="3" borderId="3" xfId="3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14" fillId="6" borderId="3" xfId="0" applyFont="1" applyFill="1" applyBorder="1" applyAlignment="1">
      <alignment horizontal="justify" vertical="center" wrapText="1"/>
    </xf>
    <xf numFmtId="9" fontId="28" fillId="0" borderId="3" xfId="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justify" vertical="center" wrapText="1"/>
    </xf>
    <xf numFmtId="9" fontId="28" fillId="0" borderId="3" xfId="3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9" fontId="19" fillId="4" borderId="8" xfId="0" applyNumberFormat="1" applyFont="1" applyFill="1" applyBorder="1" applyAlignment="1">
      <alignment horizontal="center" vertical="center" wrapText="1" readingOrder="1"/>
    </xf>
    <xf numFmtId="9" fontId="19" fillId="4" borderId="9" xfId="0" applyNumberFormat="1" applyFont="1" applyFill="1" applyBorder="1" applyAlignment="1">
      <alignment horizontal="center" vertical="center" wrapText="1" readingOrder="1"/>
    </xf>
    <xf numFmtId="0" fontId="19" fillId="6" borderId="4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9" fontId="30" fillId="0" borderId="17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9" fontId="29" fillId="0" borderId="11" xfId="3" applyFont="1" applyFill="1" applyBorder="1" applyAlignment="1">
      <alignment horizontal="center" vertical="center" wrapText="1"/>
    </xf>
    <xf numFmtId="9" fontId="29" fillId="0" borderId="17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 readingOrder="1"/>
    </xf>
    <xf numFmtId="0" fontId="14" fillId="3" borderId="5" xfId="0" applyFont="1" applyFill="1" applyBorder="1" applyAlignment="1">
      <alignment horizontal="left" vertical="center" wrapText="1" readingOrder="1"/>
    </xf>
    <xf numFmtId="0" fontId="14" fillId="3" borderId="6" xfId="0" applyFont="1" applyFill="1" applyBorder="1" applyAlignment="1">
      <alignment horizontal="left" vertical="center" wrapText="1" readingOrder="1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9" fontId="28" fillId="0" borderId="11" xfId="3" applyFont="1" applyFill="1" applyBorder="1" applyAlignment="1">
      <alignment horizontal="center" vertical="center" wrapText="1"/>
    </xf>
    <xf numFmtId="9" fontId="28" fillId="0" borderId="17" xfId="3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9" fontId="28" fillId="0" borderId="11" xfId="3" applyFont="1" applyBorder="1" applyAlignment="1">
      <alignment horizontal="center" vertical="center" wrapText="1"/>
    </xf>
    <xf numFmtId="9" fontId="28" fillId="0" borderId="17" xfId="3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justify" vertical="center" wrapText="1" readingOrder="1"/>
    </xf>
    <xf numFmtId="0" fontId="14" fillId="3" borderId="5" xfId="0" applyFont="1" applyFill="1" applyBorder="1" applyAlignment="1">
      <alignment horizontal="justify" vertical="center" wrapText="1" readingOrder="1"/>
    </xf>
    <xf numFmtId="0" fontId="14" fillId="3" borderId="6" xfId="0" applyFont="1" applyFill="1" applyBorder="1" applyAlignment="1">
      <alignment horizontal="justify" vertical="center" wrapText="1" readingOrder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 readingOrder="1"/>
    </xf>
    <xf numFmtId="0" fontId="28" fillId="3" borderId="5" xfId="0" applyFont="1" applyFill="1" applyBorder="1" applyAlignment="1">
      <alignment horizontal="center" vertical="center" wrapText="1" readingOrder="1"/>
    </xf>
    <xf numFmtId="0" fontId="28" fillId="3" borderId="6" xfId="0" applyFont="1" applyFill="1" applyBorder="1" applyAlignment="1">
      <alignment horizontal="center" vertical="center" wrapText="1" readingOrder="1"/>
    </xf>
    <xf numFmtId="0" fontId="20" fillId="0" borderId="3" xfId="0" applyFont="1" applyBorder="1" applyAlignment="1">
      <alignment horizontal="justify" vertical="center" wrapText="1"/>
    </xf>
    <xf numFmtId="43" fontId="7" fillId="0" borderId="11" xfId="1" applyFont="1" applyFill="1" applyBorder="1" applyAlignment="1">
      <alignment horizontal="center" vertical="center"/>
    </xf>
    <xf numFmtId="43" fontId="7" fillId="0" borderId="17" xfId="1" applyFont="1" applyFill="1" applyBorder="1" applyAlignment="1">
      <alignment horizontal="center" vertical="center"/>
    </xf>
    <xf numFmtId="9" fontId="29" fillId="0" borderId="11" xfId="3" applyFont="1" applyBorder="1" applyAlignment="1">
      <alignment horizontal="center" vertical="center" wrapText="1"/>
    </xf>
    <xf numFmtId="9" fontId="29" fillId="0" borderId="17" xfId="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9" fontId="9" fillId="0" borderId="11" xfId="3" applyFont="1" applyBorder="1" applyAlignment="1">
      <alignment horizontal="center" vertical="center" wrapText="1"/>
    </xf>
    <xf numFmtId="9" fontId="9" fillId="0" borderId="17" xfId="3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22" fillId="2" borderId="6" xfId="0" applyFont="1" applyFill="1" applyBorder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justify" vertical="top"/>
    </xf>
    <xf numFmtId="0" fontId="20" fillId="0" borderId="5" xfId="0" applyFont="1" applyFill="1" applyBorder="1" applyAlignment="1">
      <alignment horizontal="justify" vertical="top"/>
    </xf>
    <xf numFmtId="0" fontId="20" fillId="0" borderId="6" xfId="0" applyFont="1" applyFill="1" applyBorder="1" applyAlignment="1">
      <alignment horizontal="justify" vertical="top"/>
    </xf>
    <xf numFmtId="9" fontId="7" fillId="3" borderId="4" xfId="0" applyNumberFormat="1" applyFont="1" applyFill="1" applyBorder="1" applyAlignment="1">
      <alignment horizontal="center" vertical="center" wrapText="1" readingOrder="1"/>
    </xf>
    <xf numFmtId="9" fontId="7" fillId="3" borderId="6" xfId="0" applyNumberFormat="1" applyFont="1" applyFill="1" applyBorder="1" applyAlignment="1">
      <alignment horizontal="center" vertical="center" wrapText="1" readingOrder="1"/>
    </xf>
    <xf numFmtId="0" fontId="28" fillId="0" borderId="4" xfId="0" applyFont="1" applyFill="1" applyBorder="1" applyAlignment="1">
      <alignment horizontal="center" vertical="center" wrapText="1" readingOrder="1"/>
    </xf>
    <xf numFmtId="0" fontId="28" fillId="0" borderId="5" xfId="0" applyFont="1" applyFill="1" applyBorder="1" applyAlignment="1">
      <alignment horizontal="center" vertical="center" wrapText="1" readingOrder="1"/>
    </xf>
    <xf numFmtId="0" fontId="28" fillId="0" borderId="6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20" fillId="6" borderId="4" xfId="0" applyFont="1" applyFill="1" applyBorder="1" applyAlignment="1">
      <alignment horizontal="justify" vertical="top"/>
    </xf>
    <xf numFmtId="0" fontId="20" fillId="6" borderId="5" xfId="0" applyFont="1" applyFill="1" applyBorder="1" applyAlignment="1">
      <alignment horizontal="justify" vertical="top"/>
    </xf>
    <xf numFmtId="0" fontId="20" fillId="6" borderId="6" xfId="0" applyFont="1" applyFill="1" applyBorder="1" applyAlignment="1">
      <alignment horizontal="justify" vertical="top"/>
    </xf>
    <xf numFmtId="0" fontId="19" fillId="0" borderId="3" xfId="0" applyFont="1" applyBorder="1" applyAlignment="1">
      <alignment horizontal="justify" vertical="center" wrapText="1"/>
    </xf>
    <xf numFmtId="9" fontId="9" fillId="0" borderId="11" xfId="3" applyFont="1" applyFill="1" applyBorder="1" applyAlignment="1">
      <alignment horizontal="center" vertical="center" wrapText="1"/>
    </xf>
    <xf numFmtId="9" fontId="9" fillId="0" borderId="17" xfId="3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8" fillId="2" borderId="4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shrinkToFit="1"/>
    </xf>
    <xf numFmtId="0" fontId="9" fillId="0" borderId="17" xfId="4" applyFont="1" applyBorder="1" applyAlignment="1">
      <alignment horizontal="center" vertical="center" shrinkToFit="1"/>
    </xf>
    <xf numFmtId="0" fontId="9" fillId="0" borderId="12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20" fillId="0" borderId="3" xfId="4" applyFont="1" applyBorder="1" applyAlignment="1">
      <alignment horizontal="justify" vertical="center" wrapText="1"/>
    </xf>
    <xf numFmtId="9" fontId="9" fillId="0" borderId="11" xfId="7" applyFont="1" applyFill="1" applyBorder="1" applyAlignment="1">
      <alignment horizontal="center" vertical="center" wrapText="1"/>
    </xf>
    <xf numFmtId="9" fontId="9" fillId="0" borderId="17" xfId="7" applyFont="1" applyFill="1" applyBorder="1" applyAlignment="1">
      <alignment horizontal="center" vertical="center" wrapText="1"/>
    </xf>
    <xf numFmtId="0" fontId="42" fillId="0" borderId="21" xfId="0" applyFont="1" applyBorder="1" applyAlignment="1">
      <alignment horizont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9" fontId="36" fillId="6" borderId="11" xfId="3" applyFont="1" applyFill="1" applyBorder="1" applyAlignment="1">
      <alignment horizontal="center" vertical="center" wrapText="1"/>
    </xf>
    <xf numFmtId="9" fontId="36" fillId="6" borderId="17" xfId="3" applyFont="1" applyFill="1" applyBorder="1" applyAlignment="1">
      <alignment horizontal="center" vertical="center" wrapText="1"/>
    </xf>
    <xf numFmtId="9" fontId="29" fillId="3" borderId="11" xfId="3" applyFont="1" applyFill="1" applyBorder="1" applyAlignment="1">
      <alignment horizontal="center" vertical="center" wrapText="1"/>
    </xf>
    <xf numFmtId="9" fontId="29" fillId="3" borderId="17" xfId="3" applyFont="1" applyFill="1" applyBorder="1" applyAlignment="1">
      <alignment horizontal="center" vertical="center" wrapText="1"/>
    </xf>
    <xf numFmtId="9" fontId="37" fillId="6" borderId="11" xfId="3" applyFont="1" applyFill="1" applyBorder="1" applyAlignment="1">
      <alignment horizontal="center" vertical="center" wrapText="1"/>
    </xf>
    <xf numFmtId="9" fontId="37" fillId="6" borderId="17" xfId="3" applyFont="1" applyFill="1" applyBorder="1" applyAlignment="1">
      <alignment horizontal="center" vertical="center" wrapText="1"/>
    </xf>
    <xf numFmtId="9" fontId="29" fillId="6" borderId="11" xfId="3" applyFont="1" applyFill="1" applyBorder="1" applyAlignment="1">
      <alignment horizontal="center" vertical="center" wrapText="1"/>
    </xf>
    <xf numFmtId="9" fontId="29" fillId="6" borderId="17" xfId="3" applyFont="1" applyFill="1" applyBorder="1" applyAlignment="1">
      <alignment horizontal="center" vertical="center" wrapText="1"/>
    </xf>
    <xf numFmtId="9" fontId="29" fillId="3" borderId="11" xfId="7" applyFont="1" applyFill="1" applyBorder="1" applyAlignment="1">
      <alignment horizontal="center" vertical="center" wrapText="1"/>
    </xf>
    <xf numFmtId="9" fontId="29" fillId="3" borderId="17" xfId="7" applyFont="1" applyFill="1" applyBorder="1" applyAlignment="1">
      <alignment horizontal="center" vertical="center" wrapText="1"/>
    </xf>
    <xf numFmtId="9" fontId="28" fillId="3" borderId="11" xfId="3" applyFont="1" applyFill="1" applyBorder="1" applyAlignment="1">
      <alignment horizontal="center" vertical="center" wrapText="1"/>
    </xf>
    <xf numFmtId="9" fontId="28" fillId="3" borderId="17" xfId="3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9" fontId="18" fillId="0" borderId="11" xfId="3" applyNumberFormat="1" applyFont="1" applyFill="1" applyBorder="1" applyAlignment="1">
      <alignment horizontal="center" vertical="center" wrapText="1"/>
    </xf>
    <xf numFmtId="9" fontId="18" fillId="0" borderId="17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9">
    <cellStyle name="Millares" xfId="1" builtinId="3"/>
    <cellStyle name="Millares 2 2 2" xfId="6"/>
    <cellStyle name="Moneda" xfId="2" builtinId="4"/>
    <cellStyle name="Moneda 2" xfId="5"/>
    <cellStyle name="Moneda 3" xfId="8"/>
    <cellStyle name="Normal" xfId="0" builtinId="0"/>
    <cellStyle name="Normal 2" xfId="4"/>
    <cellStyle name="Porcentaje" xfId="3" builtinId="5"/>
    <cellStyle name="Porcentaje 2" xfId="7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261</xdr:row>
      <xdr:rowOff>64323</xdr:rowOff>
    </xdr:from>
    <xdr:to>
      <xdr:col>5</xdr:col>
      <xdr:colOff>152578</xdr:colOff>
      <xdr:row>265</xdr:row>
      <xdr:rowOff>192836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61950" y="201384723"/>
          <a:ext cx="3400603" cy="142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</a:t>
          </a:r>
        </a:p>
      </xdr:txBody>
    </xdr:sp>
    <xdr:clientData/>
  </xdr:twoCellAnchor>
  <xdr:twoCellAnchor>
    <xdr:from>
      <xdr:col>5</xdr:col>
      <xdr:colOff>730875</xdr:colOff>
      <xdr:row>261</xdr:row>
      <xdr:rowOff>54294</xdr:rowOff>
    </xdr:from>
    <xdr:to>
      <xdr:col>10</xdr:col>
      <xdr:colOff>364262</xdr:colOff>
      <xdr:row>266</xdr:row>
      <xdr:rowOff>35030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4340850" y="201374694"/>
          <a:ext cx="3110012" cy="1599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Despacho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de la Dirección de Finanzas</a:t>
          </a:r>
        </a:p>
      </xdr:txBody>
    </xdr:sp>
    <xdr:clientData/>
  </xdr:twoCellAnchor>
  <xdr:twoCellAnchor>
    <xdr:from>
      <xdr:col>11</xdr:col>
      <xdr:colOff>291433</xdr:colOff>
      <xdr:row>261</xdr:row>
      <xdr:rowOff>72659</xdr:rowOff>
    </xdr:from>
    <xdr:to>
      <xdr:col>17</xdr:col>
      <xdr:colOff>301157</xdr:colOff>
      <xdr:row>265</xdr:row>
      <xdr:rowOff>108858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7901908" y="201393059"/>
          <a:ext cx="3152974" cy="133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Héctor Alejandro Juárez Amador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Despacho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Dirección General</a:t>
          </a:r>
        </a:p>
      </xdr:txBody>
    </xdr:sp>
    <xdr:clientData/>
  </xdr:twoCellAnchor>
  <xdr:twoCellAnchor>
    <xdr:from>
      <xdr:col>17</xdr:col>
      <xdr:colOff>259773</xdr:colOff>
      <xdr:row>261</xdr:row>
      <xdr:rowOff>72660</xdr:rowOff>
    </xdr:from>
    <xdr:to>
      <xdr:col>20</xdr:col>
      <xdr:colOff>760894</xdr:colOff>
      <xdr:row>265</xdr:row>
      <xdr:rowOff>200453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12832773" y="111012933"/>
          <a:ext cx="3029576" cy="144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Salas.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Despacho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la Contraloría General</a:t>
          </a:r>
        </a:p>
      </xdr:txBody>
    </xdr:sp>
    <xdr:clientData/>
  </xdr:twoCellAnchor>
  <xdr:twoCellAnchor editAs="oneCell">
    <xdr:from>
      <xdr:col>1</xdr:col>
      <xdr:colOff>68035</xdr:colOff>
      <xdr:row>1</xdr:row>
      <xdr:rowOff>1</xdr:rowOff>
    </xdr:from>
    <xdr:to>
      <xdr:col>3</xdr:col>
      <xdr:colOff>748392</xdr:colOff>
      <xdr:row>2</xdr:row>
      <xdr:rowOff>40821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8" t="5557" r="55455" b="80992"/>
        <a:stretch/>
      </xdr:blipFill>
      <xdr:spPr bwMode="auto">
        <a:xfrm>
          <a:off x="149678" y="108858"/>
          <a:ext cx="2476500" cy="952499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136071</xdr:colOff>
      <xdr:row>1</xdr:row>
      <xdr:rowOff>8003</xdr:rowOff>
    </xdr:from>
    <xdr:to>
      <xdr:col>20</xdr:col>
      <xdr:colOff>974911</xdr:colOff>
      <xdr:row>2</xdr:row>
      <xdr:rowOff>108858</xdr:rowOff>
    </xdr:to>
    <xdr:pic>
      <xdr:nvPicPr>
        <xdr:cNvPr id="7" name="Imagen 6" descr="Log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62214" y="116860"/>
          <a:ext cx="2716626" cy="1012534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257969</xdr:colOff>
      <xdr:row>267</xdr:row>
      <xdr:rowOff>91281</xdr:rowOff>
    </xdr:from>
    <xdr:to>
      <xdr:col>5</xdr:col>
      <xdr:colOff>124797</xdr:colOff>
      <xdr:row>270</xdr:row>
      <xdr:rowOff>280148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83DBD8A4-9FBB-421A-8ABC-755322625C7A}"/>
            </a:ext>
          </a:extLst>
        </xdr:cNvPr>
        <xdr:cNvSpPr txBox="1">
          <a:spLocks noChangeArrowheads="1"/>
        </xdr:cNvSpPr>
      </xdr:nvSpPr>
      <xdr:spPr bwMode="auto">
        <a:xfrm>
          <a:off x="329407" y="115843844"/>
          <a:ext cx="3450609" cy="2451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</a:t>
          </a:r>
        </a:p>
      </xdr:txBody>
    </xdr:sp>
    <xdr:clientData/>
  </xdr:twoCellAnchor>
  <xdr:twoCellAnchor>
    <xdr:from>
      <xdr:col>5</xdr:col>
      <xdr:colOff>945186</xdr:colOff>
      <xdr:row>267</xdr:row>
      <xdr:rowOff>47624</xdr:rowOff>
    </xdr:from>
    <xdr:to>
      <xdr:col>10</xdr:col>
      <xdr:colOff>582542</xdr:colOff>
      <xdr:row>271</xdr:row>
      <xdr:rowOff>86623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C0B10FE-EB90-41B8-850F-981F6CA4625E}"/>
            </a:ext>
          </a:extLst>
        </xdr:cNvPr>
        <xdr:cNvSpPr txBox="1">
          <a:spLocks noChangeArrowheads="1"/>
        </xdr:cNvSpPr>
      </xdr:nvSpPr>
      <xdr:spPr bwMode="auto">
        <a:xfrm flipH="1">
          <a:off x="4600405" y="115800187"/>
          <a:ext cx="4518918" cy="2622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</a:t>
          </a:r>
        </a:p>
      </xdr:txBody>
    </xdr:sp>
    <xdr:clientData/>
  </xdr:twoCellAnchor>
  <xdr:twoCellAnchor>
    <xdr:from>
      <xdr:col>10</xdr:col>
      <xdr:colOff>672434</xdr:colOff>
      <xdr:row>267</xdr:row>
      <xdr:rowOff>59531</xdr:rowOff>
    </xdr:from>
    <xdr:to>
      <xdr:col>16</xdr:col>
      <xdr:colOff>547220</xdr:colOff>
      <xdr:row>270</xdr:row>
      <xdr:rowOff>172358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2AA59F7A-822A-433B-857A-4E11E1AA7FA2}"/>
            </a:ext>
          </a:extLst>
        </xdr:cNvPr>
        <xdr:cNvSpPr txBox="1">
          <a:spLocks noChangeArrowheads="1"/>
        </xdr:cNvSpPr>
      </xdr:nvSpPr>
      <xdr:spPr bwMode="auto">
        <a:xfrm flipH="1">
          <a:off x="9209215" y="115812094"/>
          <a:ext cx="5339755" cy="2375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  <a:endParaRPr lang="es-MX" sz="14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Hugo Lozano Hernández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16</xdr:col>
      <xdr:colOff>807461</xdr:colOff>
      <xdr:row>267</xdr:row>
      <xdr:rowOff>63500</xdr:rowOff>
    </xdr:from>
    <xdr:to>
      <xdr:col>20</xdr:col>
      <xdr:colOff>419582</xdr:colOff>
      <xdr:row>270</xdr:row>
      <xdr:rowOff>319877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892FEA9F-DACB-48E8-9D9C-CBAE3AD277E5}"/>
            </a:ext>
          </a:extLst>
        </xdr:cNvPr>
        <xdr:cNvSpPr txBox="1">
          <a:spLocks noChangeArrowheads="1"/>
        </xdr:cNvSpPr>
      </xdr:nvSpPr>
      <xdr:spPr bwMode="auto">
        <a:xfrm flipH="1">
          <a:off x="14809211" y="115816063"/>
          <a:ext cx="3922184" cy="25185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Salas.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</xdr:txBody>
    </xdr:sp>
    <xdr:clientData/>
  </xdr:twoCellAnchor>
  <xdr:twoCellAnchor editAs="oneCell">
    <xdr:from>
      <xdr:col>1</xdr:col>
      <xdr:colOff>68035</xdr:colOff>
      <xdr:row>1</xdr:row>
      <xdr:rowOff>1</xdr:rowOff>
    </xdr:from>
    <xdr:to>
      <xdr:col>4</xdr:col>
      <xdr:colOff>1370</xdr:colOff>
      <xdr:row>2</xdr:row>
      <xdr:rowOff>40821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6C375AF-0CAC-4455-9238-B7131BF679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8" t="5557" r="55455" b="80992"/>
        <a:stretch/>
      </xdr:blipFill>
      <xdr:spPr bwMode="auto">
        <a:xfrm>
          <a:off x="144235" y="114301"/>
          <a:ext cx="2486035" cy="95522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136071</xdr:colOff>
      <xdr:row>1</xdr:row>
      <xdr:rowOff>8003</xdr:rowOff>
    </xdr:from>
    <xdr:to>
      <xdr:col>20</xdr:col>
      <xdr:colOff>351457</xdr:colOff>
      <xdr:row>2</xdr:row>
      <xdr:rowOff>108858</xdr:rowOff>
    </xdr:to>
    <xdr:pic>
      <xdr:nvPicPr>
        <xdr:cNvPr id="7" name="Imagen 6" descr="Logo">
          <a:extLst>
            <a:ext uri="{FF2B5EF4-FFF2-40B4-BE49-F238E27FC236}">
              <a16:creationId xmlns:a16="http://schemas.microsoft.com/office/drawing/2014/main" xmlns="" id="{6C2C4E9D-0B05-459C-8BD7-F0AE1FD3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947571" y="122303"/>
          <a:ext cx="2724790" cy="1015255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F307"/>
  <sheetViews>
    <sheetView showGridLines="0" view="pageBreakPreview" topLeftCell="B241" zoomScale="80" zoomScaleNormal="70" zoomScaleSheetLayoutView="80" workbookViewId="0">
      <selection activeCell="B3" sqref="B3"/>
    </sheetView>
  </sheetViews>
  <sheetFormatPr baseColWidth="10" defaultRowHeight="15" x14ac:dyDescent="0.25"/>
  <cols>
    <col min="1" max="1" width="1.140625" customWidth="1"/>
    <col min="2" max="2" width="15.42578125" style="43" customWidth="1"/>
    <col min="3" max="4" width="11.42578125" style="44"/>
    <col min="5" max="5" width="15.5703125" style="44" customWidth="1"/>
    <col min="6" max="6" width="14.42578125" style="61" customWidth="1"/>
    <col min="7" max="7" width="14.140625" style="44" customWidth="1"/>
    <col min="8" max="8" width="12" style="44" customWidth="1"/>
    <col min="9" max="11" width="10.5703125" style="44" customWidth="1"/>
    <col min="12" max="12" width="10" style="44" customWidth="1"/>
    <col min="13" max="13" width="11.42578125" style="44" customWidth="1"/>
    <col min="14" max="14" width="9.85546875" style="44" customWidth="1"/>
    <col min="15" max="15" width="10.7109375" style="44" customWidth="1"/>
    <col min="16" max="16" width="9.85546875" style="44" customWidth="1"/>
    <col min="17" max="17" width="9.42578125" style="44" customWidth="1"/>
    <col min="18" max="18" width="9.5703125" style="44" customWidth="1"/>
    <col min="19" max="19" width="13.7109375" style="44" customWidth="1"/>
    <col min="20" max="20" width="14.5703125" style="44" customWidth="1"/>
    <col min="21" max="21" width="18" style="53" customWidth="1"/>
    <col min="22" max="22" width="7" style="4" customWidth="1"/>
    <col min="23" max="23" width="19.42578125" customWidth="1"/>
  </cols>
  <sheetData>
    <row r="1" spans="1:22" ht="9" customHeight="1" x14ac:dyDescent="0.25">
      <c r="B1" s="1"/>
      <c r="C1" s="2"/>
      <c r="D1" s="2"/>
      <c r="E1" s="2"/>
      <c r="F1" s="55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72" customHeight="1" x14ac:dyDescent="0.25">
      <c r="A2">
        <v>6</v>
      </c>
      <c r="B2" s="330" t="s">
        <v>238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</row>
    <row r="3" spans="1:22" ht="19.5" customHeight="1" x14ac:dyDescent="0.25">
      <c r="B3" s="87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2" x14ac:dyDescent="0.2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</row>
    <row r="5" spans="1:22" ht="24.75" customHeight="1" x14ac:dyDescent="0.25">
      <c r="B5" s="333" t="s">
        <v>0</v>
      </c>
      <c r="C5" s="334"/>
      <c r="D5" s="335"/>
      <c r="E5" s="336" t="s">
        <v>1</v>
      </c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8"/>
    </row>
    <row r="6" spans="1:22" s="5" customFormat="1" ht="8.25" customHeight="1" x14ac:dyDescent="0.25">
      <c r="B6" s="6"/>
      <c r="C6" s="7"/>
      <c r="D6" s="7"/>
      <c r="E6" s="8"/>
      <c r="F6" s="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s="5" customFormat="1" ht="8.25" customHeight="1" x14ac:dyDescent="0.25">
      <c r="B7" s="99"/>
      <c r="C7" s="100"/>
      <c r="D7" s="100"/>
      <c r="E7" s="101"/>
      <c r="F7" s="10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</row>
    <row r="8" spans="1:22" ht="41.25" customHeight="1" x14ac:dyDescent="0.25">
      <c r="B8" s="348" t="s">
        <v>220</v>
      </c>
      <c r="C8" s="348"/>
      <c r="D8" s="348"/>
      <c r="E8" s="349" t="s">
        <v>219</v>
      </c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1"/>
    </row>
    <row r="9" spans="1:22" ht="19.5" customHeight="1" x14ac:dyDescent="0.25">
      <c r="B9" s="348" t="s">
        <v>2</v>
      </c>
      <c r="C9" s="348"/>
      <c r="D9" s="348"/>
      <c r="E9" s="349" t="s">
        <v>161</v>
      </c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1"/>
    </row>
    <row r="10" spans="1:22" ht="15" customHeight="1" x14ac:dyDescent="0.25">
      <c r="B10" s="339" t="s">
        <v>3</v>
      </c>
      <c r="C10" s="340"/>
      <c r="D10" s="341"/>
      <c r="E10" s="342" t="s">
        <v>4</v>
      </c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4"/>
    </row>
    <row r="11" spans="1:22" ht="15" customHeight="1" x14ac:dyDescent="0.25">
      <c r="B11" s="339" t="s">
        <v>5</v>
      </c>
      <c r="C11" s="340"/>
      <c r="D11" s="341"/>
      <c r="E11" s="342" t="s">
        <v>6</v>
      </c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4"/>
    </row>
    <row r="12" spans="1:22" ht="15" customHeight="1" x14ac:dyDescent="0.25">
      <c r="B12" s="339" t="s">
        <v>64</v>
      </c>
      <c r="C12" s="340"/>
      <c r="D12" s="341"/>
      <c r="E12" s="345">
        <v>846633045.26999998</v>
      </c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7"/>
    </row>
    <row r="13" spans="1:22" ht="15" customHeight="1" x14ac:dyDescent="0.25">
      <c r="B13" s="339" t="s">
        <v>152</v>
      </c>
      <c r="C13" s="340"/>
      <c r="D13" s="341"/>
      <c r="E13" s="345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7"/>
    </row>
    <row r="14" spans="1:22" ht="15" customHeight="1" x14ac:dyDescent="0.25">
      <c r="B14" s="339" t="s">
        <v>153</v>
      </c>
      <c r="C14" s="340"/>
      <c r="D14" s="341"/>
      <c r="E14" s="345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7"/>
    </row>
    <row r="15" spans="1:22" ht="18" customHeight="1" x14ac:dyDescent="0.25">
      <c r="B15" s="352" t="s">
        <v>7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4"/>
      <c r="V15" s="5"/>
    </row>
    <row r="16" spans="1:22" ht="15" customHeight="1" x14ac:dyDescent="0.25">
      <c r="B16" s="339" t="s">
        <v>8</v>
      </c>
      <c r="C16" s="340"/>
      <c r="D16" s="341"/>
      <c r="E16" s="358" t="s">
        <v>9</v>
      </c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60"/>
      <c r="V16" s="5"/>
    </row>
    <row r="17" spans="2:22" ht="15" customHeight="1" x14ac:dyDescent="0.25">
      <c r="B17" s="339" t="s">
        <v>10</v>
      </c>
      <c r="C17" s="340"/>
      <c r="D17" s="341"/>
      <c r="E17" s="358" t="s">
        <v>65</v>
      </c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5"/>
    </row>
    <row r="18" spans="2:22" ht="15" customHeight="1" x14ac:dyDescent="0.25">
      <c r="B18" s="339" t="s">
        <v>11</v>
      </c>
      <c r="C18" s="340"/>
      <c r="D18" s="341"/>
      <c r="E18" s="358" t="s">
        <v>66</v>
      </c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60"/>
      <c r="V18" s="5"/>
    </row>
    <row r="19" spans="2:22" ht="15" customHeight="1" x14ac:dyDescent="0.25">
      <c r="B19" s="339" t="s">
        <v>12</v>
      </c>
      <c r="C19" s="340"/>
      <c r="D19" s="341"/>
      <c r="E19" s="358" t="s">
        <v>67</v>
      </c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60"/>
      <c r="V19" s="5"/>
    </row>
    <row r="20" spans="2:22" ht="18" customHeight="1" x14ac:dyDescent="0.25">
      <c r="B20" s="352" t="s">
        <v>13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4"/>
    </row>
    <row r="21" spans="2:22" ht="15" customHeight="1" x14ac:dyDescent="0.25">
      <c r="B21" s="355" t="s">
        <v>14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7"/>
    </row>
    <row r="22" spans="2:22" ht="24" customHeight="1" x14ac:dyDescent="0.25">
      <c r="B22" s="352" t="s">
        <v>15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4"/>
    </row>
    <row r="23" spans="2:22" ht="24" customHeight="1" x14ac:dyDescent="0.25">
      <c r="B23" s="355" t="s">
        <v>166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7"/>
    </row>
    <row r="24" spans="2:22" ht="100.5" customHeight="1" x14ac:dyDescent="0.25">
      <c r="B24" s="362" t="s">
        <v>16</v>
      </c>
      <c r="C24" s="363"/>
      <c r="D24" s="364"/>
      <c r="E24" s="365" t="s">
        <v>168</v>
      </c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7"/>
    </row>
    <row r="25" spans="2:22" ht="18" x14ac:dyDescent="0.25">
      <c r="B25" s="368" t="s">
        <v>17</v>
      </c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70"/>
    </row>
    <row r="26" spans="2:22" ht="30.75" customHeight="1" x14ac:dyDescent="0.25">
      <c r="B26" s="371" t="s">
        <v>162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3"/>
    </row>
    <row r="27" spans="2:22" ht="30" customHeight="1" x14ac:dyDescent="0.25">
      <c r="B27" s="97" t="s">
        <v>18</v>
      </c>
      <c r="C27" s="374" t="s">
        <v>19</v>
      </c>
      <c r="D27" s="375"/>
      <c r="E27" s="376"/>
      <c r="F27" s="97" t="s">
        <v>20</v>
      </c>
      <c r="G27" s="96" t="s">
        <v>21</v>
      </c>
      <c r="H27" s="374" t="s">
        <v>22</v>
      </c>
      <c r="I27" s="375"/>
      <c r="J27" s="375"/>
      <c r="K27" s="375"/>
      <c r="L27" s="375"/>
      <c r="M27" s="375"/>
      <c r="N27" s="376"/>
      <c r="O27" s="374" t="s">
        <v>23</v>
      </c>
      <c r="P27" s="375"/>
      <c r="Q27" s="375"/>
      <c r="R27" s="375"/>
      <c r="S27" s="376"/>
      <c r="T27" s="374" t="s">
        <v>24</v>
      </c>
      <c r="U27" s="376"/>
    </row>
    <row r="28" spans="2:22" ht="52.5" customHeight="1" x14ac:dyDescent="0.25">
      <c r="B28" s="83" t="s">
        <v>163</v>
      </c>
      <c r="C28" s="297" t="s">
        <v>105</v>
      </c>
      <c r="D28" s="298"/>
      <c r="E28" s="299"/>
      <c r="F28" s="83" t="s">
        <v>106</v>
      </c>
      <c r="G28" s="84" t="s">
        <v>26</v>
      </c>
      <c r="H28" s="297" t="s">
        <v>27</v>
      </c>
      <c r="I28" s="298"/>
      <c r="J28" s="298"/>
      <c r="K28" s="298"/>
      <c r="L28" s="298"/>
      <c r="M28" s="298"/>
      <c r="N28" s="299"/>
      <c r="O28" s="297" t="s">
        <v>49</v>
      </c>
      <c r="P28" s="298"/>
      <c r="Q28" s="298"/>
      <c r="R28" s="298"/>
      <c r="S28" s="299"/>
      <c r="T28" s="391">
        <f>U31</f>
        <v>0.11111111111111094</v>
      </c>
      <c r="U28" s="392"/>
    </row>
    <row r="29" spans="2:22" ht="18" x14ac:dyDescent="0.25">
      <c r="B29" s="393" t="s">
        <v>28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5"/>
    </row>
    <row r="30" spans="2:22" ht="29.25" customHeight="1" x14ac:dyDescent="0.25">
      <c r="B30" s="95" t="s">
        <v>29</v>
      </c>
      <c r="C30" s="385" t="s">
        <v>30</v>
      </c>
      <c r="D30" s="386"/>
      <c r="E30" s="387"/>
      <c r="F30" s="95" t="s">
        <v>20</v>
      </c>
      <c r="G30" s="95" t="s">
        <v>28</v>
      </c>
      <c r="H30" s="95" t="s">
        <v>31</v>
      </c>
      <c r="I30" s="95" t="s">
        <v>32</v>
      </c>
      <c r="J30" s="95" t="s">
        <v>33</v>
      </c>
      <c r="K30" s="95" t="s">
        <v>34</v>
      </c>
      <c r="L30" s="95" t="s">
        <v>35</v>
      </c>
      <c r="M30" s="95" t="s">
        <v>36</v>
      </c>
      <c r="N30" s="95" t="s">
        <v>37</v>
      </c>
      <c r="O30" s="95" t="s">
        <v>38</v>
      </c>
      <c r="P30" s="95" t="s">
        <v>39</v>
      </c>
      <c r="Q30" s="95" t="s">
        <v>40</v>
      </c>
      <c r="R30" s="95" t="s">
        <v>41</v>
      </c>
      <c r="S30" s="95" t="s">
        <v>42</v>
      </c>
      <c r="T30" s="95" t="s">
        <v>50</v>
      </c>
      <c r="U30" s="95" t="s">
        <v>44</v>
      </c>
    </row>
    <row r="31" spans="2:22" ht="29.25" customHeight="1" x14ac:dyDescent="0.25">
      <c r="B31" s="115" t="s">
        <v>157</v>
      </c>
      <c r="C31" s="377" t="s">
        <v>158</v>
      </c>
      <c r="D31" s="378"/>
      <c r="E31" s="379"/>
      <c r="F31" s="115" t="s">
        <v>106</v>
      </c>
      <c r="G31" s="113">
        <v>0.81</v>
      </c>
      <c r="H31" s="113">
        <v>0.82</v>
      </c>
      <c r="I31" s="113">
        <v>0.87</v>
      </c>
      <c r="J31" s="113">
        <v>0.85</v>
      </c>
      <c r="K31" s="113">
        <v>0.81</v>
      </c>
      <c r="L31" s="113">
        <v>0.8</v>
      </c>
      <c r="M31" s="113">
        <v>0.77</v>
      </c>
      <c r="N31" s="113">
        <v>0.78</v>
      </c>
      <c r="O31" s="113">
        <v>0.77</v>
      </c>
      <c r="P31" s="113">
        <v>0.76</v>
      </c>
      <c r="Q31" s="113">
        <f>AVERAGE(H31:P31)</f>
        <v>0.80333333333333334</v>
      </c>
      <c r="R31" s="113">
        <f>AVERAGE(H31:Q31)</f>
        <v>0.80333333333333334</v>
      </c>
      <c r="S31" s="113">
        <f>AVERAGE(H31:R31)</f>
        <v>0.80333333333333323</v>
      </c>
      <c r="T31" s="113">
        <v>0.81000000000000039</v>
      </c>
      <c r="U31" s="380">
        <f>T32/T31-1</f>
        <v>0.11111111111111094</v>
      </c>
    </row>
    <row r="32" spans="2:22" ht="29.25" customHeight="1" x14ac:dyDescent="0.25">
      <c r="B32" s="115" t="s">
        <v>165</v>
      </c>
      <c r="C32" s="377" t="s">
        <v>164</v>
      </c>
      <c r="D32" s="378"/>
      <c r="E32" s="379"/>
      <c r="F32" s="115" t="s">
        <v>106</v>
      </c>
      <c r="G32" s="113">
        <v>0.90000000000000024</v>
      </c>
      <c r="H32" s="113">
        <f>H31*1.1</f>
        <v>0.90200000000000002</v>
      </c>
      <c r="I32" s="113">
        <f t="shared" ref="I32:S32" si="0">I31*1.1</f>
        <v>0.95700000000000007</v>
      </c>
      <c r="J32" s="113">
        <f t="shared" si="0"/>
        <v>0.93500000000000005</v>
      </c>
      <c r="K32" s="113">
        <f t="shared" si="0"/>
        <v>0.89100000000000013</v>
      </c>
      <c r="L32" s="113">
        <f t="shared" si="0"/>
        <v>0.88000000000000012</v>
      </c>
      <c r="M32" s="113">
        <f t="shared" si="0"/>
        <v>0.84700000000000009</v>
      </c>
      <c r="N32" s="113">
        <f t="shared" si="0"/>
        <v>0.8580000000000001</v>
      </c>
      <c r="O32" s="113">
        <f t="shared" si="0"/>
        <v>0.84700000000000009</v>
      </c>
      <c r="P32" s="113">
        <f t="shared" si="0"/>
        <v>0.83600000000000008</v>
      </c>
      <c r="Q32" s="113">
        <f t="shared" si="0"/>
        <v>0.88366666666666671</v>
      </c>
      <c r="R32" s="113">
        <f t="shared" si="0"/>
        <v>0.88366666666666671</v>
      </c>
      <c r="S32" s="113">
        <f t="shared" si="0"/>
        <v>0.8836666666666666</v>
      </c>
      <c r="T32" s="113">
        <v>0.90000000000000024</v>
      </c>
      <c r="U32" s="381"/>
    </row>
    <row r="33" spans="2:21" x14ac:dyDescent="0.25">
      <c r="B33" s="382" t="s">
        <v>46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4"/>
    </row>
    <row r="34" spans="2:21" ht="29.25" customHeight="1" x14ac:dyDescent="0.25">
      <c r="B34" s="95" t="s">
        <v>29</v>
      </c>
      <c r="C34" s="385" t="s">
        <v>30</v>
      </c>
      <c r="D34" s="386"/>
      <c r="E34" s="387"/>
      <c r="F34" s="95" t="s">
        <v>20</v>
      </c>
      <c r="G34" s="95" t="s">
        <v>46</v>
      </c>
      <c r="H34" s="95" t="s">
        <v>31</v>
      </c>
      <c r="I34" s="95" t="s">
        <v>32</v>
      </c>
      <c r="J34" s="95" t="s">
        <v>33</v>
      </c>
      <c r="K34" s="95" t="s">
        <v>34</v>
      </c>
      <c r="L34" s="95" t="s">
        <v>35</v>
      </c>
      <c r="M34" s="95" t="s">
        <v>36</v>
      </c>
      <c r="N34" s="95" t="s">
        <v>37</v>
      </c>
      <c r="O34" s="95" t="s">
        <v>38</v>
      </c>
      <c r="P34" s="95" t="s">
        <v>39</v>
      </c>
      <c r="Q34" s="95" t="s">
        <v>40</v>
      </c>
      <c r="R34" s="95" t="s">
        <v>41</v>
      </c>
      <c r="S34" s="95" t="s">
        <v>42</v>
      </c>
      <c r="T34" s="95" t="s">
        <v>50</v>
      </c>
      <c r="U34" s="96" t="s">
        <v>44</v>
      </c>
    </row>
    <row r="35" spans="2:21" ht="29.25" customHeight="1" x14ac:dyDescent="0.25">
      <c r="B35" s="114" t="str">
        <f>B31</f>
        <v>CS2022</v>
      </c>
      <c r="C35" s="388" t="str">
        <f>C31</f>
        <v>Cobertura de servicio 2022</v>
      </c>
      <c r="D35" s="389"/>
      <c r="E35" s="390"/>
      <c r="F35" s="83" t="str">
        <f>F31</f>
        <v>Porcentaje</v>
      </c>
      <c r="G35" s="117"/>
      <c r="H35" s="118"/>
      <c r="I35" s="118"/>
      <c r="J35" s="118"/>
      <c r="K35" s="118"/>
      <c r="L35" s="118"/>
      <c r="M35" s="118"/>
      <c r="N35" s="117"/>
      <c r="O35" s="117"/>
      <c r="P35" s="117"/>
      <c r="Q35" s="118"/>
      <c r="R35" s="118"/>
      <c r="S35" s="118"/>
      <c r="T35" s="119"/>
      <c r="U35" s="380"/>
    </row>
    <row r="36" spans="2:21" ht="29.25" customHeight="1" x14ac:dyDescent="0.25">
      <c r="B36" s="114" t="str">
        <f>B32</f>
        <v>CS2023</v>
      </c>
      <c r="C36" s="388" t="str">
        <f>C32</f>
        <v>Cobertura de servicio 2023</v>
      </c>
      <c r="D36" s="389"/>
      <c r="E36" s="390"/>
      <c r="F36" s="83" t="str">
        <f>F32</f>
        <v>Porcentaje</v>
      </c>
      <c r="G36" s="117"/>
      <c r="H36" s="120"/>
      <c r="I36" s="120"/>
      <c r="J36" s="120"/>
      <c r="K36" s="120"/>
      <c r="L36" s="120"/>
      <c r="M36" s="120"/>
      <c r="N36" s="120"/>
      <c r="O36" s="120"/>
      <c r="P36" s="120"/>
      <c r="Q36" s="82"/>
      <c r="R36" s="82"/>
      <c r="S36" s="82"/>
      <c r="T36" s="119"/>
      <c r="U36" s="381"/>
    </row>
    <row r="37" spans="2:21" ht="18" x14ac:dyDescent="0.25">
      <c r="B37" s="401" t="s">
        <v>45</v>
      </c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3"/>
    </row>
    <row r="38" spans="2:21" ht="27" customHeight="1" x14ac:dyDescent="0.25">
      <c r="B38" s="404" t="s">
        <v>123</v>
      </c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</row>
    <row r="39" spans="2:21" ht="30" customHeight="1" x14ac:dyDescent="0.25">
      <c r="B39" s="98" t="s">
        <v>18</v>
      </c>
      <c r="C39" s="405" t="s">
        <v>19</v>
      </c>
      <c r="D39" s="405"/>
      <c r="E39" s="405"/>
      <c r="F39" s="98" t="s">
        <v>20</v>
      </c>
      <c r="G39" s="94" t="s">
        <v>21</v>
      </c>
      <c r="H39" s="405" t="s">
        <v>22</v>
      </c>
      <c r="I39" s="405"/>
      <c r="J39" s="405"/>
      <c r="K39" s="405"/>
      <c r="L39" s="405"/>
      <c r="M39" s="405"/>
      <c r="N39" s="405"/>
      <c r="O39" s="405" t="s">
        <v>23</v>
      </c>
      <c r="P39" s="405"/>
      <c r="Q39" s="405"/>
      <c r="R39" s="405"/>
      <c r="S39" s="405"/>
      <c r="T39" s="405" t="s">
        <v>24</v>
      </c>
      <c r="U39" s="405"/>
    </row>
    <row r="40" spans="2:21" ht="58.5" customHeight="1" x14ac:dyDescent="0.25">
      <c r="B40" s="84" t="s">
        <v>124</v>
      </c>
      <c r="C40" s="396" t="s">
        <v>125</v>
      </c>
      <c r="D40" s="396"/>
      <c r="E40" s="396"/>
      <c r="F40" s="82" t="s">
        <v>126</v>
      </c>
      <c r="G40" s="84" t="s">
        <v>26</v>
      </c>
      <c r="H40" s="397" t="s">
        <v>118</v>
      </c>
      <c r="I40" s="397"/>
      <c r="J40" s="397"/>
      <c r="K40" s="397"/>
      <c r="L40" s="397"/>
      <c r="M40" s="397"/>
      <c r="N40" s="397"/>
      <c r="O40" s="397" t="s">
        <v>49</v>
      </c>
      <c r="P40" s="397"/>
      <c r="Q40" s="397"/>
      <c r="R40" s="397"/>
      <c r="S40" s="397"/>
      <c r="T40" s="398">
        <f>U43</f>
        <v>0.8125</v>
      </c>
      <c r="U40" s="398"/>
    </row>
    <row r="41" spans="2:21" ht="15" customHeight="1" x14ac:dyDescent="0.25">
      <c r="B41" s="399" t="s">
        <v>28</v>
      </c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</row>
    <row r="42" spans="2:21" ht="30" x14ac:dyDescent="0.25">
      <c r="B42" s="93" t="s">
        <v>29</v>
      </c>
      <c r="C42" s="400" t="s">
        <v>30</v>
      </c>
      <c r="D42" s="400"/>
      <c r="E42" s="400"/>
      <c r="F42" s="93" t="s">
        <v>20</v>
      </c>
      <c r="G42" s="93" t="s">
        <v>28</v>
      </c>
      <c r="H42" s="93" t="s">
        <v>31</v>
      </c>
      <c r="I42" s="93" t="s">
        <v>32</v>
      </c>
      <c r="J42" s="93" t="s">
        <v>33</v>
      </c>
      <c r="K42" s="93" t="s">
        <v>34</v>
      </c>
      <c r="L42" s="93" t="s">
        <v>35</v>
      </c>
      <c r="M42" s="93" t="s">
        <v>36</v>
      </c>
      <c r="N42" s="93" t="s">
        <v>37</v>
      </c>
      <c r="O42" s="93" t="s">
        <v>38</v>
      </c>
      <c r="P42" s="93" t="s">
        <v>39</v>
      </c>
      <c r="Q42" s="93" t="s">
        <v>40</v>
      </c>
      <c r="R42" s="93" t="s">
        <v>41</v>
      </c>
      <c r="S42" s="93" t="s">
        <v>42</v>
      </c>
      <c r="T42" s="93" t="s">
        <v>43</v>
      </c>
      <c r="U42" s="93" t="s">
        <v>44</v>
      </c>
    </row>
    <row r="43" spans="2:21" ht="34.5" customHeight="1" x14ac:dyDescent="0.25">
      <c r="B43" s="115" t="s">
        <v>127</v>
      </c>
      <c r="C43" s="406" t="s">
        <v>128</v>
      </c>
      <c r="D43" s="406"/>
      <c r="E43" s="406"/>
      <c r="F43" s="115" t="s">
        <v>126</v>
      </c>
      <c r="G43" s="112">
        <f>T43</f>
        <v>3120</v>
      </c>
      <c r="H43" s="116">
        <v>260</v>
      </c>
      <c r="I43" s="116">
        <v>260</v>
      </c>
      <c r="J43" s="116">
        <v>260</v>
      </c>
      <c r="K43" s="116">
        <v>260</v>
      </c>
      <c r="L43" s="116">
        <v>260</v>
      </c>
      <c r="M43" s="116">
        <v>260</v>
      </c>
      <c r="N43" s="116">
        <v>260</v>
      </c>
      <c r="O43" s="116">
        <v>260</v>
      </c>
      <c r="P43" s="116">
        <v>260</v>
      </c>
      <c r="Q43" s="116">
        <v>260</v>
      </c>
      <c r="R43" s="116">
        <v>260</v>
      </c>
      <c r="S43" s="116">
        <v>260</v>
      </c>
      <c r="T43" s="77">
        <f>SUM(H43:S43)</f>
        <v>3120</v>
      </c>
      <c r="U43" s="407">
        <f>T43/T44</f>
        <v>0.8125</v>
      </c>
    </row>
    <row r="44" spans="2:21" ht="34.5" customHeight="1" x14ac:dyDescent="0.25">
      <c r="B44" s="115" t="s">
        <v>129</v>
      </c>
      <c r="C44" s="406" t="s">
        <v>130</v>
      </c>
      <c r="D44" s="406"/>
      <c r="E44" s="406"/>
      <c r="F44" s="115" t="s">
        <v>126</v>
      </c>
      <c r="G44" s="112">
        <f>T44</f>
        <v>3840</v>
      </c>
      <c r="H44" s="116">
        <v>320</v>
      </c>
      <c r="I44" s="116">
        <v>320</v>
      </c>
      <c r="J44" s="116">
        <v>320</v>
      </c>
      <c r="K44" s="116">
        <v>320</v>
      </c>
      <c r="L44" s="116">
        <v>320</v>
      </c>
      <c r="M44" s="116">
        <v>320</v>
      </c>
      <c r="N44" s="116">
        <v>320</v>
      </c>
      <c r="O44" s="116">
        <v>320</v>
      </c>
      <c r="P44" s="116">
        <v>320</v>
      </c>
      <c r="Q44" s="116">
        <v>320</v>
      </c>
      <c r="R44" s="116">
        <v>320</v>
      </c>
      <c r="S44" s="116">
        <v>320</v>
      </c>
      <c r="T44" s="77">
        <f>SUM(H44:S44)</f>
        <v>3840</v>
      </c>
      <c r="U44" s="407"/>
    </row>
    <row r="45" spans="2:21" ht="15" customHeight="1" x14ac:dyDescent="0.25">
      <c r="B45" s="408" t="s">
        <v>46</v>
      </c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10"/>
    </row>
    <row r="46" spans="2:21" ht="15" customHeight="1" x14ac:dyDescent="0.25">
      <c r="B46" s="93" t="s">
        <v>29</v>
      </c>
      <c r="C46" s="400" t="s">
        <v>30</v>
      </c>
      <c r="D46" s="400"/>
      <c r="E46" s="400"/>
      <c r="F46" s="93" t="s">
        <v>20</v>
      </c>
      <c r="G46" s="93" t="s">
        <v>46</v>
      </c>
      <c r="H46" s="93" t="s">
        <v>31</v>
      </c>
      <c r="I46" s="93" t="s">
        <v>32</v>
      </c>
      <c r="J46" s="93" t="s">
        <v>33</v>
      </c>
      <c r="K46" s="93" t="s">
        <v>34</v>
      </c>
      <c r="L46" s="93" t="s">
        <v>35</v>
      </c>
      <c r="M46" s="93" t="s">
        <v>36</v>
      </c>
      <c r="N46" s="93" t="s">
        <v>37</v>
      </c>
      <c r="O46" s="93" t="s">
        <v>38</v>
      </c>
      <c r="P46" s="93" t="s">
        <v>39</v>
      </c>
      <c r="Q46" s="93" t="s">
        <v>40</v>
      </c>
      <c r="R46" s="93" t="s">
        <v>41</v>
      </c>
      <c r="S46" s="93" t="s">
        <v>42</v>
      </c>
      <c r="T46" s="93" t="s">
        <v>43</v>
      </c>
      <c r="U46" s="28" t="s">
        <v>44</v>
      </c>
    </row>
    <row r="47" spans="2:21" ht="34.5" customHeight="1" x14ac:dyDescent="0.25">
      <c r="B47" s="82" t="s">
        <v>127</v>
      </c>
      <c r="C47" s="411" t="s">
        <v>128</v>
      </c>
      <c r="D47" s="411"/>
      <c r="E47" s="411"/>
      <c r="F47" s="82" t="s">
        <v>126</v>
      </c>
      <c r="G47" s="82"/>
      <c r="H47" s="121"/>
      <c r="I47" s="121"/>
      <c r="J47" s="121"/>
      <c r="K47" s="121"/>
      <c r="L47" s="121"/>
      <c r="M47" s="121"/>
      <c r="N47" s="122"/>
      <c r="O47" s="122"/>
      <c r="P47" s="122"/>
      <c r="Q47" s="122"/>
      <c r="R47" s="122"/>
      <c r="S47" s="122"/>
      <c r="T47" s="123"/>
      <c r="U47" s="412"/>
    </row>
    <row r="48" spans="2:21" ht="34.5" customHeight="1" x14ac:dyDescent="0.25">
      <c r="B48" s="82" t="s">
        <v>129</v>
      </c>
      <c r="C48" s="411" t="s">
        <v>130</v>
      </c>
      <c r="D48" s="411"/>
      <c r="E48" s="411"/>
      <c r="F48" s="82" t="s">
        <v>126</v>
      </c>
      <c r="G48" s="82"/>
      <c r="H48" s="121"/>
      <c r="I48" s="121"/>
      <c r="J48" s="121"/>
      <c r="K48" s="121"/>
      <c r="L48" s="121"/>
      <c r="M48" s="121"/>
      <c r="N48" s="122"/>
      <c r="O48" s="122"/>
      <c r="P48" s="122"/>
      <c r="Q48" s="122"/>
      <c r="R48" s="122"/>
      <c r="S48" s="122"/>
      <c r="T48" s="123"/>
      <c r="U48" s="412"/>
    </row>
    <row r="49" spans="2:21" ht="92.25" customHeight="1" x14ac:dyDescent="0.25">
      <c r="B49" s="413" t="s">
        <v>222</v>
      </c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5"/>
    </row>
    <row r="50" spans="2:21" ht="30.75" customHeight="1" x14ac:dyDescent="0.25">
      <c r="B50" s="297" t="s">
        <v>167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9"/>
    </row>
    <row r="51" spans="2:21" ht="30" customHeight="1" x14ac:dyDescent="0.25">
      <c r="B51" s="80" t="s">
        <v>18</v>
      </c>
      <c r="C51" s="322" t="s">
        <v>19</v>
      </c>
      <c r="D51" s="361"/>
      <c r="E51" s="323"/>
      <c r="F51" s="80" t="s">
        <v>20</v>
      </c>
      <c r="G51" s="81" t="s">
        <v>21</v>
      </c>
      <c r="H51" s="322" t="s">
        <v>22</v>
      </c>
      <c r="I51" s="361"/>
      <c r="J51" s="361"/>
      <c r="K51" s="361"/>
      <c r="L51" s="361"/>
      <c r="M51" s="361"/>
      <c r="N51" s="323"/>
      <c r="O51" s="322" t="s">
        <v>23</v>
      </c>
      <c r="P51" s="361"/>
      <c r="Q51" s="361"/>
      <c r="R51" s="361"/>
      <c r="S51" s="323"/>
      <c r="T51" s="322" t="s">
        <v>24</v>
      </c>
      <c r="U51" s="323"/>
    </row>
    <row r="52" spans="2:21" ht="45" customHeight="1" x14ac:dyDescent="0.25">
      <c r="B52" s="124" t="s">
        <v>169</v>
      </c>
      <c r="C52" s="324" t="s">
        <v>47</v>
      </c>
      <c r="D52" s="325"/>
      <c r="E52" s="326"/>
      <c r="F52" s="124" t="s">
        <v>48</v>
      </c>
      <c r="G52" s="125" t="s">
        <v>26</v>
      </c>
      <c r="H52" s="327" t="s">
        <v>27</v>
      </c>
      <c r="I52" s="328"/>
      <c r="J52" s="328"/>
      <c r="K52" s="328"/>
      <c r="L52" s="328"/>
      <c r="M52" s="328"/>
      <c r="N52" s="329"/>
      <c r="O52" s="327" t="s">
        <v>49</v>
      </c>
      <c r="P52" s="328"/>
      <c r="Q52" s="328"/>
      <c r="R52" s="328"/>
      <c r="S52" s="329"/>
      <c r="T52" s="416">
        <f>U55</f>
        <v>0.8</v>
      </c>
      <c r="U52" s="417"/>
    </row>
    <row r="53" spans="2:21" ht="15.75" x14ac:dyDescent="0.25">
      <c r="B53" s="433" t="s">
        <v>28</v>
      </c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4"/>
      <c r="U53" s="435"/>
    </row>
    <row r="54" spans="2:21" ht="34.5" customHeight="1" x14ac:dyDescent="0.25">
      <c r="B54" s="56" t="s">
        <v>29</v>
      </c>
      <c r="C54" s="427" t="s">
        <v>30</v>
      </c>
      <c r="D54" s="428"/>
      <c r="E54" s="429"/>
      <c r="F54" s="56" t="s">
        <v>20</v>
      </c>
      <c r="G54" s="56" t="s">
        <v>28</v>
      </c>
      <c r="H54" s="56" t="s">
        <v>31</v>
      </c>
      <c r="I54" s="56" t="s">
        <v>32</v>
      </c>
      <c r="J54" s="56" t="s">
        <v>33</v>
      </c>
      <c r="K54" s="56" t="s">
        <v>34</v>
      </c>
      <c r="L54" s="56" t="s">
        <v>35</v>
      </c>
      <c r="M54" s="56" t="s">
        <v>36</v>
      </c>
      <c r="N54" s="56" t="s">
        <v>37</v>
      </c>
      <c r="O54" s="56" t="s">
        <v>38</v>
      </c>
      <c r="P54" s="56" t="s">
        <v>39</v>
      </c>
      <c r="Q54" s="56" t="s">
        <v>40</v>
      </c>
      <c r="R54" s="56" t="s">
        <v>41</v>
      </c>
      <c r="S54" s="56" t="s">
        <v>42</v>
      </c>
      <c r="T54" s="56" t="s">
        <v>50</v>
      </c>
      <c r="U54" s="56" t="s">
        <v>44</v>
      </c>
    </row>
    <row r="55" spans="2:21" ht="30" customHeight="1" x14ac:dyDescent="0.25">
      <c r="B55" s="126" t="s">
        <v>51</v>
      </c>
      <c r="C55" s="418" t="s">
        <v>52</v>
      </c>
      <c r="D55" s="419"/>
      <c r="E55" s="420"/>
      <c r="F55" s="126" t="s">
        <v>53</v>
      </c>
      <c r="G55" s="76">
        <f t="shared" ref="G55:G56" si="1">+T55</f>
        <v>259.60000000000002</v>
      </c>
      <c r="H55" s="127">
        <f t="shared" ref="H55:S55" si="2">H56*0.8</f>
        <v>258.40000000000003</v>
      </c>
      <c r="I55" s="127">
        <f t="shared" si="2"/>
        <v>260</v>
      </c>
      <c r="J55" s="127">
        <f t="shared" si="2"/>
        <v>259.2</v>
      </c>
      <c r="K55" s="127">
        <f t="shared" si="2"/>
        <v>258.40000000000003</v>
      </c>
      <c r="L55" s="127">
        <f t="shared" si="2"/>
        <v>259.2</v>
      </c>
      <c r="M55" s="127">
        <f t="shared" si="2"/>
        <v>261.60000000000002</v>
      </c>
      <c r="N55" s="127">
        <f t="shared" si="2"/>
        <v>260</v>
      </c>
      <c r="O55" s="127">
        <f t="shared" si="2"/>
        <v>262.40000000000003</v>
      </c>
      <c r="P55" s="127">
        <f t="shared" si="2"/>
        <v>262.40000000000003</v>
      </c>
      <c r="Q55" s="127">
        <f t="shared" si="2"/>
        <v>258.40000000000003</v>
      </c>
      <c r="R55" s="127">
        <f t="shared" si="2"/>
        <v>257.60000000000002</v>
      </c>
      <c r="S55" s="127">
        <f t="shared" si="2"/>
        <v>257.60000000000002</v>
      </c>
      <c r="T55" s="77">
        <f>SUM(H55:S55)/12</f>
        <v>259.60000000000002</v>
      </c>
      <c r="U55" s="421">
        <f>T55/T56</f>
        <v>0.8</v>
      </c>
    </row>
    <row r="56" spans="2:21" ht="30" customHeight="1" x14ac:dyDescent="0.25">
      <c r="B56" s="126" t="s">
        <v>54</v>
      </c>
      <c r="C56" s="418" t="s">
        <v>55</v>
      </c>
      <c r="D56" s="419"/>
      <c r="E56" s="420"/>
      <c r="F56" s="126" t="s">
        <v>53</v>
      </c>
      <c r="G56" s="76">
        <f t="shared" si="1"/>
        <v>324.5</v>
      </c>
      <c r="H56" s="77">
        <f t="shared" ref="H56:S56" si="3">H64+H66+H68+H70+H72+H74</f>
        <v>323</v>
      </c>
      <c r="I56" s="77">
        <f t="shared" si="3"/>
        <v>325</v>
      </c>
      <c r="J56" s="77">
        <f t="shared" si="3"/>
        <v>324</v>
      </c>
      <c r="K56" s="77">
        <f t="shared" si="3"/>
        <v>323</v>
      </c>
      <c r="L56" s="77">
        <f t="shared" si="3"/>
        <v>324</v>
      </c>
      <c r="M56" s="77">
        <f t="shared" si="3"/>
        <v>327</v>
      </c>
      <c r="N56" s="77">
        <f t="shared" si="3"/>
        <v>325</v>
      </c>
      <c r="O56" s="77">
        <f t="shared" si="3"/>
        <v>328</v>
      </c>
      <c r="P56" s="77">
        <f t="shared" si="3"/>
        <v>328</v>
      </c>
      <c r="Q56" s="77">
        <f t="shared" si="3"/>
        <v>323</v>
      </c>
      <c r="R56" s="77">
        <f t="shared" si="3"/>
        <v>322</v>
      </c>
      <c r="S56" s="77">
        <f t="shared" si="3"/>
        <v>322</v>
      </c>
      <c r="T56" s="77">
        <f t="shared" ref="T56" si="4">SUM(H56:S56)/12</f>
        <v>324.5</v>
      </c>
      <c r="U56" s="422"/>
    </row>
    <row r="57" spans="2:21" ht="15.75" x14ac:dyDescent="0.25">
      <c r="B57" s="408" t="s">
        <v>46</v>
      </c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10"/>
    </row>
    <row r="58" spans="2:21" ht="49.5" customHeight="1" x14ac:dyDescent="0.25">
      <c r="B58" s="56" t="s">
        <v>29</v>
      </c>
      <c r="C58" s="427" t="s">
        <v>30</v>
      </c>
      <c r="D58" s="428"/>
      <c r="E58" s="429"/>
      <c r="F58" s="56" t="s">
        <v>20</v>
      </c>
      <c r="G58" s="58" t="s">
        <v>46</v>
      </c>
      <c r="H58" s="56" t="s">
        <v>31</v>
      </c>
      <c r="I58" s="56" t="s">
        <v>32</v>
      </c>
      <c r="J58" s="56" t="s">
        <v>33</v>
      </c>
      <c r="K58" s="56" t="s">
        <v>34</v>
      </c>
      <c r="L58" s="56" t="s">
        <v>35</v>
      </c>
      <c r="M58" s="56" t="s">
        <v>36</v>
      </c>
      <c r="N58" s="56" t="s">
        <v>37</v>
      </c>
      <c r="O58" s="56" t="s">
        <v>38</v>
      </c>
      <c r="P58" s="56" t="s">
        <v>39</v>
      </c>
      <c r="Q58" s="56" t="s">
        <v>40</v>
      </c>
      <c r="R58" s="56" t="s">
        <v>41</v>
      </c>
      <c r="S58" s="56" t="s">
        <v>42</v>
      </c>
      <c r="T58" s="56" t="s">
        <v>50</v>
      </c>
      <c r="U58" s="56" t="s">
        <v>44</v>
      </c>
    </row>
    <row r="59" spans="2:21" ht="30" customHeight="1" x14ac:dyDescent="0.25">
      <c r="B59" s="82" t="s">
        <v>51</v>
      </c>
      <c r="C59" s="430" t="s">
        <v>52</v>
      </c>
      <c r="D59" s="431"/>
      <c r="E59" s="432"/>
      <c r="F59" s="82" t="s">
        <v>53</v>
      </c>
      <c r="G59" s="128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421"/>
    </row>
    <row r="60" spans="2:21" ht="30" customHeight="1" x14ac:dyDescent="0.25">
      <c r="B60" s="82" t="s">
        <v>54</v>
      </c>
      <c r="C60" s="430" t="s">
        <v>55</v>
      </c>
      <c r="D60" s="431"/>
      <c r="E60" s="432"/>
      <c r="F60" s="82" t="s">
        <v>53</v>
      </c>
      <c r="G60" s="128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28"/>
      <c r="U60" s="422"/>
    </row>
    <row r="61" spans="2:21" ht="21.75" customHeight="1" x14ac:dyDescent="0.25">
      <c r="B61" s="440" t="s">
        <v>56</v>
      </c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1"/>
      <c r="T61" s="441"/>
      <c r="U61" s="442"/>
    </row>
    <row r="62" spans="2:21" ht="15" customHeight="1" x14ac:dyDescent="0.25">
      <c r="B62" s="457" t="s">
        <v>30</v>
      </c>
      <c r="C62" s="458"/>
      <c r="D62" s="458"/>
      <c r="E62" s="459"/>
      <c r="F62" s="438" t="s">
        <v>20</v>
      </c>
      <c r="G62" s="438" t="s">
        <v>58</v>
      </c>
      <c r="H62" s="436" t="s">
        <v>31</v>
      </c>
      <c r="I62" s="436" t="s">
        <v>32</v>
      </c>
      <c r="J62" s="436" t="s">
        <v>33</v>
      </c>
      <c r="K62" s="436" t="s">
        <v>34</v>
      </c>
      <c r="L62" s="436" t="s">
        <v>35</v>
      </c>
      <c r="M62" s="436" t="s">
        <v>36</v>
      </c>
      <c r="N62" s="436" t="s">
        <v>37</v>
      </c>
      <c r="O62" s="436" t="s">
        <v>38</v>
      </c>
      <c r="P62" s="436" t="s">
        <v>39</v>
      </c>
      <c r="Q62" s="436" t="s">
        <v>59</v>
      </c>
      <c r="R62" s="436" t="s">
        <v>41</v>
      </c>
      <c r="S62" s="436" t="s">
        <v>42</v>
      </c>
      <c r="T62" s="436" t="s">
        <v>43</v>
      </c>
      <c r="U62" s="438" t="s">
        <v>44</v>
      </c>
    </row>
    <row r="63" spans="2:21" x14ac:dyDescent="0.25">
      <c r="B63" s="460"/>
      <c r="C63" s="461"/>
      <c r="D63" s="461"/>
      <c r="E63" s="462"/>
      <c r="F63" s="439"/>
      <c r="G63" s="439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37"/>
      <c r="T63" s="437"/>
      <c r="U63" s="439"/>
    </row>
    <row r="64" spans="2:21" ht="46.5" customHeight="1" x14ac:dyDescent="0.25">
      <c r="B64" s="411" t="s">
        <v>170</v>
      </c>
      <c r="C64" s="411"/>
      <c r="D64" s="411"/>
      <c r="E64" s="411"/>
      <c r="F64" s="423" t="s">
        <v>60</v>
      </c>
      <c r="G64" s="10" t="s">
        <v>28</v>
      </c>
      <c r="H64" s="62">
        <v>10</v>
      </c>
      <c r="I64" s="62">
        <v>10</v>
      </c>
      <c r="J64" s="62">
        <v>10</v>
      </c>
      <c r="K64" s="62">
        <v>10</v>
      </c>
      <c r="L64" s="62">
        <v>10</v>
      </c>
      <c r="M64" s="62">
        <v>10</v>
      </c>
      <c r="N64" s="62">
        <v>10</v>
      </c>
      <c r="O64" s="62">
        <v>10</v>
      </c>
      <c r="P64" s="62">
        <v>10</v>
      </c>
      <c r="Q64" s="62">
        <v>10</v>
      </c>
      <c r="R64" s="62">
        <v>10</v>
      </c>
      <c r="S64" s="62">
        <v>10</v>
      </c>
      <c r="T64" s="62">
        <f>SUM(H64:S64)</f>
        <v>120</v>
      </c>
      <c r="U64" s="425">
        <f>T65/T64</f>
        <v>0</v>
      </c>
    </row>
    <row r="65" spans="2:23" ht="46.5" customHeight="1" x14ac:dyDescent="0.25">
      <c r="B65" s="411"/>
      <c r="C65" s="411"/>
      <c r="D65" s="411"/>
      <c r="E65" s="411"/>
      <c r="F65" s="424"/>
      <c r="G65" s="11" t="s">
        <v>46</v>
      </c>
      <c r="H65" s="63"/>
      <c r="I65" s="63"/>
      <c r="J65" s="63"/>
      <c r="K65" s="63"/>
      <c r="L65" s="63"/>
      <c r="M65" s="64"/>
      <c r="N65" s="65"/>
      <c r="O65" s="65"/>
      <c r="P65" s="65"/>
      <c r="Q65" s="65"/>
      <c r="R65" s="65"/>
      <c r="S65" s="65"/>
      <c r="T65" s="66">
        <f t="shared" ref="T65:T75" si="5">SUM(H65:S65)</f>
        <v>0</v>
      </c>
      <c r="U65" s="426"/>
    </row>
    <row r="66" spans="2:23" ht="46.5" customHeight="1" x14ac:dyDescent="0.25">
      <c r="B66" s="542" t="s">
        <v>171</v>
      </c>
      <c r="C66" s="542"/>
      <c r="D66" s="542"/>
      <c r="E66" s="542"/>
      <c r="F66" s="423" t="s">
        <v>61</v>
      </c>
      <c r="G66" s="10" t="s">
        <v>28</v>
      </c>
      <c r="H66" s="67">
        <v>15</v>
      </c>
      <c r="I66" s="67">
        <v>15</v>
      </c>
      <c r="J66" s="67">
        <v>15</v>
      </c>
      <c r="K66" s="67">
        <v>15</v>
      </c>
      <c r="L66" s="67">
        <v>15</v>
      </c>
      <c r="M66" s="67">
        <v>15</v>
      </c>
      <c r="N66" s="67">
        <v>15</v>
      </c>
      <c r="O66" s="67">
        <v>15</v>
      </c>
      <c r="P66" s="67">
        <v>15</v>
      </c>
      <c r="Q66" s="67">
        <v>15</v>
      </c>
      <c r="R66" s="67">
        <v>15</v>
      </c>
      <c r="S66" s="67">
        <v>15</v>
      </c>
      <c r="T66" s="62">
        <f>SUM(H66:S66)</f>
        <v>180</v>
      </c>
      <c r="U66" s="425">
        <f t="shared" ref="U66" si="6">T67/T66</f>
        <v>0</v>
      </c>
    </row>
    <row r="67" spans="2:23" ht="46.5" customHeight="1" x14ac:dyDescent="0.25">
      <c r="B67" s="542"/>
      <c r="C67" s="542"/>
      <c r="D67" s="542"/>
      <c r="E67" s="542"/>
      <c r="F67" s="424"/>
      <c r="G67" s="11" t="s">
        <v>46</v>
      </c>
      <c r="H67" s="68"/>
      <c r="I67" s="68"/>
      <c r="J67" s="68"/>
      <c r="K67" s="68"/>
      <c r="L67" s="68"/>
      <c r="M67" s="64"/>
      <c r="N67" s="65"/>
      <c r="O67" s="65"/>
      <c r="P67" s="65"/>
      <c r="Q67" s="65"/>
      <c r="R67" s="65"/>
      <c r="S67" s="65"/>
      <c r="T67" s="66">
        <f t="shared" si="5"/>
        <v>0</v>
      </c>
      <c r="U67" s="426"/>
    </row>
    <row r="68" spans="2:23" ht="46.5" customHeight="1" x14ac:dyDescent="0.25">
      <c r="B68" s="411" t="s">
        <v>172</v>
      </c>
      <c r="C68" s="411"/>
      <c r="D68" s="411"/>
      <c r="E68" s="411"/>
      <c r="F68" s="423" t="s">
        <v>202</v>
      </c>
      <c r="G68" s="10" t="s">
        <v>28</v>
      </c>
      <c r="H68" s="69">
        <v>13</v>
      </c>
      <c r="I68" s="69">
        <v>12</v>
      </c>
      <c r="J68" s="69">
        <v>12</v>
      </c>
      <c r="K68" s="69">
        <v>13</v>
      </c>
      <c r="L68" s="69">
        <v>12</v>
      </c>
      <c r="M68" s="69">
        <v>12</v>
      </c>
      <c r="N68" s="69">
        <v>13</v>
      </c>
      <c r="O68" s="69">
        <v>13</v>
      </c>
      <c r="P68" s="69">
        <v>13</v>
      </c>
      <c r="Q68" s="69">
        <v>13</v>
      </c>
      <c r="R68" s="69">
        <v>12</v>
      </c>
      <c r="S68" s="69">
        <v>12</v>
      </c>
      <c r="T68" s="62">
        <f>SUM(H68:S68)</f>
        <v>150</v>
      </c>
      <c r="U68" s="425">
        <f t="shared" ref="U68" si="7">T69/T68</f>
        <v>0</v>
      </c>
    </row>
    <row r="69" spans="2:23" ht="46.5" customHeight="1" x14ac:dyDescent="0.25">
      <c r="B69" s="411"/>
      <c r="C69" s="411"/>
      <c r="D69" s="411"/>
      <c r="E69" s="411"/>
      <c r="F69" s="424"/>
      <c r="G69" s="11" t="s">
        <v>46</v>
      </c>
      <c r="H69" s="70"/>
      <c r="I69" s="70"/>
      <c r="J69" s="70"/>
      <c r="K69" s="64"/>
      <c r="L69" s="64"/>
      <c r="M69" s="64"/>
      <c r="N69" s="65"/>
      <c r="O69" s="65"/>
      <c r="P69" s="65"/>
      <c r="Q69" s="65"/>
      <c r="R69" s="65"/>
      <c r="S69" s="65"/>
      <c r="T69" s="66">
        <f t="shared" si="5"/>
        <v>0</v>
      </c>
      <c r="U69" s="426"/>
    </row>
    <row r="70" spans="2:23" ht="38.25" customHeight="1" x14ac:dyDescent="0.25">
      <c r="B70" s="411" t="s">
        <v>173</v>
      </c>
      <c r="C70" s="411"/>
      <c r="D70" s="411"/>
      <c r="E70" s="411"/>
      <c r="F70" s="423" t="s">
        <v>25</v>
      </c>
      <c r="G70" s="10" t="s">
        <v>28</v>
      </c>
      <c r="H70" s="69">
        <v>120</v>
      </c>
      <c r="I70" s="69">
        <v>120</v>
      </c>
      <c r="J70" s="69">
        <v>120</v>
      </c>
      <c r="K70" s="69">
        <v>120</v>
      </c>
      <c r="L70" s="69">
        <v>120</v>
      </c>
      <c r="M70" s="69">
        <v>120</v>
      </c>
      <c r="N70" s="69">
        <v>120</v>
      </c>
      <c r="O70" s="69">
        <v>120</v>
      </c>
      <c r="P70" s="69">
        <v>120</v>
      </c>
      <c r="Q70" s="69">
        <v>120</v>
      </c>
      <c r="R70" s="69">
        <v>120</v>
      </c>
      <c r="S70" s="69">
        <v>120</v>
      </c>
      <c r="T70" s="62">
        <f t="shared" si="5"/>
        <v>1440</v>
      </c>
      <c r="U70" s="425">
        <f t="shared" ref="U70" si="8">T71/T70</f>
        <v>0</v>
      </c>
    </row>
    <row r="71" spans="2:23" ht="38.25" customHeight="1" x14ac:dyDescent="0.25">
      <c r="B71" s="411"/>
      <c r="C71" s="411"/>
      <c r="D71" s="411"/>
      <c r="E71" s="411"/>
      <c r="F71" s="424"/>
      <c r="G71" s="11" t="s">
        <v>46</v>
      </c>
      <c r="H71" s="70"/>
      <c r="I71" s="70"/>
      <c r="J71" s="70"/>
      <c r="K71" s="64"/>
      <c r="L71" s="64"/>
      <c r="M71" s="64"/>
      <c r="N71" s="65"/>
      <c r="O71" s="65"/>
      <c r="P71" s="65"/>
      <c r="Q71" s="65"/>
      <c r="R71" s="65"/>
      <c r="S71" s="65"/>
      <c r="T71" s="66">
        <f t="shared" si="5"/>
        <v>0</v>
      </c>
      <c r="U71" s="426"/>
    </row>
    <row r="72" spans="2:23" ht="38.25" customHeight="1" x14ac:dyDescent="0.25">
      <c r="B72" s="411" t="s">
        <v>174</v>
      </c>
      <c r="C72" s="411"/>
      <c r="D72" s="411"/>
      <c r="E72" s="411"/>
      <c r="F72" s="423" t="s">
        <v>62</v>
      </c>
      <c r="G72" s="10" t="s">
        <v>28</v>
      </c>
      <c r="H72" s="69">
        <v>15</v>
      </c>
      <c r="I72" s="69">
        <v>18</v>
      </c>
      <c r="J72" s="69">
        <v>17</v>
      </c>
      <c r="K72" s="71">
        <v>15</v>
      </c>
      <c r="L72" s="71">
        <v>17</v>
      </c>
      <c r="M72" s="71">
        <v>20</v>
      </c>
      <c r="N72" s="71">
        <v>17</v>
      </c>
      <c r="O72" s="71">
        <v>20</v>
      </c>
      <c r="P72" s="71">
        <v>20</v>
      </c>
      <c r="Q72" s="71">
        <v>15</v>
      </c>
      <c r="R72" s="71">
        <v>15</v>
      </c>
      <c r="S72" s="71">
        <v>15</v>
      </c>
      <c r="T72" s="62">
        <f t="shared" si="5"/>
        <v>204</v>
      </c>
      <c r="U72" s="425">
        <f t="shared" ref="U72:U74" si="9">T73/T72</f>
        <v>0</v>
      </c>
      <c r="V72" s="5"/>
    </row>
    <row r="73" spans="2:23" ht="38.25" customHeight="1" x14ac:dyDescent="0.25">
      <c r="B73" s="411"/>
      <c r="C73" s="411"/>
      <c r="D73" s="411"/>
      <c r="E73" s="411"/>
      <c r="F73" s="424"/>
      <c r="G73" s="11" t="s">
        <v>46</v>
      </c>
      <c r="H73" s="70"/>
      <c r="I73" s="70"/>
      <c r="J73" s="70"/>
      <c r="K73" s="64"/>
      <c r="L73" s="64"/>
      <c r="M73" s="64"/>
      <c r="N73" s="65"/>
      <c r="O73" s="65"/>
      <c r="P73" s="65"/>
      <c r="Q73" s="65"/>
      <c r="R73" s="65"/>
      <c r="S73" s="65"/>
      <c r="T73" s="66">
        <f t="shared" si="5"/>
        <v>0</v>
      </c>
      <c r="U73" s="426"/>
      <c r="V73" s="5"/>
    </row>
    <row r="74" spans="2:23" ht="38.25" customHeight="1" x14ac:dyDescent="0.25">
      <c r="B74" s="411" t="s">
        <v>175</v>
      </c>
      <c r="C74" s="411"/>
      <c r="D74" s="411"/>
      <c r="E74" s="411"/>
      <c r="F74" s="423" t="s">
        <v>203</v>
      </c>
      <c r="G74" s="10" t="s">
        <v>28</v>
      </c>
      <c r="H74" s="69">
        <v>150</v>
      </c>
      <c r="I74" s="69">
        <v>150</v>
      </c>
      <c r="J74" s="69">
        <v>150</v>
      </c>
      <c r="K74" s="69">
        <v>150</v>
      </c>
      <c r="L74" s="69">
        <v>150</v>
      </c>
      <c r="M74" s="69">
        <v>150</v>
      </c>
      <c r="N74" s="69">
        <v>150</v>
      </c>
      <c r="O74" s="69">
        <v>150</v>
      </c>
      <c r="P74" s="69">
        <v>150</v>
      </c>
      <c r="Q74" s="69">
        <v>150</v>
      </c>
      <c r="R74" s="69">
        <v>150</v>
      </c>
      <c r="S74" s="69">
        <v>150</v>
      </c>
      <c r="T74" s="62">
        <f t="shared" si="5"/>
        <v>1800</v>
      </c>
      <c r="U74" s="425">
        <f t="shared" si="9"/>
        <v>0</v>
      </c>
      <c r="V74" s="5"/>
      <c r="W74" s="14"/>
    </row>
    <row r="75" spans="2:23" ht="38.25" customHeight="1" x14ac:dyDescent="0.25">
      <c r="B75" s="411"/>
      <c r="C75" s="411"/>
      <c r="D75" s="411"/>
      <c r="E75" s="411"/>
      <c r="F75" s="424"/>
      <c r="G75" s="11" t="s">
        <v>46</v>
      </c>
      <c r="H75" s="70"/>
      <c r="I75" s="70"/>
      <c r="J75" s="70"/>
      <c r="K75" s="64"/>
      <c r="L75" s="64"/>
      <c r="M75" s="64"/>
      <c r="N75" s="65"/>
      <c r="O75" s="65"/>
      <c r="P75" s="65"/>
      <c r="Q75" s="65"/>
      <c r="R75" s="65"/>
      <c r="S75" s="65"/>
      <c r="T75" s="66">
        <f t="shared" si="5"/>
        <v>0</v>
      </c>
      <c r="U75" s="426"/>
      <c r="V75" s="5"/>
    </row>
    <row r="76" spans="2:23" ht="77.25" customHeight="1" x14ac:dyDescent="0.25">
      <c r="B76" s="413" t="s">
        <v>223</v>
      </c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446"/>
      <c r="P76" s="446"/>
      <c r="Q76" s="446"/>
      <c r="R76" s="446"/>
      <c r="S76" s="446"/>
      <c r="T76" s="446"/>
      <c r="U76" s="447"/>
    </row>
    <row r="77" spans="2:23" ht="30.75" customHeight="1" x14ac:dyDescent="0.25">
      <c r="B77" s="297" t="s">
        <v>69</v>
      </c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9"/>
    </row>
    <row r="78" spans="2:23" ht="30" customHeight="1" x14ac:dyDescent="0.25">
      <c r="B78" s="80" t="s">
        <v>18</v>
      </c>
      <c r="C78" s="322" t="s">
        <v>19</v>
      </c>
      <c r="D78" s="361"/>
      <c r="E78" s="323"/>
      <c r="F78" s="80" t="s">
        <v>20</v>
      </c>
      <c r="G78" s="81" t="s">
        <v>21</v>
      </c>
      <c r="H78" s="322" t="s">
        <v>22</v>
      </c>
      <c r="I78" s="361"/>
      <c r="J78" s="361"/>
      <c r="K78" s="361"/>
      <c r="L78" s="361"/>
      <c r="M78" s="361"/>
      <c r="N78" s="323"/>
      <c r="O78" s="322" t="s">
        <v>23</v>
      </c>
      <c r="P78" s="361"/>
      <c r="Q78" s="361"/>
      <c r="R78" s="361"/>
      <c r="S78" s="323"/>
      <c r="T78" s="322" t="s">
        <v>24</v>
      </c>
      <c r="U78" s="323"/>
    </row>
    <row r="79" spans="2:23" ht="45.75" customHeight="1" x14ac:dyDescent="0.25">
      <c r="B79" s="82" t="s">
        <v>70</v>
      </c>
      <c r="C79" s="443" t="s">
        <v>71</v>
      </c>
      <c r="D79" s="444"/>
      <c r="E79" s="445"/>
      <c r="F79" s="83" t="s">
        <v>74</v>
      </c>
      <c r="G79" s="84" t="s">
        <v>26</v>
      </c>
      <c r="H79" s="297" t="s">
        <v>68</v>
      </c>
      <c r="I79" s="298"/>
      <c r="J79" s="298"/>
      <c r="K79" s="298"/>
      <c r="L79" s="298"/>
      <c r="M79" s="298"/>
      <c r="N79" s="299"/>
      <c r="O79" s="297" t="s">
        <v>49</v>
      </c>
      <c r="P79" s="298"/>
      <c r="Q79" s="298"/>
      <c r="R79" s="298"/>
      <c r="S79" s="299"/>
      <c r="T79" s="391">
        <f>U82</f>
        <v>0.8</v>
      </c>
      <c r="U79" s="392"/>
    </row>
    <row r="80" spans="2:23" ht="15.75" x14ac:dyDescent="0.25">
      <c r="B80" s="433" t="s">
        <v>28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5"/>
    </row>
    <row r="81" spans="2:22" ht="52.5" customHeight="1" x14ac:dyDescent="0.25">
      <c r="B81" s="85" t="s">
        <v>29</v>
      </c>
      <c r="C81" s="448" t="s">
        <v>30</v>
      </c>
      <c r="D81" s="449"/>
      <c r="E81" s="450"/>
      <c r="F81" s="85" t="s">
        <v>20</v>
      </c>
      <c r="G81" s="93" t="s">
        <v>28</v>
      </c>
      <c r="H81" s="85" t="s">
        <v>31</v>
      </c>
      <c r="I81" s="85" t="s">
        <v>32</v>
      </c>
      <c r="J81" s="85" t="s">
        <v>33</v>
      </c>
      <c r="K81" s="85" t="s">
        <v>34</v>
      </c>
      <c r="L81" s="85" t="s">
        <v>35</v>
      </c>
      <c r="M81" s="85" t="s">
        <v>36</v>
      </c>
      <c r="N81" s="85" t="s">
        <v>37</v>
      </c>
      <c r="O81" s="85" t="s">
        <v>38</v>
      </c>
      <c r="P81" s="85" t="s">
        <v>39</v>
      </c>
      <c r="Q81" s="85" t="s">
        <v>40</v>
      </c>
      <c r="R81" s="85" t="s">
        <v>41</v>
      </c>
      <c r="S81" s="85" t="s">
        <v>42</v>
      </c>
      <c r="T81" s="85" t="s">
        <v>43</v>
      </c>
      <c r="U81" s="85" t="s">
        <v>44</v>
      </c>
    </row>
    <row r="82" spans="2:22" ht="42.75" customHeight="1" x14ac:dyDescent="0.25">
      <c r="B82" s="115" t="s">
        <v>72</v>
      </c>
      <c r="C82" s="377" t="s">
        <v>73</v>
      </c>
      <c r="D82" s="378"/>
      <c r="E82" s="379"/>
      <c r="F82" s="115" t="s">
        <v>74</v>
      </c>
      <c r="G82" s="112">
        <f>+T82</f>
        <v>6450.1333333333323</v>
      </c>
      <c r="H82" s="112">
        <f>H83*0.8</f>
        <v>537.51111111111118</v>
      </c>
      <c r="I82" s="112">
        <f t="shared" ref="I82:S82" si="10">I83*0.8</f>
        <v>537.51111111111118</v>
      </c>
      <c r="J82" s="112">
        <f t="shared" si="10"/>
        <v>537.51111111111118</v>
      </c>
      <c r="K82" s="112">
        <f t="shared" si="10"/>
        <v>537.51111111111118</v>
      </c>
      <c r="L82" s="112">
        <f t="shared" si="10"/>
        <v>537.51111111111118</v>
      </c>
      <c r="M82" s="112">
        <f t="shared" si="10"/>
        <v>537.51111111111118</v>
      </c>
      <c r="N82" s="112">
        <f t="shared" si="10"/>
        <v>537.51111111111118</v>
      </c>
      <c r="O82" s="112">
        <f t="shared" si="10"/>
        <v>537.51111111111118</v>
      </c>
      <c r="P82" s="112">
        <f t="shared" si="10"/>
        <v>537.51111111111118</v>
      </c>
      <c r="Q82" s="112">
        <f t="shared" si="10"/>
        <v>537.51111111111118</v>
      </c>
      <c r="R82" s="112">
        <f t="shared" si="10"/>
        <v>537.51111111111118</v>
      </c>
      <c r="S82" s="112">
        <f t="shared" si="10"/>
        <v>537.51111111111118</v>
      </c>
      <c r="T82" s="112">
        <f>SUM(H82:S82)</f>
        <v>6450.1333333333323</v>
      </c>
      <c r="U82" s="451">
        <f>T82/T83</f>
        <v>0.8</v>
      </c>
    </row>
    <row r="83" spans="2:22" ht="45" customHeight="1" x14ac:dyDescent="0.25">
      <c r="B83" s="115" t="s">
        <v>75</v>
      </c>
      <c r="C83" s="377" t="s">
        <v>76</v>
      </c>
      <c r="D83" s="378"/>
      <c r="E83" s="379"/>
      <c r="F83" s="115" t="s">
        <v>74</v>
      </c>
      <c r="G83" s="112">
        <f>+T83</f>
        <v>8062.6666666666652</v>
      </c>
      <c r="H83" s="112">
        <v>671.88888888888891</v>
      </c>
      <c r="I83" s="112">
        <v>671.88888888888891</v>
      </c>
      <c r="J83" s="112">
        <v>671.88888888888891</v>
      </c>
      <c r="K83" s="112">
        <v>671.88888888888891</v>
      </c>
      <c r="L83" s="112">
        <v>671.88888888888891</v>
      </c>
      <c r="M83" s="112">
        <v>671.88888888888891</v>
      </c>
      <c r="N83" s="112">
        <v>671.88888888888891</v>
      </c>
      <c r="O83" s="112">
        <v>671.88888888888891</v>
      </c>
      <c r="P83" s="112">
        <v>671.88888888888891</v>
      </c>
      <c r="Q83" s="112">
        <v>671.88888888888891</v>
      </c>
      <c r="R83" s="112">
        <v>671.88888888888891</v>
      </c>
      <c r="S83" s="112">
        <v>671.88888888888891</v>
      </c>
      <c r="T83" s="112">
        <f>SUM(H83:S83)</f>
        <v>8062.6666666666652</v>
      </c>
      <c r="U83" s="452"/>
    </row>
    <row r="84" spans="2:22" ht="15.75" x14ac:dyDescent="0.25">
      <c r="B84" s="408" t="s">
        <v>46</v>
      </c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T84" s="409"/>
      <c r="U84" s="410"/>
    </row>
    <row r="85" spans="2:22" ht="31.5" x14ac:dyDescent="0.25">
      <c r="B85" s="85" t="s">
        <v>29</v>
      </c>
      <c r="C85" s="448" t="s">
        <v>30</v>
      </c>
      <c r="D85" s="449"/>
      <c r="E85" s="450"/>
      <c r="F85" s="85" t="s">
        <v>20</v>
      </c>
      <c r="G85" s="85" t="s">
        <v>46</v>
      </c>
      <c r="H85" s="85" t="s">
        <v>31</v>
      </c>
      <c r="I85" s="85" t="s">
        <v>32</v>
      </c>
      <c r="J85" s="85" t="s">
        <v>33</v>
      </c>
      <c r="K85" s="85" t="s">
        <v>34</v>
      </c>
      <c r="L85" s="85" t="s">
        <v>35</v>
      </c>
      <c r="M85" s="85" t="s">
        <v>36</v>
      </c>
      <c r="N85" s="85" t="s">
        <v>37</v>
      </c>
      <c r="O85" s="85" t="s">
        <v>38</v>
      </c>
      <c r="P85" s="85" t="s">
        <v>39</v>
      </c>
      <c r="Q85" s="85" t="s">
        <v>40</v>
      </c>
      <c r="R85" s="85" t="s">
        <v>41</v>
      </c>
      <c r="S85" s="85" t="s">
        <v>42</v>
      </c>
      <c r="T85" s="85" t="s">
        <v>43</v>
      </c>
      <c r="U85" s="85" t="s">
        <v>44</v>
      </c>
    </row>
    <row r="86" spans="2:22" ht="42.75" customHeight="1" x14ac:dyDescent="0.25">
      <c r="B86" s="82" t="str">
        <f>B82</f>
        <v>CIMRFMH</v>
      </c>
      <c r="C86" s="430" t="str">
        <f>C82</f>
        <v xml:space="preserve">Ciudadanía informada en cuanto al manejo de los recursos financieros, materiales y humanos </v>
      </c>
      <c r="D86" s="431"/>
      <c r="E86" s="432"/>
      <c r="F86" s="82" t="s">
        <v>74</v>
      </c>
      <c r="G86" s="75"/>
      <c r="H86" s="72"/>
      <c r="I86" s="72"/>
      <c r="J86" s="72"/>
      <c r="K86" s="72"/>
      <c r="L86" s="72"/>
      <c r="M86" s="72"/>
      <c r="N86" s="73"/>
      <c r="O86" s="73"/>
      <c r="P86" s="73"/>
      <c r="Q86" s="73"/>
      <c r="R86" s="73"/>
      <c r="S86" s="73"/>
      <c r="T86" s="86"/>
      <c r="U86" s="451"/>
    </row>
    <row r="87" spans="2:22" ht="57" customHeight="1" x14ac:dyDescent="0.25">
      <c r="B87" s="82" t="str">
        <f>B83</f>
        <v>CPIMRFMH</v>
      </c>
      <c r="C87" s="430" t="str">
        <f>C83</f>
        <v xml:space="preserve">Ciudadanía programada a ser informada en cuanto al manejo de los recursos financieros, materiales y humanos </v>
      </c>
      <c r="D87" s="431"/>
      <c r="E87" s="432"/>
      <c r="F87" s="82" t="s">
        <v>74</v>
      </c>
      <c r="G87" s="75"/>
      <c r="H87" s="72"/>
      <c r="I87" s="72"/>
      <c r="J87" s="72"/>
      <c r="K87" s="72"/>
      <c r="L87" s="72"/>
      <c r="M87" s="72"/>
      <c r="N87" s="72"/>
      <c r="O87" s="72"/>
      <c r="P87" s="72"/>
      <c r="Q87" s="73"/>
      <c r="R87" s="73"/>
      <c r="S87" s="73"/>
      <c r="T87" s="86"/>
      <c r="U87" s="452"/>
    </row>
    <row r="88" spans="2:22" ht="15" customHeight="1" x14ac:dyDescent="0.25">
      <c r="B88" s="453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5"/>
    </row>
    <row r="89" spans="2:22" ht="18" x14ac:dyDescent="0.25">
      <c r="B89" s="440" t="s">
        <v>56</v>
      </c>
      <c r="C89" s="441"/>
      <c r="D89" s="441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O89" s="441"/>
      <c r="P89" s="441"/>
      <c r="Q89" s="441"/>
      <c r="R89" s="441"/>
      <c r="S89" s="441"/>
      <c r="T89" s="441"/>
      <c r="U89" s="442"/>
    </row>
    <row r="90" spans="2:22" ht="15" customHeight="1" x14ac:dyDescent="0.25">
      <c r="B90" s="436" t="s">
        <v>84</v>
      </c>
      <c r="C90" s="457" t="s">
        <v>30</v>
      </c>
      <c r="D90" s="458"/>
      <c r="E90" s="459"/>
      <c r="F90" s="438" t="s">
        <v>20</v>
      </c>
      <c r="G90" s="438" t="s">
        <v>58</v>
      </c>
      <c r="H90" s="436" t="s">
        <v>31</v>
      </c>
      <c r="I90" s="436" t="s">
        <v>32</v>
      </c>
      <c r="J90" s="436" t="s">
        <v>33</v>
      </c>
      <c r="K90" s="436" t="s">
        <v>34</v>
      </c>
      <c r="L90" s="436" t="s">
        <v>35</v>
      </c>
      <c r="M90" s="436" t="s">
        <v>36</v>
      </c>
      <c r="N90" s="436" t="s">
        <v>37</v>
      </c>
      <c r="O90" s="436" t="s">
        <v>38</v>
      </c>
      <c r="P90" s="436" t="s">
        <v>39</v>
      </c>
      <c r="Q90" s="436" t="s">
        <v>59</v>
      </c>
      <c r="R90" s="436" t="s">
        <v>41</v>
      </c>
      <c r="S90" s="436" t="s">
        <v>42</v>
      </c>
      <c r="T90" s="436" t="s">
        <v>43</v>
      </c>
      <c r="U90" s="438" t="s">
        <v>44</v>
      </c>
      <c r="V90" s="13"/>
    </row>
    <row r="91" spans="2:22" x14ac:dyDescent="0.25">
      <c r="B91" s="437"/>
      <c r="C91" s="460"/>
      <c r="D91" s="461"/>
      <c r="E91" s="462"/>
      <c r="F91" s="439"/>
      <c r="G91" s="439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9"/>
    </row>
    <row r="92" spans="2:22" ht="45" customHeight="1" x14ac:dyDescent="0.25">
      <c r="B92" s="456" t="s">
        <v>176</v>
      </c>
      <c r="C92" s="456"/>
      <c r="D92" s="456"/>
      <c r="E92" s="456"/>
      <c r="F92" s="423" t="s">
        <v>177</v>
      </c>
      <c r="G92" s="10" t="s">
        <v>28</v>
      </c>
      <c r="H92" s="62">
        <v>6</v>
      </c>
      <c r="I92" s="62">
        <v>6</v>
      </c>
      <c r="J92" s="62">
        <v>6</v>
      </c>
      <c r="K92" s="62">
        <v>6</v>
      </c>
      <c r="L92" s="62">
        <v>6</v>
      </c>
      <c r="M92" s="62">
        <v>6</v>
      </c>
      <c r="N92" s="62">
        <v>6</v>
      </c>
      <c r="O92" s="62">
        <v>6</v>
      </c>
      <c r="P92" s="62">
        <v>6</v>
      </c>
      <c r="Q92" s="62">
        <v>6</v>
      </c>
      <c r="R92" s="62">
        <v>6</v>
      </c>
      <c r="S92" s="62">
        <v>6</v>
      </c>
      <c r="T92" s="62">
        <f>SUM(H92:S92)</f>
        <v>72</v>
      </c>
      <c r="U92" s="451">
        <f>T93/T92</f>
        <v>0</v>
      </c>
    </row>
    <row r="93" spans="2:22" ht="45" customHeight="1" x14ac:dyDescent="0.25">
      <c r="B93" s="456"/>
      <c r="C93" s="456"/>
      <c r="D93" s="456"/>
      <c r="E93" s="456"/>
      <c r="F93" s="424"/>
      <c r="G93" s="11" t="s">
        <v>46</v>
      </c>
      <c r="H93" s="66"/>
      <c r="I93" s="66"/>
      <c r="J93" s="66"/>
      <c r="K93" s="66"/>
      <c r="L93" s="66"/>
      <c r="M93" s="66"/>
      <c r="N93" s="66"/>
      <c r="O93" s="66"/>
      <c r="P93" s="66"/>
      <c r="Q93" s="63"/>
      <c r="R93" s="63"/>
      <c r="S93" s="63"/>
      <c r="T93" s="66">
        <f t="shared" ref="T93:T113" si="11">SUM(H93:S93)</f>
        <v>0</v>
      </c>
      <c r="U93" s="452"/>
    </row>
    <row r="94" spans="2:22" ht="33.75" customHeight="1" x14ac:dyDescent="0.25">
      <c r="B94" s="456" t="s">
        <v>178</v>
      </c>
      <c r="C94" s="456"/>
      <c r="D94" s="456"/>
      <c r="E94" s="456"/>
      <c r="F94" s="423" t="s">
        <v>83</v>
      </c>
      <c r="G94" s="10" t="s">
        <v>28</v>
      </c>
      <c r="H94" s="71">
        <v>96</v>
      </c>
      <c r="I94" s="71">
        <v>90</v>
      </c>
      <c r="J94" s="71">
        <v>96</v>
      </c>
      <c r="K94" s="71">
        <v>94</v>
      </c>
      <c r="L94" s="71">
        <v>96</v>
      </c>
      <c r="M94" s="71">
        <v>94</v>
      </c>
      <c r="N94" s="71">
        <v>96</v>
      </c>
      <c r="O94" s="71">
        <v>96</v>
      </c>
      <c r="P94" s="71">
        <v>94</v>
      </c>
      <c r="Q94" s="71">
        <v>96</v>
      </c>
      <c r="R94" s="71">
        <v>94</v>
      </c>
      <c r="S94" s="71">
        <v>96</v>
      </c>
      <c r="T94" s="62">
        <f t="shared" si="11"/>
        <v>1138</v>
      </c>
      <c r="U94" s="451">
        <f>T95/T94</f>
        <v>0</v>
      </c>
    </row>
    <row r="95" spans="2:22" ht="33.75" customHeight="1" x14ac:dyDescent="0.25">
      <c r="B95" s="456"/>
      <c r="C95" s="456"/>
      <c r="D95" s="456"/>
      <c r="E95" s="456"/>
      <c r="F95" s="424"/>
      <c r="G95" s="11" t="s">
        <v>46</v>
      </c>
      <c r="H95" s="132"/>
      <c r="I95" s="132"/>
      <c r="J95" s="132"/>
      <c r="K95" s="133"/>
      <c r="L95" s="133"/>
      <c r="M95" s="133"/>
      <c r="N95" s="134"/>
      <c r="O95" s="134"/>
      <c r="P95" s="134"/>
      <c r="Q95" s="134"/>
      <c r="R95" s="134"/>
      <c r="S95" s="134"/>
      <c r="T95" s="66">
        <f t="shared" si="11"/>
        <v>0</v>
      </c>
      <c r="U95" s="452"/>
    </row>
    <row r="96" spans="2:22" ht="44.25" customHeight="1" x14ac:dyDescent="0.25">
      <c r="B96" s="456" t="s">
        <v>179</v>
      </c>
      <c r="C96" s="456"/>
      <c r="D96" s="456"/>
      <c r="E96" s="456"/>
      <c r="F96" s="423" t="s">
        <v>79</v>
      </c>
      <c r="G96" s="10" t="s">
        <v>28</v>
      </c>
      <c r="H96" s="69">
        <v>13</v>
      </c>
      <c r="I96" s="69">
        <v>12</v>
      </c>
      <c r="J96" s="69">
        <v>14</v>
      </c>
      <c r="K96" s="69">
        <v>12</v>
      </c>
      <c r="L96" s="69">
        <v>14</v>
      </c>
      <c r="M96" s="69">
        <v>13</v>
      </c>
      <c r="N96" s="69">
        <v>13</v>
      </c>
      <c r="O96" s="69">
        <v>14</v>
      </c>
      <c r="P96" s="69">
        <v>13</v>
      </c>
      <c r="Q96" s="69">
        <v>14</v>
      </c>
      <c r="R96" s="69">
        <v>12</v>
      </c>
      <c r="S96" s="69">
        <v>14</v>
      </c>
      <c r="T96" s="62">
        <f t="shared" si="11"/>
        <v>158</v>
      </c>
      <c r="U96" s="451">
        <f>T97/T96</f>
        <v>0</v>
      </c>
    </row>
    <row r="97" spans="2:24" ht="44.25" customHeight="1" x14ac:dyDescent="0.25">
      <c r="B97" s="456"/>
      <c r="C97" s="456"/>
      <c r="D97" s="456"/>
      <c r="E97" s="456"/>
      <c r="F97" s="424"/>
      <c r="G97" s="11" t="s">
        <v>46</v>
      </c>
      <c r="H97" s="132"/>
      <c r="I97" s="132"/>
      <c r="J97" s="132"/>
      <c r="K97" s="135"/>
      <c r="L97" s="135"/>
      <c r="M97" s="135"/>
      <c r="N97" s="136"/>
      <c r="O97" s="136"/>
      <c r="P97" s="136"/>
      <c r="Q97" s="136"/>
      <c r="R97" s="136"/>
      <c r="S97" s="136"/>
      <c r="T97" s="66">
        <f t="shared" si="11"/>
        <v>0</v>
      </c>
      <c r="U97" s="452"/>
    </row>
    <row r="98" spans="2:24" ht="38.25" customHeight="1" x14ac:dyDescent="0.25">
      <c r="B98" s="456" t="s">
        <v>180</v>
      </c>
      <c r="C98" s="456"/>
      <c r="D98" s="456"/>
      <c r="E98" s="456"/>
      <c r="F98" s="423" t="s">
        <v>78</v>
      </c>
      <c r="G98" s="10" t="s">
        <v>28</v>
      </c>
      <c r="H98" s="71">
        <v>450</v>
      </c>
      <c r="I98" s="71">
        <v>450</v>
      </c>
      <c r="J98" s="71">
        <v>500</v>
      </c>
      <c r="K98" s="71">
        <v>450</v>
      </c>
      <c r="L98" s="71">
        <v>500</v>
      </c>
      <c r="M98" s="71">
        <v>450</v>
      </c>
      <c r="N98" s="71">
        <v>500</v>
      </c>
      <c r="O98" s="71">
        <v>500</v>
      </c>
      <c r="P98" s="71">
        <v>400</v>
      </c>
      <c r="Q98" s="71">
        <v>400</v>
      </c>
      <c r="R98" s="71">
        <v>450</v>
      </c>
      <c r="S98" s="71">
        <v>500</v>
      </c>
      <c r="T98" s="62">
        <f t="shared" si="11"/>
        <v>5550</v>
      </c>
      <c r="U98" s="451">
        <f>T99/T98</f>
        <v>0</v>
      </c>
    </row>
    <row r="99" spans="2:24" ht="38.25" customHeight="1" x14ac:dyDescent="0.25">
      <c r="B99" s="456"/>
      <c r="C99" s="456"/>
      <c r="D99" s="456"/>
      <c r="E99" s="456"/>
      <c r="F99" s="424"/>
      <c r="G99" s="11" t="s">
        <v>46</v>
      </c>
      <c r="H99" s="132"/>
      <c r="I99" s="132"/>
      <c r="J99" s="132"/>
      <c r="K99" s="137"/>
      <c r="L99" s="132"/>
      <c r="M99" s="132"/>
      <c r="N99" s="136"/>
      <c r="O99" s="136"/>
      <c r="P99" s="136"/>
      <c r="Q99" s="136"/>
      <c r="R99" s="136"/>
      <c r="S99" s="136"/>
      <c r="T99" s="66">
        <f t="shared" si="11"/>
        <v>0</v>
      </c>
      <c r="U99" s="452"/>
    </row>
    <row r="100" spans="2:24" ht="38.25" customHeight="1" x14ac:dyDescent="0.25">
      <c r="B100" s="456" t="s">
        <v>181</v>
      </c>
      <c r="C100" s="456"/>
      <c r="D100" s="456"/>
      <c r="E100" s="456"/>
      <c r="F100" s="423" t="s">
        <v>189</v>
      </c>
      <c r="G100" s="10" t="s">
        <v>28</v>
      </c>
      <c r="H100" s="71">
        <v>1843</v>
      </c>
      <c r="I100" s="71">
        <v>1877</v>
      </c>
      <c r="J100" s="71">
        <v>2139</v>
      </c>
      <c r="K100" s="71">
        <v>1921</v>
      </c>
      <c r="L100" s="71">
        <v>1973</v>
      </c>
      <c r="M100" s="71">
        <v>2088</v>
      </c>
      <c r="N100" s="71">
        <v>2002</v>
      </c>
      <c r="O100" s="71">
        <v>1988</v>
      </c>
      <c r="P100" s="71">
        <v>1974</v>
      </c>
      <c r="Q100" s="71">
        <v>1984</v>
      </c>
      <c r="R100" s="71">
        <v>1977</v>
      </c>
      <c r="S100" s="71">
        <v>1975</v>
      </c>
      <c r="T100" s="62">
        <f t="shared" si="11"/>
        <v>23741</v>
      </c>
      <c r="U100" s="451">
        <f>T101/T100</f>
        <v>0</v>
      </c>
      <c r="W100" s="14"/>
    </row>
    <row r="101" spans="2:24" ht="38.25" customHeight="1" x14ac:dyDescent="0.25">
      <c r="B101" s="456"/>
      <c r="C101" s="456"/>
      <c r="D101" s="456"/>
      <c r="E101" s="456"/>
      <c r="F101" s="424"/>
      <c r="G101" s="11" t="s">
        <v>46</v>
      </c>
      <c r="H101" s="132"/>
      <c r="I101" s="132"/>
      <c r="J101" s="132"/>
      <c r="K101" s="133"/>
      <c r="L101" s="133"/>
      <c r="M101" s="133"/>
      <c r="N101" s="136"/>
      <c r="O101" s="136"/>
      <c r="P101" s="136"/>
      <c r="Q101" s="136"/>
      <c r="R101" s="136"/>
      <c r="S101" s="136"/>
      <c r="T101" s="66">
        <f t="shared" si="11"/>
        <v>0</v>
      </c>
      <c r="U101" s="452"/>
    </row>
    <row r="102" spans="2:24" ht="39" customHeight="1" x14ac:dyDescent="0.25">
      <c r="B102" s="456" t="s">
        <v>182</v>
      </c>
      <c r="C102" s="456"/>
      <c r="D102" s="456"/>
      <c r="E102" s="456"/>
      <c r="F102" s="423" t="s">
        <v>25</v>
      </c>
      <c r="G102" s="10" t="s">
        <v>28</v>
      </c>
      <c r="H102" s="71">
        <v>108</v>
      </c>
      <c r="I102" s="71">
        <v>116</v>
      </c>
      <c r="J102" s="71">
        <v>169</v>
      </c>
      <c r="K102" s="71">
        <v>138</v>
      </c>
      <c r="L102" s="71">
        <v>134</v>
      </c>
      <c r="M102" s="71">
        <v>124</v>
      </c>
      <c r="N102" s="71">
        <v>141</v>
      </c>
      <c r="O102" s="71">
        <v>166</v>
      </c>
      <c r="P102" s="71">
        <v>124</v>
      </c>
      <c r="Q102" s="71">
        <v>146</v>
      </c>
      <c r="R102" s="71">
        <v>127</v>
      </c>
      <c r="S102" s="71">
        <v>143</v>
      </c>
      <c r="T102" s="62">
        <f t="shared" si="11"/>
        <v>1636</v>
      </c>
      <c r="U102" s="451">
        <f>T103/T102</f>
        <v>0</v>
      </c>
    </row>
    <row r="103" spans="2:24" ht="39" customHeight="1" x14ac:dyDescent="0.25">
      <c r="B103" s="456"/>
      <c r="C103" s="456"/>
      <c r="D103" s="456"/>
      <c r="E103" s="456"/>
      <c r="F103" s="424"/>
      <c r="G103" s="11" t="s">
        <v>46</v>
      </c>
      <c r="H103" s="64"/>
      <c r="I103" s="64"/>
      <c r="J103" s="64"/>
      <c r="K103" s="132"/>
      <c r="L103" s="132"/>
      <c r="M103" s="132"/>
      <c r="N103" s="136"/>
      <c r="O103" s="136"/>
      <c r="P103" s="136"/>
      <c r="Q103" s="136"/>
      <c r="R103" s="136"/>
      <c r="S103" s="136"/>
      <c r="T103" s="66">
        <f t="shared" si="11"/>
        <v>0</v>
      </c>
      <c r="U103" s="452"/>
    </row>
    <row r="104" spans="2:24" ht="42.75" customHeight="1" x14ac:dyDescent="0.25">
      <c r="B104" s="456" t="s">
        <v>183</v>
      </c>
      <c r="C104" s="456"/>
      <c r="D104" s="456"/>
      <c r="E104" s="456"/>
      <c r="F104" s="463" t="s">
        <v>188</v>
      </c>
      <c r="G104" s="10" t="s">
        <v>28</v>
      </c>
      <c r="H104" s="71">
        <v>23</v>
      </c>
      <c r="I104" s="71">
        <v>23</v>
      </c>
      <c r="J104" s="71">
        <v>23</v>
      </c>
      <c r="K104" s="71">
        <v>23</v>
      </c>
      <c r="L104" s="71">
        <v>23</v>
      </c>
      <c r="M104" s="71">
        <v>23</v>
      </c>
      <c r="N104" s="71">
        <v>23</v>
      </c>
      <c r="O104" s="71">
        <v>23</v>
      </c>
      <c r="P104" s="71">
        <v>23</v>
      </c>
      <c r="Q104" s="71">
        <v>23</v>
      </c>
      <c r="R104" s="71">
        <v>23</v>
      </c>
      <c r="S104" s="71">
        <v>23</v>
      </c>
      <c r="T104" s="62">
        <f t="shared" si="11"/>
        <v>276</v>
      </c>
      <c r="U104" s="451">
        <f>T105/T104</f>
        <v>0</v>
      </c>
      <c r="V104" s="15"/>
    </row>
    <row r="105" spans="2:24" ht="42.75" customHeight="1" x14ac:dyDescent="0.25">
      <c r="B105" s="456"/>
      <c r="C105" s="456"/>
      <c r="D105" s="456"/>
      <c r="E105" s="456"/>
      <c r="F105" s="464"/>
      <c r="G105" s="11" t="s">
        <v>46</v>
      </c>
      <c r="H105" s="135"/>
      <c r="I105" s="135"/>
      <c r="J105" s="135"/>
      <c r="K105" s="135"/>
      <c r="L105" s="135"/>
      <c r="M105" s="135"/>
      <c r="N105" s="136"/>
      <c r="O105" s="136"/>
      <c r="P105" s="136"/>
      <c r="Q105" s="136"/>
      <c r="R105" s="136"/>
      <c r="S105" s="136"/>
      <c r="T105" s="66">
        <f t="shared" si="11"/>
        <v>0</v>
      </c>
      <c r="U105" s="452"/>
      <c r="V105" s="15"/>
    </row>
    <row r="106" spans="2:24" ht="33" customHeight="1" x14ac:dyDescent="0.25">
      <c r="B106" s="456" t="s">
        <v>184</v>
      </c>
      <c r="C106" s="456"/>
      <c r="D106" s="456"/>
      <c r="E106" s="456"/>
      <c r="F106" s="423" t="s">
        <v>190</v>
      </c>
      <c r="G106" s="10" t="s">
        <v>28</v>
      </c>
      <c r="H106" s="69">
        <v>400</v>
      </c>
      <c r="I106" s="69">
        <v>400</v>
      </c>
      <c r="J106" s="69">
        <v>400</v>
      </c>
      <c r="K106" s="69">
        <v>400</v>
      </c>
      <c r="L106" s="69">
        <v>400</v>
      </c>
      <c r="M106" s="69">
        <v>400</v>
      </c>
      <c r="N106" s="69">
        <v>400</v>
      </c>
      <c r="O106" s="69">
        <v>400</v>
      </c>
      <c r="P106" s="69">
        <v>400</v>
      </c>
      <c r="Q106" s="69">
        <v>600</v>
      </c>
      <c r="R106" s="69">
        <v>400</v>
      </c>
      <c r="S106" s="69">
        <v>400</v>
      </c>
      <c r="T106" s="62">
        <f t="shared" si="11"/>
        <v>5000</v>
      </c>
      <c r="U106" s="451">
        <f>T107/T106</f>
        <v>0</v>
      </c>
      <c r="W106" s="16"/>
    </row>
    <row r="107" spans="2:24" ht="33" customHeight="1" x14ac:dyDescent="0.25">
      <c r="B107" s="456"/>
      <c r="C107" s="456"/>
      <c r="D107" s="456"/>
      <c r="E107" s="456"/>
      <c r="F107" s="424"/>
      <c r="G107" s="11" t="s">
        <v>46</v>
      </c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66">
        <f t="shared" si="11"/>
        <v>0</v>
      </c>
      <c r="U107" s="452"/>
      <c r="V107" s="5"/>
      <c r="W107" s="17"/>
      <c r="X107" s="15"/>
    </row>
    <row r="108" spans="2:24" ht="44.25" customHeight="1" x14ac:dyDescent="0.25">
      <c r="B108" s="456" t="s">
        <v>185</v>
      </c>
      <c r="C108" s="456"/>
      <c r="D108" s="456"/>
      <c r="E108" s="456"/>
      <c r="F108" s="423" t="s">
        <v>77</v>
      </c>
      <c r="G108" s="10" t="s">
        <v>28</v>
      </c>
      <c r="H108" s="71">
        <v>60</v>
      </c>
      <c r="I108" s="71">
        <v>60</v>
      </c>
      <c r="J108" s="71">
        <v>60</v>
      </c>
      <c r="K108" s="71">
        <v>60</v>
      </c>
      <c r="L108" s="71">
        <v>60</v>
      </c>
      <c r="M108" s="71">
        <v>60</v>
      </c>
      <c r="N108" s="71">
        <v>60</v>
      </c>
      <c r="O108" s="71">
        <v>60</v>
      </c>
      <c r="P108" s="71">
        <v>60</v>
      </c>
      <c r="Q108" s="71">
        <v>60</v>
      </c>
      <c r="R108" s="71">
        <v>60</v>
      </c>
      <c r="S108" s="71">
        <v>60</v>
      </c>
      <c r="T108" s="62">
        <f t="shared" si="11"/>
        <v>720</v>
      </c>
      <c r="U108" s="451">
        <f>T109/T108</f>
        <v>0</v>
      </c>
      <c r="V108" s="5"/>
      <c r="W108" s="17"/>
      <c r="X108" s="15"/>
    </row>
    <row r="109" spans="2:24" ht="44.25" customHeight="1" x14ac:dyDescent="0.25">
      <c r="B109" s="456"/>
      <c r="C109" s="456"/>
      <c r="D109" s="456"/>
      <c r="E109" s="456"/>
      <c r="F109" s="424"/>
      <c r="G109" s="11" t="s">
        <v>46</v>
      </c>
      <c r="H109" s="64"/>
      <c r="I109" s="64"/>
      <c r="J109" s="64"/>
      <c r="K109" s="138"/>
      <c r="L109" s="138"/>
      <c r="M109" s="138"/>
      <c r="N109" s="136"/>
      <c r="O109" s="136"/>
      <c r="P109" s="136"/>
      <c r="Q109" s="136"/>
      <c r="R109" s="136"/>
      <c r="S109" s="136"/>
      <c r="T109" s="66">
        <f t="shared" si="11"/>
        <v>0</v>
      </c>
      <c r="U109" s="452"/>
      <c r="V109" s="5"/>
      <c r="W109" s="17"/>
      <c r="X109" s="15"/>
    </row>
    <row r="110" spans="2:24" ht="41.25" customHeight="1" x14ac:dyDescent="0.25">
      <c r="B110" s="456" t="s">
        <v>186</v>
      </c>
      <c r="C110" s="456"/>
      <c r="D110" s="456"/>
      <c r="E110" s="456"/>
      <c r="F110" s="423" t="s">
        <v>80</v>
      </c>
      <c r="G110" s="10" t="s">
        <v>28</v>
      </c>
      <c r="H110" s="71">
        <v>70</v>
      </c>
      <c r="I110" s="71">
        <v>100</v>
      </c>
      <c r="J110" s="71">
        <v>150</v>
      </c>
      <c r="K110" s="71">
        <v>150</v>
      </c>
      <c r="L110" s="71">
        <v>150</v>
      </c>
      <c r="M110" s="71">
        <v>150</v>
      </c>
      <c r="N110" s="71">
        <v>150</v>
      </c>
      <c r="O110" s="71">
        <v>150</v>
      </c>
      <c r="P110" s="71">
        <v>150</v>
      </c>
      <c r="Q110" s="71">
        <v>180</v>
      </c>
      <c r="R110" s="71">
        <v>100</v>
      </c>
      <c r="S110" s="71">
        <v>100</v>
      </c>
      <c r="T110" s="62">
        <f t="shared" si="11"/>
        <v>1600</v>
      </c>
      <c r="U110" s="451">
        <f>T111/T110</f>
        <v>0</v>
      </c>
      <c r="V110" s="5"/>
      <c r="W110" s="17"/>
      <c r="X110" s="15"/>
    </row>
    <row r="111" spans="2:24" ht="41.25" customHeight="1" x14ac:dyDescent="0.25">
      <c r="B111" s="456"/>
      <c r="C111" s="456"/>
      <c r="D111" s="456"/>
      <c r="E111" s="456"/>
      <c r="F111" s="424"/>
      <c r="G111" s="11" t="s">
        <v>46</v>
      </c>
      <c r="H111" s="132"/>
      <c r="I111" s="132"/>
      <c r="J111" s="132"/>
      <c r="K111" s="133"/>
      <c r="L111" s="133"/>
      <c r="M111" s="133"/>
      <c r="N111" s="136"/>
      <c r="O111" s="136"/>
      <c r="P111" s="136"/>
      <c r="Q111" s="136"/>
      <c r="R111" s="136"/>
      <c r="S111" s="136"/>
      <c r="T111" s="66">
        <f t="shared" si="11"/>
        <v>0</v>
      </c>
      <c r="U111" s="452"/>
      <c r="V111" s="5"/>
      <c r="W111" s="17"/>
      <c r="X111" s="15"/>
    </row>
    <row r="112" spans="2:24" ht="46.5" customHeight="1" x14ac:dyDescent="0.25">
      <c r="B112" s="456" t="s">
        <v>187</v>
      </c>
      <c r="C112" s="456"/>
      <c r="D112" s="456"/>
      <c r="E112" s="456"/>
      <c r="F112" s="423" t="s">
        <v>81</v>
      </c>
      <c r="G112" s="10" t="s">
        <v>28</v>
      </c>
      <c r="H112" s="71">
        <v>350</v>
      </c>
      <c r="I112" s="71">
        <v>350</v>
      </c>
      <c r="J112" s="71">
        <v>350</v>
      </c>
      <c r="K112" s="71">
        <v>350</v>
      </c>
      <c r="L112" s="71">
        <v>350</v>
      </c>
      <c r="M112" s="71">
        <v>350</v>
      </c>
      <c r="N112" s="71">
        <v>350</v>
      </c>
      <c r="O112" s="71">
        <v>350</v>
      </c>
      <c r="P112" s="71">
        <v>350</v>
      </c>
      <c r="Q112" s="71">
        <v>350</v>
      </c>
      <c r="R112" s="71">
        <v>350</v>
      </c>
      <c r="S112" s="71">
        <v>350</v>
      </c>
      <c r="T112" s="139">
        <f t="shared" si="11"/>
        <v>4200</v>
      </c>
      <c r="U112" s="451">
        <f>T113/T112</f>
        <v>0</v>
      </c>
      <c r="V112" s="5"/>
      <c r="W112" s="17"/>
      <c r="X112" s="15"/>
    </row>
    <row r="113" spans="2:24" ht="46.5" customHeight="1" x14ac:dyDescent="0.25">
      <c r="B113" s="456"/>
      <c r="C113" s="456"/>
      <c r="D113" s="456"/>
      <c r="E113" s="456"/>
      <c r="F113" s="424"/>
      <c r="G113" s="11" t="s">
        <v>46</v>
      </c>
      <c r="H113" s="140"/>
      <c r="I113" s="140"/>
      <c r="J113" s="140"/>
      <c r="K113" s="133"/>
      <c r="L113" s="133"/>
      <c r="M113" s="138"/>
      <c r="N113" s="136"/>
      <c r="O113" s="136"/>
      <c r="P113" s="136"/>
      <c r="Q113" s="136"/>
      <c r="R113" s="136"/>
      <c r="S113" s="136"/>
      <c r="T113" s="66">
        <f t="shared" si="11"/>
        <v>0</v>
      </c>
      <c r="U113" s="452"/>
      <c r="V113" s="5"/>
      <c r="W113" s="17"/>
      <c r="X113" s="15"/>
    </row>
    <row r="114" spans="2:24" s="25" customFormat="1" ht="78" customHeight="1" x14ac:dyDescent="0.25">
      <c r="B114" s="316" t="s">
        <v>224</v>
      </c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24"/>
    </row>
    <row r="115" spans="2:24" s="25" customFormat="1" ht="30.75" customHeight="1" x14ac:dyDescent="0.25">
      <c r="B115" s="318" t="s">
        <v>146</v>
      </c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20"/>
      <c r="V115" s="24"/>
    </row>
    <row r="116" spans="2:24" s="25" customFormat="1" ht="30" x14ac:dyDescent="0.25">
      <c r="B116" s="30" t="s">
        <v>18</v>
      </c>
      <c r="C116" s="321" t="s">
        <v>19</v>
      </c>
      <c r="D116" s="321"/>
      <c r="E116" s="321"/>
      <c r="F116" s="30" t="s">
        <v>20</v>
      </c>
      <c r="G116" s="89" t="s">
        <v>21</v>
      </c>
      <c r="H116" s="321" t="s">
        <v>22</v>
      </c>
      <c r="I116" s="321"/>
      <c r="J116" s="321"/>
      <c r="K116" s="321"/>
      <c r="L116" s="321"/>
      <c r="M116" s="321"/>
      <c r="N116" s="321"/>
      <c r="O116" s="321" t="s">
        <v>23</v>
      </c>
      <c r="P116" s="321"/>
      <c r="Q116" s="321"/>
      <c r="R116" s="321"/>
      <c r="S116" s="321"/>
      <c r="T116" s="321" t="s">
        <v>24</v>
      </c>
      <c r="U116" s="321"/>
      <c r="V116" s="24"/>
    </row>
    <row r="117" spans="2:24" ht="28.5" x14ac:dyDescent="0.25">
      <c r="B117" s="90" t="s">
        <v>147</v>
      </c>
      <c r="C117" s="307" t="s">
        <v>204</v>
      </c>
      <c r="D117" s="308"/>
      <c r="E117" s="309"/>
      <c r="F117" s="90" t="s">
        <v>25</v>
      </c>
      <c r="G117" s="90" t="s">
        <v>26</v>
      </c>
      <c r="H117" s="307" t="s">
        <v>27</v>
      </c>
      <c r="I117" s="308"/>
      <c r="J117" s="308"/>
      <c r="K117" s="308"/>
      <c r="L117" s="308"/>
      <c r="M117" s="308"/>
      <c r="N117" s="309"/>
      <c r="O117" s="307" t="s">
        <v>49</v>
      </c>
      <c r="P117" s="308"/>
      <c r="Q117" s="308"/>
      <c r="R117" s="308"/>
      <c r="S117" s="309"/>
      <c r="T117" s="310">
        <f>U120</f>
        <v>0.96</v>
      </c>
      <c r="U117" s="311"/>
    </row>
    <row r="118" spans="2:24" ht="15.75" x14ac:dyDescent="0.25">
      <c r="B118" s="312" t="s">
        <v>28</v>
      </c>
      <c r="C118" s="312"/>
      <c r="D118" s="312"/>
      <c r="E118" s="312"/>
      <c r="F118" s="312"/>
      <c r="G118" s="312"/>
      <c r="H118" s="312"/>
      <c r="I118" s="312"/>
      <c r="J118" s="312"/>
      <c r="K118" s="312"/>
      <c r="L118" s="312"/>
      <c r="M118" s="312"/>
      <c r="N118" s="312"/>
      <c r="O118" s="312"/>
      <c r="P118" s="312"/>
      <c r="Q118" s="312"/>
      <c r="R118" s="312"/>
      <c r="S118" s="312"/>
      <c r="T118" s="312"/>
      <c r="U118" s="312"/>
    </row>
    <row r="119" spans="2:24" ht="30" x14ac:dyDescent="0.25">
      <c r="B119" s="88" t="s">
        <v>29</v>
      </c>
      <c r="C119" s="301" t="s">
        <v>30</v>
      </c>
      <c r="D119" s="301"/>
      <c r="E119" s="301"/>
      <c r="F119" s="88" t="s">
        <v>20</v>
      </c>
      <c r="G119" s="88" t="s">
        <v>28</v>
      </c>
      <c r="H119" s="88" t="s">
        <v>31</v>
      </c>
      <c r="I119" s="88" t="s">
        <v>32</v>
      </c>
      <c r="J119" s="88" t="s">
        <v>33</v>
      </c>
      <c r="K119" s="88" t="s">
        <v>34</v>
      </c>
      <c r="L119" s="88" t="s">
        <v>35</v>
      </c>
      <c r="M119" s="88" t="s">
        <v>36</v>
      </c>
      <c r="N119" s="88" t="s">
        <v>37</v>
      </c>
      <c r="O119" s="88" t="s">
        <v>38</v>
      </c>
      <c r="P119" s="88" t="s">
        <v>39</v>
      </c>
      <c r="Q119" s="88" t="s">
        <v>40</v>
      </c>
      <c r="R119" s="88" t="s">
        <v>41</v>
      </c>
      <c r="S119" s="88" t="s">
        <v>42</v>
      </c>
      <c r="T119" s="88" t="s">
        <v>43</v>
      </c>
      <c r="U119" s="88" t="s">
        <v>44</v>
      </c>
    </row>
    <row r="120" spans="2:24" ht="21" customHeight="1" x14ac:dyDescent="0.25">
      <c r="B120" s="34" t="s">
        <v>148</v>
      </c>
      <c r="C120" s="313" t="s">
        <v>149</v>
      </c>
      <c r="D120" s="314"/>
      <c r="E120" s="315"/>
      <c r="F120" s="34" t="s">
        <v>25</v>
      </c>
      <c r="G120" s="164">
        <f>T120</f>
        <v>211.2</v>
      </c>
      <c r="H120" s="165">
        <f>H121*0.96</f>
        <v>15.36</v>
      </c>
      <c r="I120" s="165">
        <f t="shared" ref="I120:S120" si="12">I121*0.96</f>
        <v>18.239999999999998</v>
      </c>
      <c r="J120" s="165">
        <f t="shared" si="12"/>
        <v>21.119999999999997</v>
      </c>
      <c r="K120" s="165">
        <f t="shared" si="12"/>
        <v>18.239999999999998</v>
      </c>
      <c r="L120" s="165">
        <f t="shared" si="12"/>
        <v>21.119999999999997</v>
      </c>
      <c r="M120" s="165">
        <f t="shared" si="12"/>
        <v>23.04</v>
      </c>
      <c r="N120" s="165">
        <f t="shared" si="12"/>
        <v>19.2</v>
      </c>
      <c r="O120" s="165">
        <f t="shared" si="12"/>
        <v>21.119999999999997</v>
      </c>
      <c r="P120" s="165">
        <f t="shared" si="12"/>
        <v>18.239999999999998</v>
      </c>
      <c r="Q120" s="165">
        <f t="shared" si="12"/>
        <v>15.36</v>
      </c>
      <c r="R120" s="165">
        <f t="shared" si="12"/>
        <v>11.52</v>
      </c>
      <c r="S120" s="165">
        <f t="shared" si="12"/>
        <v>8.64</v>
      </c>
      <c r="T120" s="166">
        <f>SUM(H120:S120)</f>
        <v>211.2</v>
      </c>
      <c r="U120" s="305">
        <f>T120/T121</f>
        <v>0.96</v>
      </c>
    </row>
    <row r="121" spans="2:24" ht="21" customHeight="1" x14ac:dyDescent="0.25">
      <c r="B121" s="34" t="s">
        <v>150</v>
      </c>
      <c r="C121" s="313" t="s">
        <v>151</v>
      </c>
      <c r="D121" s="314"/>
      <c r="E121" s="315"/>
      <c r="F121" s="34" t="s">
        <v>25</v>
      </c>
      <c r="G121" s="164">
        <f>T121</f>
        <v>220</v>
      </c>
      <c r="H121" s="165">
        <v>16</v>
      </c>
      <c r="I121" s="165">
        <v>19</v>
      </c>
      <c r="J121" s="165">
        <v>22</v>
      </c>
      <c r="K121" s="165">
        <v>19</v>
      </c>
      <c r="L121" s="165">
        <v>22</v>
      </c>
      <c r="M121" s="165">
        <v>24</v>
      </c>
      <c r="N121" s="165">
        <v>20</v>
      </c>
      <c r="O121" s="165">
        <v>22</v>
      </c>
      <c r="P121" s="165">
        <v>19</v>
      </c>
      <c r="Q121" s="165">
        <v>16</v>
      </c>
      <c r="R121" s="165">
        <v>12</v>
      </c>
      <c r="S121" s="165">
        <v>9</v>
      </c>
      <c r="T121" s="166">
        <f>SUM(H121:S121)</f>
        <v>220</v>
      </c>
      <c r="U121" s="306"/>
    </row>
    <row r="122" spans="2:24" ht="15.75" x14ac:dyDescent="0.25">
      <c r="B122" s="300" t="s">
        <v>46</v>
      </c>
      <c r="C122" s="300"/>
      <c r="D122" s="300"/>
      <c r="E122" s="300"/>
      <c r="F122" s="300"/>
      <c r="G122" s="300"/>
      <c r="H122" s="300"/>
      <c r="I122" s="300"/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0"/>
      <c r="U122" s="300"/>
    </row>
    <row r="123" spans="2:24" ht="30" x14ac:dyDescent="0.25">
      <c r="B123" s="88" t="s">
        <v>29</v>
      </c>
      <c r="C123" s="301" t="s">
        <v>30</v>
      </c>
      <c r="D123" s="301"/>
      <c r="E123" s="301"/>
      <c r="F123" s="88" t="s">
        <v>20</v>
      </c>
      <c r="G123" s="88" t="s">
        <v>46</v>
      </c>
      <c r="H123" s="88" t="s">
        <v>31</v>
      </c>
      <c r="I123" s="88" t="s">
        <v>32</v>
      </c>
      <c r="J123" s="88" t="s">
        <v>33</v>
      </c>
      <c r="K123" s="88" t="s">
        <v>34</v>
      </c>
      <c r="L123" s="88" t="s">
        <v>35</v>
      </c>
      <c r="M123" s="88" t="s">
        <v>36</v>
      </c>
      <c r="N123" s="88" t="s">
        <v>37</v>
      </c>
      <c r="O123" s="88" t="s">
        <v>38</v>
      </c>
      <c r="P123" s="88" t="s">
        <v>39</v>
      </c>
      <c r="Q123" s="88" t="s">
        <v>40</v>
      </c>
      <c r="R123" s="88" t="s">
        <v>41</v>
      </c>
      <c r="S123" s="88" t="s">
        <v>42</v>
      </c>
      <c r="T123" s="88" t="s">
        <v>43</v>
      </c>
      <c r="U123" s="36" t="s">
        <v>44</v>
      </c>
    </row>
    <row r="124" spans="2:24" ht="21" customHeight="1" x14ac:dyDescent="0.25">
      <c r="B124" s="32" t="s">
        <v>148</v>
      </c>
      <c r="C124" s="302" t="s">
        <v>149</v>
      </c>
      <c r="D124" s="303"/>
      <c r="E124" s="304"/>
      <c r="F124" s="32" t="s">
        <v>25</v>
      </c>
      <c r="G124" s="164">
        <f>T124</f>
        <v>0</v>
      </c>
      <c r="H124" s="165"/>
      <c r="I124" s="165"/>
      <c r="J124" s="165"/>
      <c r="K124" s="165"/>
      <c r="L124" s="165"/>
      <c r="M124" s="165"/>
      <c r="N124" s="165"/>
      <c r="O124" s="165"/>
      <c r="P124" s="165"/>
      <c r="Q124" s="167"/>
      <c r="R124" s="167"/>
      <c r="S124" s="167"/>
      <c r="T124" s="166">
        <f>SUM(H124:S124)</f>
        <v>0</v>
      </c>
      <c r="U124" s="305"/>
    </row>
    <row r="125" spans="2:24" ht="21" customHeight="1" x14ac:dyDescent="0.25">
      <c r="B125" s="32" t="s">
        <v>150</v>
      </c>
      <c r="C125" s="302" t="s">
        <v>151</v>
      </c>
      <c r="D125" s="303"/>
      <c r="E125" s="304"/>
      <c r="F125" s="32" t="s">
        <v>25</v>
      </c>
      <c r="G125" s="164">
        <f>T125</f>
        <v>0</v>
      </c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6">
        <f>SUM(H125:S125)</f>
        <v>0</v>
      </c>
      <c r="U125" s="306"/>
    </row>
    <row r="126" spans="2:24" ht="18" x14ac:dyDescent="0.25">
      <c r="B126" s="546" t="s">
        <v>56</v>
      </c>
      <c r="C126" s="547"/>
      <c r="D126" s="547"/>
      <c r="E126" s="547"/>
      <c r="F126" s="547"/>
      <c r="G126" s="547"/>
      <c r="H126" s="547"/>
      <c r="I126" s="547"/>
      <c r="J126" s="547"/>
      <c r="K126" s="547"/>
      <c r="L126" s="547"/>
      <c r="M126" s="547"/>
      <c r="N126" s="547"/>
      <c r="O126" s="547"/>
      <c r="P126" s="547"/>
      <c r="Q126" s="547"/>
      <c r="R126" s="547"/>
      <c r="S126" s="547"/>
      <c r="T126" s="547"/>
      <c r="U126" s="548"/>
    </row>
    <row r="127" spans="2:24" ht="15" customHeight="1" x14ac:dyDescent="0.25">
      <c r="B127" s="551" t="s">
        <v>57</v>
      </c>
      <c r="C127" s="553" t="s">
        <v>30</v>
      </c>
      <c r="D127" s="554"/>
      <c r="E127" s="555"/>
      <c r="F127" s="549" t="s">
        <v>20</v>
      </c>
      <c r="G127" s="549" t="s">
        <v>58</v>
      </c>
      <c r="H127" s="470" t="s">
        <v>31</v>
      </c>
      <c r="I127" s="470" t="s">
        <v>32</v>
      </c>
      <c r="J127" s="470" t="s">
        <v>33</v>
      </c>
      <c r="K127" s="470" t="s">
        <v>34</v>
      </c>
      <c r="L127" s="470" t="s">
        <v>35</v>
      </c>
      <c r="M127" s="470" t="s">
        <v>36</v>
      </c>
      <c r="N127" s="470" t="s">
        <v>37</v>
      </c>
      <c r="O127" s="470" t="s">
        <v>38</v>
      </c>
      <c r="P127" s="470" t="s">
        <v>39</v>
      </c>
      <c r="Q127" s="470" t="s">
        <v>59</v>
      </c>
      <c r="R127" s="470" t="s">
        <v>41</v>
      </c>
      <c r="S127" s="470" t="s">
        <v>42</v>
      </c>
      <c r="T127" s="470" t="s">
        <v>43</v>
      </c>
      <c r="U127" s="560" t="s">
        <v>44</v>
      </c>
    </row>
    <row r="128" spans="2:24" x14ac:dyDescent="0.25">
      <c r="B128" s="552"/>
      <c r="C128" s="556"/>
      <c r="D128" s="557"/>
      <c r="E128" s="558"/>
      <c r="F128" s="550"/>
      <c r="G128" s="550"/>
      <c r="H128" s="471"/>
      <c r="I128" s="471"/>
      <c r="J128" s="471"/>
      <c r="K128" s="471"/>
      <c r="L128" s="471"/>
      <c r="M128" s="471"/>
      <c r="N128" s="471"/>
      <c r="O128" s="471"/>
      <c r="P128" s="471"/>
      <c r="Q128" s="471"/>
      <c r="R128" s="471"/>
      <c r="S128" s="471"/>
      <c r="T128" s="471"/>
      <c r="U128" s="561"/>
    </row>
    <row r="129" spans="1:136" ht="69" customHeight="1" x14ac:dyDescent="0.25">
      <c r="B129" s="559" t="s">
        <v>221</v>
      </c>
      <c r="C129" s="559"/>
      <c r="D129" s="559"/>
      <c r="E129" s="559"/>
      <c r="F129" s="468" t="s">
        <v>25</v>
      </c>
      <c r="G129" s="37" t="s">
        <v>28</v>
      </c>
      <c r="H129" s="74">
        <v>22</v>
      </c>
      <c r="I129" s="74">
        <v>29</v>
      </c>
      <c r="J129" s="74">
        <v>30</v>
      </c>
      <c r="K129" s="74">
        <v>34</v>
      </c>
      <c r="L129" s="74">
        <v>29</v>
      </c>
      <c r="M129" s="74">
        <v>35</v>
      </c>
      <c r="N129" s="74">
        <v>35</v>
      </c>
      <c r="O129" s="74">
        <v>34</v>
      </c>
      <c r="P129" s="74">
        <v>31</v>
      </c>
      <c r="Q129" s="74">
        <v>33</v>
      </c>
      <c r="R129" s="74">
        <v>28</v>
      </c>
      <c r="S129" s="74">
        <v>18</v>
      </c>
      <c r="T129" s="169">
        <f t="shared" ref="T129:T136" si="13">SUM(H129:S129)</f>
        <v>358</v>
      </c>
      <c r="U129" s="305">
        <f>T130/T129</f>
        <v>0</v>
      </c>
    </row>
    <row r="130" spans="1:136" ht="69" customHeight="1" x14ac:dyDescent="0.25">
      <c r="B130" s="559"/>
      <c r="C130" s="559"/>
      <c r="D130" s="559"/>
      <c r="E130" s="559"/>
      <c r="F130" s="469"/>
      <c r="G130" s="38" t="s">
        <v>46</v>
      </c>
      <c r="H130" s="35"/>
      <c r="I130" s="35"/>
      <c r="J130" s="35"/>
      <c r="K130" s="39"/>
      <c r="L130" s="39"/>
      <c r="M130" s="39"/>
      <c r="N130" s="39"/>
      <c r="O130" s="39"/>
      <c r="P130" s="39"/>
      <c r="Q130" s="38"/>
      <c r="R130" s="39"/>
      <c r="S130" s="39"/>
      <c r="T130" s="167">
        <f t="shared" si="13"/>
        <v>0</v>
      </c>
      <c r="U130" s="306"/>
    </row>
    <row r="131" spans="1:136" ht="40.5" customHeight="1" x14ac:dyDescent="0.25">
      <c r="B131" s="559" t="s">
        <v>216</v>
      </c>
      <c r="C131" s="559"/>
      <c r="D131" s="559"/>
      <c r="E131" s="559"/>
      <c r="F131" s="468" t="s">
        <v>83</v>
      </c>
      <c r="G131" s="37" t="s">
        <v>28</v>
      </c>
      <c r="H131" s="74">
        <v>24</v>
      </c>
      <c r="I131" s="74">
        <v>22</v>
      </c>
      <c r="J131" s="74">
        <v>47</v>
      </c>
      <c r="K131" s="74">
        <v>27</v>
      </c>
      <c r="L131" s="74">
        <v>30</v>
      </c>
      <c r="M131" s="74">
        <v>28</v>
      </c>
      <c r="N131" s="74">
        <v>18</v>
      </c>
      <c r="O131" s="74">
        <v>22</v>
      </c>
      <c r="P131" s="74">
        <v>30</v>
      </c>
      <c r="Q131" s="74">
        <v>30</v>
      </c>
      <c r="R131" s="74">
        <v>27</v>
      </c>
      <c r="S131" s="74">
        <v>28</v>
      </c>
      <c r="T131" s="169">
        <f t="shared" si="13"/>
        <v>333</v>
      </c>
      <c r="U131" s="305">
        <f>T132/T131</f>
        <v>0</v>
      </c>
    </row>
    <row r="132" spans="1:136" s="41" customFormat="1" ht="40.5" customHeight="1" x14ac:dyDescent="0.2">
      <c r="B132" s="559"/>
      <c r="C132" s="559"/>
      <c r="D132" s="559"/>
      <c r="E132" s="559"/>
      <c r="F132" s="469"/>
      <c r="G132" s="38" t="s">
        <v>46</v>
      </c>
      <c r="H132" s="31"/>
      <c r="I132" s="31"/>
      <c r="J132" s="31"/>
      <c r="K132" s="33"/>
      <c r="L132" s="33"/>
      <c r="M132" s="33"/>
      <c r="N132" s="33"/>
      <c r="O132" s="33"/>
      <c r="P132" s="33"/>
      <c r="Q132" s="33"/>
      <c r="R132" s="33"/>
      <c r="S132" s="33"/>
      <c r="T132" s="167">
        <f t="shared" si="13"/>
        <v>0</v>
      </c>
      <c r="U132" s="306"/>
      <c r="V132" s="40"/>
    </row>
    <row r="133" spans="1:136" s="41" customFormat="1" ht="40.5" customHeight="1" x14ac:dyDescent="0.2">
      <c r="B133" s="559" t="s">
        <v>217</v>
      </c>
      <c r="C133" s="559"/>
      <c r="D133" s="559"/>
      <c r="E133" s="559"/>
      <c r="F133" s="468" t="s">
        <v>77</v>
      </c>
      <c r="G133" s="37" t="s">
        <v>28</v>
      </c>
      <c r="H133" s="77">
        <v>6200</v>
      </c>
      <c r="I133" s="77">
        <v>5100</v>
      </c>
      <c r="J133" s="77">
        <v>5800</v>
      </c>
      <c r="K133" s="77">
        <v>6200</v>
      </c>
      <c r="L133" s="77">
        <v>5700</v>
      </c>
      <c r="M133" s="77">
        <v>6300</v>
      </c>
      <c r="N133" s="77">
        <v>5800</v>
      </c>
      <c r="O133" s="77">
        <v>6300</v>
      </c>
      <c r="P133" s="77">
        <v>5700</v>
      </c>
      <c r="Q133" s="77">
        <v>5600</v>
      </c>
      <c r="R133" s="77">
        <v>6100</v>
      </c>
      <c r="S133" s="77">
        <v>5300</v>
      </c>
      <c r="T133" s="169">
        <f t="shared" si="13"/>
        <v>70100</v>
      </c>
      <c r="U133" s="305">
        <f>T134/T133</f>
        <v>0</v>
      </c>
      <c r="V133" s="40"/>
    </row>
    <row r="134" spans="1:136" s="41" customFormat="1" ht="40.5" customHeight="1" x14ac:dyDescent="0.2">
      <c r="B134" s="559"/>
      <c r="C134" s="559"/>
      <c r="D134" s="559"/>
      <c r="E134" s="559"/>
      <c r="F134" s="469"/>
      <c r="G134" s="38" t="s">
        <v>46</v>
      </c>
      <c r="H134" s="31"/>
      <c r="I134" s="31"/>
      <c r="J134" s="31"/>
      <c r="K134" s="33"/>
      <c r="L134" s="33"/>
      <c r="M134" s="33"/>
      <c r="N134" s="33"/>
      <c r="O134" s="33"/>
      <c r="P134" s="33"/>
      <c r="Q134" s="33"/>
      <c r="R134" s="33"/>
      <c r="S134" s="33"/>
      <c r="T134" s="167">
        <f t="shared" si="13"/>
        <v>0</v>
      </c>
      <c r="U134" s="306"/>
      <c r="V134" s="40"/>
    </row>
    <row r="135" spans="1:136" s="41" customFormat="1" ht="40.5" customHeight="1" x14ac:dyDescent="0.2">
      <c r="B135" s="559" t="s">
        <v>218</v>
      </c>
      <c r="C135" s="559"/>
      <c r="D135" s="559"/>
      <c r="E135" s="559"/>
      <c r="F135" s="468" t="s">
        <v>63</v>
      </c>
      <c r="G135" s="37" t="s">
        <v>28</v>
      </c>
      <c r="H135" s="74">
        <v>350</v>
      </c>
      <c r="I135" s="74">
        <v>277</v>
      </c>
      <c r="J135" s="74">
        <v>300</v>
      </c>
      <c r="K135" s="74">
        <v>300</v>
      </c>
      <c r="L135" s="74">
        <v>320</v>
      </c>
      <c r="M135" s="74">
        <v>350</v>
      </c>
      <c r="N135" s="74">
        <v>320</v>
      </c>
      <c r="O135" s="74">
        <v>320</v>
      </c>
      <c r="P135" s="74">
        <v>320</v>
      </c>
      <c r="Q135" s="74">
        <v>350</v>
      </c>
      <c r="R135" s="74">
        <v>300</v>
      </c>
      <c r="S135" s="74">
        <v>300</v>
      </c>
      <c r="T135" s="74">
        <f t="shared" si="13"/>
        <v>3807</v>
      </c>
      <c r="U135" s="305">
        <f>T136/T135</f>
        <v>0</v>
      </c>
      <c r="V135" s="40"/>
    </row>
    <row r="136" spans="1:136" s="41" customFormat="1" ht="40.5" customHeight="1" x14ac:dyDescent="0.2">
      <c r="B136" s="559"/>
      <c r="C136" s="559"/>
      <c r="D136" s="559"/>
      <c r="E136" s="559"/>
      <c r="F136" s="469"/>
      <c r="G136" s="38" t="s">
        <v>46</v>
      </c>
      <c r="H136" s="31"/>
      <c r="I136" s="31"/>
      <c r="J136" s="31"/>
      <c r="K136" s="33"/>
      <c r="L136" s="33"/>
      <c r="M136" s="33"/>
      <c r="N136" s="33"/>
      <c r="O136" s="33"/>
      <c r="P136" s="33"/>
      <c r="Q136" s="33"/>
      <c r="R136" s="33"/>
      <c r="S136" s="33"/>
      <c r="T136" s="167">
        <f t="shared" si="13"/>
        <v>0</v>
      </c>
      <c r="U136" s="306"/>
      <c r="V136" s="40"/>
      <c r="W136" s="42"/>
    </row>
    <row r="137" spans="1:136" ht="62.25" customHeight="1" x14ac:dyDescent="0.25">
      <c r="B137" s="413" t="s">
        <v>225</v>
      </c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  <c r="R137" s="414"/>
      <c r="S137" s="414"/>
      <c r="T137" s="414"/>
      <c r="U137" s="415"/>
    </row>
    <row r="138" spans="1:136" ht="27.75" customHeight="1" x14ac:dyDescent="0.25">
      <c r="B138" s="465" t="s">
        <v>191</v>
      </c>
      <c r="C138" s="466"/>
      <c r="D138" s="466"/>
      <c r="E138" s="466"/>
      <c r="F138" s="466"/>
      <c r="G138" s="466"/>
      <c r="H138" s="466"/>
      <c r="I138" s="466"/>
      <c r="J138" s="466"/>
      <c r="K138" s="466"/>
      <c r="L138" s="466"/>
      <c r="M138" s="466"/>
      <c r="N138" s="466"/>
      <c r="O138" s="466"/>
      <c r="P138" s="466"/>
      <c r="Q138" s="466"/>
      <c r="R138" s="466"/>
      <c r="S138" s="466"/>
      <c r="T138" s="466"/>
      <c r="U138" s="467"/>
    </row>
    <row r="139" spans="1:136" ht="30" customHeight="1" x14ac:dyDescent="0.25">
      <c r="B139" s="56" t="s">
        <v>18</v>
      </c>
      <c r="C139" s="427" t="s">
        <v>19</v>
      </c>
      <c r="D139" s="428"/>
      <c r="E139" s="429"/>
      <c r="F139" s="56" t="s">
        <v>20</v>
      </c>
      <c r="G139" s="56" t="s">
        <v>21</v>
      </c>
      <c r="H139" s="427" t="s">
        <v>22</v>
      </c>
      <c r="I139" s="428"/>
      <c r="J139" s="428"/>
      <c r="K139" s="428"/>
      <c r="L139" s="428"/>
      <c r="M139" s="428"/>
      <c r="N139" s="429"/>
      <c r="O139" s="427" t="s">
        <v>23</v>
      </c>
      <c r="P139" s="428"/>
      <c r="Q139" s="428"/>
      <c r="R139" s="428"/>
      <c r="S139" s="429"/>
      <c r="T139" s="427" t="s">
        <v>24</v>
      </c>
      <c r="U139" s="429"/>
    </row>
    <row r="140" spans="1:136" ht="46.5" customHeight="1" x14ac:dyDescent="0.25">
      <c r="B140" s="57" t="s">
        <v>197</v>
      </c>
      <c r="C140" s="478" t="s">
        <v>192</v>
      </c>
      <c r="D140" s="479"/>
      <c r="E140" s="480"/>
      <c r="F140" s="57" t="s">
        <v>83</v>
      </c>
      <c r="G140" s="57" t="s">
        <v>26</v>
      </c>
      <c r="H140" s="481" t="s">
        <v>154</v>
      </c>
      <c r="I140" s="482"/>
      <c r="J140" s="482"/>
      <c r="K140" s="482"/>
      <c r="L140" s="482"/>
      <c r="M140" s="482"/>
      <c r="N140" s="483"/>
      <c r="O140" s="481" t="s">
        <v>49</v>
      </c>
      <c r="P140" s="482"/>
      <c r="Q140" s="482"/>
      <c r="R140" s="482"/>
      <c r="S140" s="483"/>
      <c r="T140" s="484">
        <f>U143</f>
        <v>0.9</v>
      </c>
      <c r="U140" s="485"/>
    </row>
    <row r="141" spans="1:136" ht="15.75" x14ac:dyDescent="0.25">
      <c r="B141" s="433" t="s">
        <v>28</v>
      </c>
      <c r="C141" s="434"/>
      <c r="D141" s="434"/>
      <c r="E141" s="434"/>
      <c r="F141" s="434"/>
      <c r="G141" s="434"/>
      <c r="H141" s="434"/>
      <c r="I141" s="434"/>
      <c r="J141" s="434"/>
      <c r="K141" s="434"/>
      <c r="L141" s="434"/>
      <c r="M141" s="434"/>
      <c r="N141" s="434"/>
      <c r="O141" s="434"/>
      <c r="P141" s="434"/>
      <c r="Q141" s="434"/>
      <c r="R141" s="434"/>
      <c r="S141" s="434"/>
      <c r="T141" s="434"/>
      <c r="U141" s="435"/>
    </row>
    <row r="142" spans="1:136" ht="30" x14ac:dyDescent="0.25">
      <c r="B142" s="59" t="s">
        <v>29</v>
      </c>
      <c r="C142" s="486" t="s">
        <v>30</v>
      </c>
      <c r="D142" s="487"/>
      <c r="E142" s="488"/>
      <c r="F142" s="59" t="s">
        <v>20</v>
      </c>
      <c r="G142" s="59" t="s">
        <v>28</v>
      </c>
      <c r="H142" s="59" t="s">
        <v>31</v>
      </c>
      <c r="I142" s="59" t="s">
        <v>32</v>
      </c>
      <c r="J142" s="59" t="s">
        <v>33</v>
      </c>
      <c r="K142" s="59" t="s">
        <v>34</v>
      </c>
      <c r="L142" s="59" t="s">
        <v>35</v>
      </c>
      <c r="M142" s="59" t="s">
        <v>36</v>
      </c>
      <c r="N142" s="59" t="s">
        <v>37</v>
      </c>
      <c r="O142" s="59" t="s">
        <v>38</v>
      </c>
      <c r="P142" s="59" t="s">
        <v>39</v>
      </c>
      <c r="Q142" s="59" t="s">
        <v>40</v>
      </c>
      <c r="R142" s="59" t="s">
        <v>41</v>
      </c>
      <c r="S142" s="59" t="s">
        <v>42</v>
      </c>
      <c r="T142" s="59" t="s">
        <v>43</v>
      </c>
      <c r="U142" s="59" t="s">
        <v>44</v>
      </c>
    </row>
    <row r="143" spans="1:136" ht="30" customHeight="1" x14ac:dyDescent="0.25">
      <c r="B143" s="111" t="s">
        <v>195</v>
      </c>
      <c r="C143" s="472" t="s">
        <v>193</v>
      </c>
      <c r="D143" s="473"/>
      <c r="E143" s="474"/>
      <c r="F143" s="111" t="s">
        <v>83</v>
      </c>
      <c r="G143" s="112">
        <f>T143</f>
        <v>328896</v>
      </c>
      <c r="H143" s="170">
        <f>H144*0.9</f>
        <v>27558</v>
      </c>
      <c r="I143" s="170">
        <f t="shared" ref="I143:S143" si="14">I144*0.9</f>
        <v>27378</v>
      </c>
      <c r="J143" s="170">
        <f t="shared" si="14"/>
        <v>27378</v>
      </c>
      <c r="K143" s="170">
        <f t="shared" si="14"/>
        <v>27378</v>
      </c>
      <c r="L143" s="170">
        <f t="shared" si="14"/>
        <v>27378</v>
      </c>
      <c r="M143" s="170">
        <f t="shared" si="14"/>
        <v>27378</v>
      </c>
      <c r="N143" s="170">
        <f t="shared" si="14"/>
        <v>27378</v>
      </c>
      <c r="O143" s="170">
        <f t="shared" si="14"/>
        <v>27378</v>
      </c>
      <c r="P143" s="170">
        <f t="shared" si="14"/>
        <v>27378</v>
      </c>
      <c r="Q143" s="170">
        <f t="shared" si="14"/>
        <v>27378</v>
      </c>
      <c r="R143" s="170">
        <f t="shared" si="14"/>
        <v>27378</v>
      </c>
      <c r="S143" s="170">
        <f t="shared" si="14"/>
        <v>27558</v>
      </c>
      <c r="T143" s="112">
        <f>SUM(H143:S143)</f>
        <v>328896</v>
      </c>
      <c r="U143" s="451">
        <f>T143/T144</f>
        <v>0.9</v>
      </c>
    </row>
    <row r="144" spans="1:136" s="19" customFormat="1" ht="30" customHeight="1" x14ac:dyDescent="0.25">
      <c r="A144"/>
      <c r="B144" s="111" t="s">
        <v>196</v>
      </c>
      <c r="C144" s="472" t="s">
        <v>194</v>
      </c>
      <c r="D144" s="473"/>
      <c r="E144" s="474"/>
      <c r="F144" s="111" t="s">
        <v>83</v>
      </c>
      <c r="G144" s="112">
        <f>T144</f>
        <v>365440</v>
      </c>
      <c r="H144" s="170">
        <f>H150+H152+H154+H156+H158+H160+H162+H164+H166+H168+H170+H172+H174+H176+H178+H180</f>
        <v>30620</v>
      </c>
      <c r="I144" s="170">
        <f t="shared" ref="I144:S144" si="15">I150+I152+I154+I156+I158+I160+I162+I164+I166+I168+I170+I172+I174+I176+I178+I180</f>
        <v>30420</v>
      </c>
      <c r="J144" s="170">
        <f t="shared" si="15"/>
        <v>30420</v>
      </c>
      <c r="K144" s="170">
        <f t="shared" si="15"/>
        <v>30420</v>
      </c>
      <c r="L144" s="170">
        <f t="shared" si="15"/>
        <v>30420</v>
      </c>
      <c r="M144" s="170">
        <f t="shared" si="15"/>
        <v>30420</v>
      </c>
      <c r="N144" s="170">
        <f t="shared" si="15"/>
        <v>30420</v>
      </c>
      <c r="O144" s="170">
        <f t="shared" si="15"/>
        <v>30420</v>
      </c>
      <c r="P144" s="170">
        <f t="shared" si="15"/>
        <v>30420</v>
      </c>
      <c r="Q144" s="170">
        <f t="shared" si="15"/>
        <v>30420</v>
      </c>
      <c r="R144" s="170">
        <f t="shared" si="15"/>
        <v>30420</v>
      </c>
      <c r="S144" s="170">
        <f t="shared" si="15"/>
        <v>30620</v>
      </c>
      <c r="T144" s="112">
        <f>SUM(H144:S144)</f>
        <v>365440</v>
      </c>
      <c r="U144" s="452"/>
      <c r="V144" s="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</row>
    <row r="145" spans="2:21" ht="15.75" x14ac:dyDescent="0.25">
      <c r="B145" s="475" t="s">
        <v>46</v>
      </c>
      <c r="C145" s="476"/>
      <c r="D145" s="476"/>
      <c r="E145" s="476"/>
      <c r="F145" s="476"/>
      <c r="G145" s="476"/>
      <c r="H145" s="476"/>
      <c r="I145" s="476"/>
      <c r="J145" s="476"/>
      <c r="K145" s="476"/>
      <c r="L145" s="476"/>
      <c r="M145" s="476"/>
      <c r="N145" s="476"/>
      <c r="O145" s="476"/>
      <c r="P145" s="476"/>
      <c r="Q145" s="476"/>
      <c r="R145" s="476"/>
      <c r="S145" s="476"/>
      <c r="T145" s="476"/>
      <c r="U145" s="477"/>
    </row>
    <row r="146" spans="2:21" ht="33" customHeight="1" x14ac:dyDescent="0.25">
      <c r="B146" s="57" t="str">
        <f>B143</f>
        <v>GCA</v>
      </c>
      <c r="C146" s="478" t="str">
        <f>C143</f>
        <v>Gestiones comerciales atendidas</v>
      </c>
      <c r="D146" s="479"/>
      <c r="E146" s="480"/>
      <c r="F146" s="57" t="s">
        <v>83</v>
      </c>
      <c r="G146" s="12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8"/>
      <c r="U146" s="380"/>
    </row>
    <row r="147" spans="2:21" ht="33" customHeight="1" x14ac:dyDescent="0.25">
      <c r="B147" s="103" t="str">
        <f>B144</f>
        <v>GCP</v>
      </c>
      <c r="C147" s="478" t="str">
        <f>C144</f>
        <v>Gestiones comerciales programadas</v>
      </c>
      <c r="D147" s="479"/>
      <c r="E147" s="480"/>
      <c r="F147" s="57" t="s">
        <v>83</v>
      </c>
      <c r="G147" s="12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8"/>
      <c r="U147" s="381"/>
    </row>
    <row r="148" spans="2:21" ht="18" x14ac:dyDescent="0.25">
      <c r="B148" s="440" t="s">
        <v>56</v>
      </c>
      <c r="C148" s="441"/>
      <c r="D148" s="441"/>
      <c r="E148" s="441"/>
      <c r="F148" s="441"/>
      <c r="G148" s="441"/>
      <c r="H148" s="441"/>
      <c r="I148" s="441"/>
      <c r="J148" s="441"/>
      <c r="K148" s="441"/>
      <c r="L148" s="441"/>
      <c r="M148" s="441"/>
      <c r="N148" s="441"/>
      <c r="O148" s="441"/>
      <c r="P148" s="441"/>
      <c r="Q148" s="441"/>
      <c r="R148" s="441"/>
      <c r="S148" s="441"/>
      <c r="T148" s="441"/>
      <c r="U148" s="442"/>
    </row>
    <row r="149" spans="2:21" ht="26.25" customHeight="1" x14ac:dyDescent="0.25">
      <c r="B149" s="489" t="s">
        <v>30</v>
      </c>
      <c r="C149" s="490"/>
      <c r="D149" s="490"/>
      <c r="E149" s="491"/>
      <c r="F149" s="59" t="s">
        <v>20</v>
      </c>
      <c r="G149" s="59" t="s">
        <v>58</v>
      </c>
      <c r="H149" s="78" t="s">
        <v>31</v>
      </c>
      <c r="I149" s="78" t="s">
        <v>32</v>
      </c>
      <c r="J149" s="78" t="s">
        <v>33</v>
      </c>
      <c r="K149" s="78" t="s">
        <v>34</v>
      </c>
      <c r="L149" s="78" t="s">
        <v>35</v>
      </c>
      <c r="M149" s="78" t="s">
        <v>36</v>
      </c>
      <c r="N149" s="78" t="s">
        <v>37</v>
      </c>
      <c r="O149" s="78" t="s">
        <v>38</v>
      </c>
      <c r="P149" s="78" t="s">
        <v>39</v>
      </c>
      <c r="Q149" s="78" t="s">
        <v>59</v>
      </c>
      <c r="R149" s="78" t="s">
        <v>41</v>
      </c>
      <c r="S149" s="78" t="s">
        <v>42</v>
      </c>
      <c r="T149" s="78" t="s">
        <v>43</v>
      </c>
      <c r="U149" s="60" t="s">
        <v>44</v>
      </c>
    </row>
    <row r="150" spans="2:21" ht="45" customHeight="1" x14ac:dyDescent="0.25">
      <c r="B150" s="411" t="s">
        <v>85</v>
      </c>
      <c r="C150" s="411"/>
      <c r="D150" s="411"/>
      <c r="E150" s="411"/>
      <c r="F150" s="423" t="s">
        <v>79</v>
      </c>
      <c r="G150" s="21" t="s">
        <v>28</v>
      </c>
      <c r="H150" s="170">
        <v>12</v>
      </c>
      <c r="I150" s="170">
        <v>12</v>
      </c>
      <c r="J150" s="170">
        <v>12</v>
      </c>
      <c r="K150" s="170">
        <v>12</v>
      </c>
      <c r="L150" s="170">
        <v>12</v>
      </c>
      <c r="M150" s="170">
        <v>12</v>
      </c>
      <c r="N150" s="170">
        <v>12</v>
      </c>
      <c r="O150" s="170">
        <v>12</v>
      </c>
      <c r="P150" s="170">
        <v>12</v>
      </c>
      <c r="Q150" s="170">
        <v>12</v>
      </c>
      <c r="R150" s="170">
        <v>12</v>
      </c>
      <c r="S150" s="170">
        <v>12</v>
      </c>
      <c r="T150" s="170">
        <f>SUM(H150:S150)</f>
        <v>144</v>
      </c>
      <c r="U150" s="425">
        <f>T151/T150*1</f>
        <v>0</v>
      </c>
    </row>
    <row r="151" spans="2:21" ht="45" customHeight="1" x14ac:dyDescent="0.25">
      <c r="B151" s="411"/>
      <c r="C151" s="411"/>
      <c r="D151" s="411"/>
      <c r="E151" s="411"/>
      <c r="F151" s="424"/>
      <c r="G151" s="22" t="s">
        <v>46</v>
      </c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>
        <f t="shared" ref="T151:T180" si="16">SUM(H151:S151)</f>
        <v>0</v>
      </c>
      <c r="U151" s="426"/>
    </row>
    <row r="152" spans="2:21" ht="27" customHeight="1" x14ac:dyDescent="0.25">
      <c r="B152" s="411" t="s">
        <v>86</v>
      </c>
      <c r="C152" s="411"/>
      <c r="D152" s="411"/>
      <c r="E152" s="411"/>
      <c r="F152" s="423" t="s">
        <v>87</v>
      </c>
      <c r="G152" s="21" t="s">
        <v>28</v>
      </c>
      <c r="H152" s="170">
        <v>1270</v>
      </c>
      <c r="I152" s="170">
        <v>1270</v>
      </c>
      <c r="J152" s="170">
        <v>1270</v>
      </c>
      <c r="K152" s="170">
        <v>1270</v>
      </c>
      <c r="L152" s="170">
        <v>1270</v>
      </c>
      <c r="M152" s="170">
        <v>1270</v>
      </c>
      <c r="N152" s="170">
        <v>1270</v>
      </c>
      <c r="O152" s="170">
        <v>1270</v>
      </c>
      <c r="P152" s="170">
        <v>1270</v>
      </c>
      <c r="Q152" s="170">
        <v>1270</v>
      </c>
      <c r="R152" s="170">
        <v>1270</v>
      </c>
      <c r="S152" s="170">
        <v>1270</v>
      </c>
      <c r="T152" s="170">
        <f t="shared" si="16"/>
        <v>15240</v>
      </c>
      <c r="U152" s="425">
        <f t="shared" ref="U152" si="17">T153/T152*1</f>
        <v>0</v>
      </c>
    </row>
    <row r="153" spans="2:21" ht="27" customHeight="1" x14ac:dyDescent="0.25">
      <c r="B153" s="411"/>
      <c r="C153" s="411"/>
      <c r="D153" s="411"/>
      <c r="E153" s="411"/>
      <c r="F153" s="424"/>
      <c r="G153" s="22" t="s">
        <v>46</v>
      </c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>
        <f t="shared" si="16"/>
        <v>0</v>
      </c>
      <c r="U153" s="426"/>
    </row>
    <row r="154" spans="2:21" ht="27" customHeight="1" x14ac:dyDescent="0.25">
      <c r="B154" s="411" t="s">
        <v>155</v>
      </c>
      <c r="C154" s="411"/>
      <c r="D154" s="411"/>
      <c r="E154" s="411"/>
      <c r="F154" s="423" t="s">
        <v>88</v>
      </c>
      <c r="G154" s="21" t="s">
        <v>28</v>
      </c>
      <c r="H154" s="170">
        <v>475</v>
      </c>
      <c r="I154" s="170">
        <v>475</v>
      </c>
      <c r="J154" s="170">
        <v>475</v>
      </c>
      <c r="K154" s="170">
        <v>475</v>
      </c>
      <c r="L154" s="170">
        <v>475</v>
      </c>
      <c r="M154" s="170">
        <v>475</v>
      </c>
      <c r="N154" s="170">
        <v>475</v>
      </c>
      <c r="O154" s="170">
        <v>475</v>
      </c>
      <c r="P154" s="170">
        <v>475</v>
      </c>
      <c r="Q154" s="170">
        <v>475</v>
      </c>
      <c r="R154" s="170">
        <v>475</v>
      </c>
      <c r="S154" s="170">
        <v>475</v>
      </c>
      <c r="T154" s="170">
        <f t="shared" si="16"/>
        <v>5700</v>
      </c>
      <c r="U154" s="425">
        <f t="shared" ref="U154" si="18">T155/T154*1</f>
        <v>0</v>
      </c>
    </row>
    <row r="155" spans="2:21" ht="27" customHeight="1" x14ac:dyDescent="0.25">
      <c r="B155" s="411"/>
      <c r="C155" s="411"/>
      <c r="D155" s="411"/>
      <c r="E155" s="411"/>
      <c r="F155" s="424"/>
      <c r="G155" s="22" t="s">
        <v>46</v>
      </c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>
        <f t="shared" si="16"/>
        <v>0</v>
      </c>
      <c r="U155" s="426"/>
    </row>
    <row r="156" spans="2:21" ht="27" customHeight="1" x14ac:dyDescent="0.25">
      <c r="B156" s="411" t="s">
        <v>156</v>
      </c>
      <c r="C156" s="411"/>
      <c r="D156" s="411"/>
      <c r="E156" s="411"/>
      <c r="F156" s="423" t="s">
        <v>82</v>
      </c>
      <c r="G156" s="21" t="s">
        <v>28</v>
      </c>
      <c r="H156" s="170">
        <v>900</v>
      </c>
      <c r="I156" s="170">
        <v>900</v>
      </c>
      <c r="J156" s="170">
        <v>900</v>
      </c>
      <c r="K156" s="170">
        <v>900</v>
      </c>
      <c r="L156" s="170">
        <v>900</v>
      </c>
      <c r="M156" s="170">
        <v>900</v>
      </c>
      <c r="N156" s="170">
        <v>900</v>
      </c>
      <c r="O156" s="170">
        <v>900</v>
      </c>
      <c r="P156" s="170">
        <v>900</v>
      </c>
      <c r="Q156" s="170">
        <v>900</v>
      </c>
      <c r="R156" s="170">
        <v>900</v>
      </c>
      <c r="S156" s="170">
        <v>900</v>
      </c>
      <c r="T156" s="170">
        <f t="shared" si="16"/>
        <v>10800</v>
      </c>
      <c r="U156" s="425">
        <f t="shared" ref="U156" si="19">T157/T156*1</f>
        <v>0</v>
      </c>
    </row>
    <row r="157" spans="2:21" ht="27" customHeight="1" x14ac:dyDescent="0.25">
      <c r="B157" s="411"/>
      <c r="C157" s="411"/>
      <c r="D157" s="411"/>
      <c r="E157" s="411"/>
      <c r="F157" s="424"/>
      <c r="G157" s="22" t="s">
        <v>46</v>
      </c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>
        <f t="shared" si="16"/>
        <v>0</v>
      </c>
      <c r="U157" s="426"/>
    </row>
    <row r="158" spans="2:21" ht="49.5" customHeight="1" x14ac:dyDescent="0.25">
      <c r="B158" s="411" t="s">
        <v>89</v>
      </c>
      <c r="C158" s="411"/>
      <c r="D158" s="411"/>
      <c r="E158" s="411"/>
      <c r="F158" s="423" t="s">
        <v>90</v>
      </c>
      <c r="G158" s="21" t="s">
        <v>28</v>
      </c>
      <c r="H158" s="170">
        <v>850</v>
      </c>
      <c r="I158" s="170">
        <v>850</v>
      </c>
      <c r="J158" s="170">
        <v>850</v>
      </c>
      <c r="K158" s="170">
        <v>850</v>
      </c>
      <c r="L158" s="170">
        <v>850</v>
      </c>
      <c r="M158" s="170">
        <v>850</v>
      </c>
      <c r="N158" s="170">
        <v>850</v>
      </c>
      <c r="O158" s="170">
        <v>850</v>
      </c>
      <c r="P158" s="170">
        <v>850</v>
      </c>
      <c r="Q158" s="170">
        <v>850</v>
      </c>
      <c r="R158" s="170">
        <v>850</v>
      </c>
      <c r="S158" s="170">
        <v>850</v>
      </c>
      <c r="T158" s="170">
        <f t="shared" si="16"/>
        <v>10200</v>
      </c>
      <c r="U158" s="425">
        <f>T159/T158*1</f>
        <v>0</v>
      </c>
    </row>
    <row r="159" spans="2:21" ht="49.5" customHeight="1" x14ac:dyDescent="0.25">
      <c r="B159" s="411"/>
      <c r="C159" s="411"/>
      <c r="D159" s="411"/>
      <c r="E159" s="411"/>
      <c r="F159" s="424"/>
      <c r="G159" s="22" t="s">
        <v>46</v>
      </c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>
        <f t="shared" si="16"/>
        <v>0</v>
      </c>
      <c r="U159" s="426"/>
    </row>
    <row r="160" spans="2:21" ht="26.25" customHeight="1" x14ac:dyDescent="0.25">
      <c r="B160" s="411" t="s">
        <v>91</v>
      </c>
      <c r="C160" s="411"/>
      <c r="D160" s="411"/>
      <c r="E160" s="411"/>
      <c r="F160" s="423" t="s">
        <v>82</v>
      </c>
      <c r="G160" s="21" t="s">
        <v>28</v>
      </c>
      <c r="H160" s="170">
        <v>200</v>
      </c>
      <c r="I160" s="170">
        <v>200</v>
      </c>
      <c r="J160" s="170">
        <v>200</v>
      </c>
      <c r="K160" s="170">
        <v>200</v>
      </c>
      <c r="L160" s="170">
        <v>200</v>
      </c>
      <c r="M160" s="170">
        <v>200</v>
      </c>
      <c r="N160" s="170">
        <v>200</v>
      </c>
      <c r="O160" s="170">
        <v>200</v>
      </c>
      <c r="P160" s="170">
        <v>200</v>
      </c>
      <c r="Q160" s="170">
        <v>200</v>
      </c>
      <c r="R160" s="170">
        <v>200</v>
      </c>
      <c r="S160" s="170">
        <v>200</v>
      </c>
      <c r="T160" s="170">
        <f t="shared" si="16"/>
        <v>2400</v>
      </c>
      <c r="U160" s="425">
        <f t="shared" ref="U160" si="20">T161/T160*1</f>
        <v>0</v>
      </c>
    </row>
    <row r="161" spans="1:22" ht="26.25" customHeight="1" x14ac:dyDescent="0.25">
      <c r="B161" s="411"/>
      <c r="C161" s="411"/>
      <c r="D161" s="411"/>
      <c r="E161" s="411"/>
      <c r="F161" s="424"/>
      <c r="G161" s="22" t="s">
        <v>46</v>
      </c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72">
        <f t="shared" si="16"/>
        <v>0</v>
      </c>
      <c r="U161" s="426"/>
    </row>
    <row r="162" spans="1:22" ht="27" customHeight="1" x14ac:dyDescent="0.25">
      <c r="B162" s="411" t="s">
        <v>92</v>
      </c>
      <c r="C162" s="411"/>
      <c r="D162" s="411"/>
      <c r="E162" s="411"/>
      <c r="F162" s="423" t="s">
        <v>93</v>
      </c>
      <c r="G162" s="21" t="s">
        <v>28</v>
      </c>
      <c r="H162" s="170">
        <v>300</v>
      </c>
      <c r="I162" s="170">
        <v>300</v>
      </c>
      <c r="J162" s="170">
        <v>300</v>
      </c>
      <c r="K162" s="170">
        <v>300</v>
      </c>
      <c r="L162" s="170">
        <v>300</v>
      </c>
      <c r="M162" s="170">
        <v>300</v>
      </c>
      <c r="N162" s="170">
        <v>300</v>
      </c>
      <c r="O162" s="170">
        <v>300</v>
      </c>
      <c r="P162" s="170">
        <v>300</v>
      </c>
      <c r="Q162" s="170">
        <v>300</v>
      </c>
      <c r="R162" s="170">
        <v>300</v>
      </c>
      <c r="S162" s="170">
        <v>300</v>
      </c>
      <c r="T162" s="170">
        <f t="shared" si="16"/>
        <v>3600</v>
      </c>
      <c r="U162" s="425">
        <f t="shared" ref="U162" si="21">T163/T162*1</f>
        <v>0</v>
      </c>
    </row>
    <row r="163" spans="1:22" ht="27" customHeight="1" x14ac:dyDescent="0.25">
      <c r="B163" s="411"/>
      <c r="C163" s="411"/>
      <c r="D163" s="411"/>
      <c r="E163" s="411"/>
      <c r="F163" s="424"/>
      <c r="G163" s="22" t="s">
        <v>46</v>
      </c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>
        <f t="shared" si="16"/>
        <v>0</v>
      </c>
      <c r="U163" s="426"/>
    </row>
    <row r="164" spans="1:22" ht="20.25" customHeight="1" x14ac:dyDescent="0.25">
      <c r="B164" s="411" t="s">
        <v>94</v>
      </c>
      <c r="C164" s="411"/>
      <c r="D164" s="411"/>
      <c r="E164" s="411"/>
      <c r="F164" s="423" t="s">
        <v>95</v>
      </c>
      <c r="G164" s="21" t="s">
        <v>28</v>
      </c>
      <c r="H164" s="170">
        <v>514</v>
      </c>
      <c r="I164" s="170">
        <v>514</v>
      </c>
      <c r="J164" s="170">
        <v>514</v>
      </c>
      <c r="K164" s="170">
        <v>514</v>
      </c>
      <c r="L164" s="170">
        <v>514</v>
      </c>
      <c r="M164" s="170">
        <v>514</v>
      </c>
      <c r="N164" s="170">
        <v>514</v>
      </c>
      <c r="O164" s="170">
        <v>514</v>
      </c>
      <c r="P164" s="170">
        <v>514</v>
      </c>
      <c r="Q164" s="170">
        <v>514</v>
      </c>
      <c r="R164" s="170">
        <v>514</v>
      </c>
      <c r="S164" s="170">
        <v>514</v>
      </c>
      <c r="T164" s="170">
        <f t="shared" si="16"/>
        <v>6168</v>
      </c>
      <c r="U164" s="425">
        <f t="shared" ref="U164" si="22">T165/T164*1</f>
        <v>0</v>
      </c>
    </row>
    <row r="165" spans="1:22" ht="20.25" customHeight="1" x14ac:dyDescent="0.25">
      <c r="B165" s="411"/>
      <c r="C165" s="411"/>
      <c r="D165" s="411"/>
      <c r="E165" s="411"/>
      <c r="F165" s="424"/>
      <c r="G165" s="22" t="s">
        <v>46</v>
      </c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>
        <f t="shared" si="16"/>
        <v>0</v>
      </c>
      <c r="U165" s="426"/>
    </row>
    <row r="166" spans="1:22" ht="42.75" customHeight="1" x14ac:dyDescent="0.25">
      <c r="B166" s="411" t="s">
        <v>96</v>
      </c>
      <c r="C166" s="411"/>
      <c r="D166" s="411"/>
      <c r="E166" s="411"/>
      <c r="F166" s="423" t="s">
        <v>95</v>
      </c>
      <c r="G166" s="21" t="s">
        <v>28</v>
      </c>
      <c r="H166" s="170">
        <v>371</v>
      </c>
      <c r="I166" s="170">
        <v>371</v>
      </c>
      <c r="J166" s="170">
        <v>371</v>
      </c>
      <c r="K166" s="170">
        <v>371</v>
      </c>
      <c r="L166" s="170">
        <v>371</v>
      </c>
      <c r="M166" s="170">
        <v>371</v>
      </c>
      <c r="N166" s="170">
        <v>371</v>
      </c>
      <c r="O166" s="170">
        <v>371</v>
      </c>
      <c r="P166" s="170">
        <v>371</v>
      </c>
      <c r="Q166" s="170">
        <v>371</v>
      </c>
      <c r="R166" s="170">
        <v>371</v>
      </c>
      <c r="S166" s="170">
        <v>371</v>
      </c>
      <c r="T166" s="170">
        <f t="shared" si="16"/>
        <v>4452</v>
      </c>
      <c r="U166" s="425">
        <f>T167/T166*1</f>
        <v>0</v>
      </c>
    </row>
    <row r="167" spans="1:22" ht="42.75" customHeight="1" x14ac:dyDescent="0.25">
      <c r="B167" s="411"/>
      <c r="C167" s="411"/>
      <c r="D167" s="411"/>
      <c r="E167" s="411"/>
      <c r="F167" s="424"/>
      <c r="G167" s="22" t="s">
        <v>46</v>
      </c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>
        <f>SUM(H167:S167)</f>
        <v>0</v>
      </c>
      <c r="U167" s="426"/>
    </row>
    <row r="168" spans="1:22" ht="26.25" customHeight="1" x14ac:dyDescent="0.25">
      <c r="B168" s="411" t="s">
        <v>97</v>
      </c>
      <c r="C168" s="411"/>
      <c r="D168" s="411"/>
      <c r="E168" s="411"/>
      <c r="F168" s="423" t="s">
        <v>98</v>
      </c>
      <c r="G168" s="21" t="s">
        <v>28</v>
      </c>
      <c r="H168" s="170">
        <v>6000</v>
      </c>
      <c r="I168" s="170">
        <v>6000</v>
      </c>
      <c r="J168" s="170">
        <v>6000</v>
      </c>
      <c r="K168" s="170">
        <v>6000</v>
      </c>
      <c r="L168" s="170">
        <v>6000</v>
      </c>
      <c r="M168" s="170">
        <v>6000</v>
      </c>
      <c r="N168" s="170">
        <v>6000</v>
      </c>
      <c r="O168" s="170">
        <v>6000</v>
      </c>
      <c r="P168" s="170">
        <v>6000</v>
      </c>
      <c r="Q168" s="170">
        <v>6000</v>
      </c>
      <c r="R168" s="170">
        <v>6000</v>
      </c>
      <c r="S168" s="170">
        <v>6000</v>
      </c>
      <c r="T168" s="170">
        <f t="shared" si="16"/>
        <v>72000</v>
      </c>
      <c r="U168" s="425">
        <f>T169/T168*1</f>
        <v>0</v>
      </c>
    </row>
    <row r="169" spans="1:22" ht="26.25" customHeight="1" x14ac:dyDescent="0.25">
      <c r="B169" s="411"/>
      <c r="C169" s="411"/>
      <c r="D169" s="411"/>
      <c r="E169" s="411"/>
      <c r="F169" s="424"/>
      <c r="G169" s="22" t="s">
        <v>46</v>
      </c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>
        <f t="shared" si="16"/>
        <v>0</v>
      </c>
      <c r="U169" s="426"/>
    </row>
    <row r="170" spans="1:22" ht="31.5" customHeight="1" x14ac:dyDescent="0.25">
      <c r="B170" s="411" t="s">
        <v>99</v>
      </c>
      <c r="C170" s="411"/>
      <c r="D170" s="411"/>
      <c r="E170" s="411"/>
      <c r="F170" s="423" t="s">
        <v>82</v>
      </c>
      <c r="G170" s="21" t="s">
        <v>28</v>
      </c>
      <c r="H170" s="170">
        <v>2900</v>
      </c>
      <c r="I170" s="170">
        <v>2900</v>
      </c>
      <c r="J170" s="170">
        <v>2900</v>
      </c>
      <c r="K170" s="170">
        <v>2900</v>
      </c>
      <c r="L170" s="170">
        <v>2900</v>
      </c>
      <c r="M170" s="170">
        <v>2900</v>
      </c>
      <c r="N170" s="170">
        <v>2900</v>
      </c>
      <c r="O170" s="170">
        <v>2900</v>
      </c>
      <c r="P170" s="170">
        <v>2900</v>
      </c>
      <c r="Q170" s="170">
        <v>2900</v>
      </c>
      <c r="R170" s="170">
        <v>2900</v>
      </c>
      <c r="S170" s="170">
        <v>2900</v>
      </c>
      <c r="T170" s="170">
        <f t="shared" si="16"/>
        <v>34800</v>
      </c>
      <c r="U170" s="425">
        <f t="shared" ref="U170" si="23">T171/T170*1</f>
        <v>0</v>
      </c>
    </row>
    <row r="171" spans="1:22" ht="31.5" customHeight="1" x14ac:dyDescent="0.25">
      <c r="B171" s="411"/>
      <c r="C171" s="411"/>
      <c r="D171" s="411"/>
      <c r="E171" s="411"/>
      <c r="F171" s="424"/>
      <c r="G171" s="22" t="s">
        <v>46</v>
      </c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>
        <f t="shared" si="16"/>
        <v>0</v>
      </c>
      <c r="U171" s="426"/>
    </row>
    <row r="172" spans="1:22" ht="48.75" customHeight="1" x14ac:dyDescent="0.25">
      <c r="B172" s="411" t="s">
        <v>100</v>
      </c>
      <c r="C172" s="411"/>
      <c r="D172" s="411"/>
      <c r="E172" s="411"/>
      <c r="F172" s="423" t="s">
        <v>83</v>
      </c>
      <c r="G172" s="21" t="s">
        <v>28</v>
      </c>
      <c r="H172" s="170">
        <v>800</v>
      </c>
      <c r="I172" s="170">
        <v>800</v>
      </c>
      <c r="J172" s="170">
        <v>800</v>
      </c>
      <c r="K172" s="170">
        <v>800</v>
      </c>
      <c r="L172" s="170">
        <v>800</v>
      </c>
      <c r="M172" s="170">
        <v>800</v>
      </c>
      <c r="N172" s="170">
        <v>800</v>
      </c>
      <c r="O172" s="170">
        <v>800</v>
      </c>
      <c r="P172" s="170">
        <v>800</v>
      </c>
      <c r="Q172" s="170">
        <v>800</v>
      </c>
      <c r="R172" s="170">
        <v>800</v>
      </c>
      <c r="S172" s="170">
        <v>800</v>
      </c>
      <c r="T172" s="170">
        <f t="shared" si="16"/>
        <v>9600</v>
      </c>
      <c r="U172" s="425">
        <f t="shared" ref="U172" si="24">T173/T172*1</f>
        <v>0</v>
      </c>
    </row>
    <row r="173" spans="1:22" ht="48.75" customHeight="1" x14ac:dyDescent="0.25">
      <c r="A173" s="23"/>
      <c r="B173" s="411"/>
      <c r="C173" s="411"/>
      <c r="D173" s="411"/>
      <c r="E173" s="411"/>
      <c r="F173" s="424"/>
      <c r="G173" s="22" t="s">
        <v>46</v>
      </c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>
        <f t="shared" si="16"/>
        <v>0</v>
      </c>
      <c r="U173" s="426"/>
    </row>
    <row r="174" spans="1:22" ht="48.75" customHeight="1" x14ac:dyDescent="0.25">
      <c r="B174" s="411" t="s">
        <v>101</v>
      </c>
      <c r="C174" s="411"/>
      <c r="D174" s="411"/>
      <c r="E174" s="411"/>
      <c r="F174" s="423" t="s">
        <v>83</v>
      </c>
      <c r="G174" s="21" t="s">
        <v>28</v>
      </c>
      <c r="H174" s="170">
        <v>4918</v>
      </c>
      <c r="I174" s="170">
        <v>4718</v>
      </c>
      <c r="J174" s="170">
        <v>4718</v>
      </c>
      <c r="K174" s="170">
        <v>4718</v>
      </c>
      <c r="L174" s="170">
        <v>4718</v>
      </c>
      <c r="M174" s="170">
        <v>4718</v>
      </c>
      <c r="N174" s="170">
        <v>4718</v>
      </c>
      <c r="O174" s="170">
        <v>4718</v>
      </c>
      <c r="P174" s="170">
        <v>4718</v>
      </c>
      <c r="Q174" s="170">
        <v>4718</v>
      </c>
      <c r="R174" s="170">
        <v>4718</v>
      </c>
      <c r="S174" s="170">
        <v>4918</v>
      </c>
      <c r="T174" s="170">
        <f>SUM(H174:S174)</f>
        <v>57016</v>
      </c>
      <c r="U174" s="425">
        <f>T175/T174*1</f>
        <v>0</v>
      </c>
    </row>
    <row r="175" spans="1:22" ht="48.75" customHeight="1" x14ac:dyDescent="0.25">
      <c r="B175" s="411"/>
      <c r="C175" s="411"/>
      <c r="D175" s="411"/>
      <c r="E175" s="411"/>
      <c r="F175" s="424"/>
      <c r="G175" s="22" t="s">
        <v>46</v>
      </c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>
        <f t="shared" si="16"/>
        <v>0</v>
      </c>
      <c r="U175" s="426"/>
      <c r="V175" s="20"/>
    </row>
    <row r="176" spans="1:22" ht="48" customHeight="1" x14ac:dyDescent="0.25">
      <c r="B176" s="411" t="s">
        <v>102</v>
      </c>
      <c r="C176" s="411"/>
      <c r="D176" s="411"/>
      <c r="E176" s="411"/>
      <c r="F176" s="423" t="s">
        <v>83</v>
      </c>
      <c r="G176" s="21" t="s">
        <v>28</v>
      </c>
      <c r="H176" s="170">
        <v>5845</v>
      </c>
      <c r="I176" s="170">
        <v>5845</v>
      </c>
      <c r="J176" s="170">
        <v>5845</v>
      </c>
      <c r="K176" s="170">
        <v>5845</v>
      </c>
      <c r="L176" s="170">
        <v>5845</v>
      </c>
      <c r="M176" s="170">
        <v>5845</v>
      </c>
      <c r="N176" s="170">
        <v>5845</v>
      </c>
      <c r="O176" s="170">
        <v>5845</v>
      </c>
      <c r="P176" s="170">
        <v>5845</v>
      </c>
      <c r="Q176" s="170">
        <v>5845</v>
      </c>
      <c r="R176" s="170">
        <v>5845</v>
      </c>
      <c r="S176" s="170">
        <v>5845</v>
      </c>
      <c r="T176" s="170">
        <f t="shared" si="16"/>
        <v>70140</v>
      </c>
      <c r="U176" s="425">
        <f t="shared" ref="U176" si="25">T177/T176*1</f>
        <v>0</v>
      </c>
      <c r="V176" s="20"/>
    </row>
    <row r="177" spans="2:22" ht="48" customHeight="1" x14ac:dyDescent="0.25">
      <c r="B177" s="411"/>
      <c r="C177" s="411"/>
      <c r="D177" s="411"/>
      <c r="E177" s="411"/>
      <c r="F177" s="424"/>
      <c r="G177" s="22" t="s">
        <v>46</v>
      </c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>
        <f t="shared" si="16"/>
        <v>0</v>
      </c>
      <c r="U177" s="426"/>
      <c r="V177" s="20"/>
    </row>
    <row r="178" spans="2:22" ht="45" customHeight="1" x14ac:dyDescent="0.25">
      <c r="B178" s="411" t="s">
        <v>103</v>
      </c>
      <c r="C178" s="411"/>
      <c r="D178" s="411"/>
      <c r="E178" s="411"/>
      <c r="F178" s="423" t="s">
        <v>83</v>
      </c>
      <c r="G178" s="21" t="s">
        <v>28</v>
      </c>
      <c r="H178" s="170">
        <v>3365</v>
      </c>
      <c r="I178" s="170">
        <v>3365</v>
      </c>
      <c r="J178" s="170">
        <v>3365</v>
      </c>
      <c r="K178" s="170">
        <v>3365</v>
      </c>
      <c r="L178" s="170">
        <v>3365</v>
      </c>
      <c r="M178" s="170">
        <v>3365</v>
      </c>
      <c r="N178" s="170">
        <v>3365</v>
      </c>
      <c r="O178" s="170">
        <v>3365</v>
      </c>
      <c r="P178" s="170">
        <v>3365</v>
      </c>
      <c r="Q178" s="170">
        <v>3365</v>
      </c>
      <c r="R178" s="170">
        <v>3365</v>
      </c>
      <c r="S178" s="170">
        <v>3365</v>
      </c>
      <c r="T178" s="170">
        <f>SUM(H178:S178)</f>
        <v>40380</v>
      </c>
      <c r="U178" s="425">
        <f t="shared" ref="U178" si="26">T179/T178*1</f>
        <v>0</v>
      </c>
      <c r="V178" s="20"/>
    </row>
    <row r="179" spans="2:22" ht="45" customHeight="1" x14ac:dyDescent="0.25">
      <c r="B179" s="411"/>
      <c r="C179" s="411"/>
      <c r="D179" s="411"/>
      <c r="E179" s="411"/>
      <c r="F179" s="424"/>
      <c r="G179" s="22" t="s">
        <v>46</v>
      </c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72">
        <f t="shared" si="16"/>
        <v>0</v>
      </c>
      <c r="U179" s="426"/>
      <c r="V179" s="20"/>
    </row>
    <row r="180" spans="2:22" ht="45" customHeight="1" x14ac:dyDescent="0.25">
      <c r="B180" s="411" t="s">
        <v>104</v>
      </c>
      <c r="C180" s="411"/>
      <c r="D180" s="411"/>
      <c r="E180" s="411"/>
      <c r="F180" s="423" t="s">
        <v>83</v>
      </c>
      <c r="G180" s="21" t="s">
        <v>28</v>
      </c>
      <c r="H180" s="170">
        <v>1900</v>
      </c>
      <c r="I180" s="170">
        <v>1900</v>
      </c>
      <c r="J180" s="170">
        <v>1900</v>
      </c>
      <c r="K180" s="170">
        <v>1900</v>
      </c>
      <c r="L180" s="170">
        <v>1900</v>
      </c>
      <c r="M180" s="170">
        <v>1900</v>
      </c>
      <c r="N180" s="170">
        <v>1900</v>
      </c>
      <c r="O180" s="170">
        <v>1900</v>
      </c>
      <c r="P180" s="170">
        <v>1900</v>
      </c>
      <c r="Q180" s="170">
        <v>1900</v>
      </c>
      <c r="R180" s="170">
        <v>1900</v>
      </c>
      <c r="S180" s="170">
        <v>1900</v>
      </c>
      <c r="T180" s="170">
        <f t="shared" si="16"/>
        <v>22800</v>
      </c>
      <c r="U180" s="425">
        <f t="shared" ref="U180" si="27">T181/T180*1</f>
        <v>0</v>
      </c>
      <c r="V180" s="20"/>
    </row>
    <row r="181" spans="2:22" ht="45" customHeight="1" x14ac:dyDescent="0.25">
      <c r="B181" s="411"/>
      <c r="C181" s="411"/>
      <c r="D181" s="411"/>
      <c r="E181" s="411"/>
      <c r="F181" s="424"/>
      <c r="G181" s="22" t="s">
        <v>46</v>
      </c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>
        <f>SUM(H181:S181)</f>
        <v>0</v>
      </c>
      <c r="U181" s="426"/>
      <c r="V181" s="20"/>
    </row>
    <row r="182" spans="2:22" ht="82.5" customHeight="1" x14ac:dyDescent="0.25">
      <c r="B182" s="413" t="s">
        <v>227</v>
      </c>
      <c r="C182" s="446"/>
      <c r="D182" s="446"/>
      <c r="E182" s="446"/>
      <c r="F182" s="446"/>
      <c r="G182" s="446"/>
      <c r="H182" s="446"/>
      <c r="I182" s="446"/>
      <c r="J182" s="446"/>
      <c r="K182" s="446"/>
      <c r="L182" s="446"/>
      <c r="M182" s="446"/>
      <c r="N182" s="446"/>
      <c r="O182" s="446"/>
      <c r="P182" s="446"/>
      <c r="Q182" s="446"/>
      <c r="R182" s="446"/>
      <c r="S182" s="446"/>
      <c r="T182" s="446"/>
      <c r="U182" s="447"/>
    </row>
    <row r="183" spans="2:22" ht="38.25" customHeight="1" x14ac:dyDescent="0.25">
      <c r="B183" s="503" t="s">
        <v>159</v>
      </c>
      <c r="C183" s="504"/>
      <c r="D183" s="504"/>
      <c r="E183" s="504"/>
      <c r="F183" s="504"/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504"/>
      <c r="T183" s="504"/>
      <c r="U183" s="505"/>
    </row>
    <row r="184" spans="2:22" s="173" customFormat="1" ht="30" customHeight="1" x14ac:dyDescent="0.25">
      <c r="B184" s="110" t="s">
        <v>18</v>
      </c>
      <c r="C184" s="492" t="s">
        <v>19</v>
      </c>
      <c r="D184" s="493"/>
      <c r="E184" s="494"/>
      <c r="F184" s="110" t="s">
        <v>20</v>
      </c>
      <c r="G184" s="110" t="s">
        <v>21</v>
      </c>
      <c r="H184" s="492" t="s">
        <v>22</v>
      </c>
      <c r="I184" s="493"/>
      <c r="J184" s="493"/>
      <c r="K184" s="493"/>
      <c r="L184" s="493"/>
      <c r="M184" s="493"/>
      <c r="N184" s="494"/>
      <c r="O184" s="492" t="s">
        <v>23</v>
      </c>
      <c r="P184" s="493"/>
      <c r="Q184" s="493"/>
      <c r="R184" s="493"/>
      <c r="S184" s="494"/>
      <c r="T184" s="492" t="s">
        <v>24</v>
      </c>
      <c r="U184" s="494"/>
      <c r="V184" s="174"/>
    </row>
    <row r="185" spans="2:22" ht="69.75" customHeight="1" x14ac:dyDescent="0.25">
      <c r="B185" s="83" t="s">
        <v>108</v>
      </c>
      <c r="C185" s="497" t="s">
        <v>107</v>
      </c>
      <c r="D185" s="498"/>
      <c r="E185" s="499"/>
      <c r="F185" s="83" t="s">
        <v>198</v>
      </c>
      <c r="G185" s="141" t="s">
        <v>26</v>
      </c>
      <c r="H185" s="297" t="s">
        <v>27</v>
      </c>
      <c r="I185" s="298"/>
      <c r="J185" s="298"/>
      <c r="K185" s="298"/>
      <c r="L185" s="298"/>
      <c r="M185" s="298"/>
      <c r="N185" s="299"/>
      <c r="O185" s="297" t="s">
        <v>49</v>
      </c>
      <c r="P185" s="298"/>
      <c r="Q185" s="298"/>
      <c r="R185" s="298"/>
      <c r="S185" s="299"/>
      <c r="T185" s="391">
        <f>U188</f>
        <v>0.42105263157894735</v>
      </c>
      <c r="U185" s="392"/>
    </row>
    <row r="186" spans="2:22" ht="18" x14ac:dyDescent="0.25">
      <c r="B186" s="393" t="s">
        <v>28</v>
      </c>
      <c r="C186" s="394"/>
      <c r="D186" s="394"/>
      <c r="E186" s="394"/>
      <c r="F186" s="394"/>
      <c r="G186" s="394"/>
      <c r="H186" s="394"/>
      <c r="I186" s="394"/>
      <c r="J186" s="394"/>
      <c r="K186" s="394"/>
      <c r="L186" s="394"/>
      <c r="M186" s="394"/>
      <c r="N186" s="394"/>
      <c r="O186" s="394"/>
      <c r="P186" s="394"/>
      <c r="Q186" s="394"/>
      <c r="R186" s="394"/>
      <c r="S186" s="394"/>
      <c r="T186" s="394"/>
      <c r="U186" s="395"/>
    </row>
    <row r="187" spans="2:22" ht="42.75" customHeight="1" x14ac:dyDescent="0.25">
      <c r="B187" s="142" t="s">
        <v>29</v>
      </c>
      <c r="C187" s="500" t="s">
        <v>30</v>
      </c>
      <c r="D187" s="501"/>
      <c r="E187" s="502"/>
      <c r="F187" s="142" t="s">
        <v>20</v>
      </c>
      <c r="G187" s="108" t="s">
        <v>28</v>
      </c>
      <c r="H187" s="142" t="s">
        <v>31</v>
      </c>
      <c r="I187" s="142" t="s">
        <v>32</v>
      </c>
      <c r="J187" s="142" t="s">
        <v>33</v>
      </c>
      <c r="K187" s="142" t="s">
        <v>34</v>
      </c>
      <c r="L187" s="142" t="s">
        <v>35</v>
      </c>
      <c r="M187" s="142" t="s">
        <v>36</v>
      </c>
      <c r="N187" s="142" t="s">
        <v>37</v>
      </c>
      <c r="O187" s="142" t="s">
        <v>38</v>
      </c>
      <c r="P187" s="142" t="s">
        <v>39</v>
      </c>
      <c r="Q187" s="142" t="s">
        <v>40</v>
      </c>
      <c r="R187" s="142" t="s">
        <v>41</v>
      </c>
      <c r="S187" s="142" t="s">
        <v>42</v>
      </c>
      <c r="T187" s="142" t="s">
        <v>43</v>
      </c>
      <c r="U187" s="142" t="s">
        <v>44</v>
      </c>
    </row>
    <row r="188" spans="2:22" ht="26.25" customHeight="1" x14ac:dyDescent="0.25">
      <c r="B188" s="115" t="s">
        <v>109</v>
      </c>
      <c r="C188" s="377" t="s">
        <v>110</v>
      </c>
      <c r="D188" s="378"/>
      <c r="E188" s="379"/>
      <c r="F188" s="115" t="s">
        <v>198</v>
      </c>
      <c r="G188" s="163">
        <f>T188</f>
        <v>114</v>
      </c>
      <c r="H188" s="163">
        <v>10</v>
      </c>
      <c r="I188" s="163">
        <v>8</v>
      </c>
      <c r="J188" s="163">
        <v>10</v>
      </c>
      <c r="K188" s="163">
        <v>9</v>
      </c>
      <c r="L188" s="163">
        <v>10</v>
      </c>
      <c r="M188" s="163">
        <v>9</v>
      </c>
      <c r="N188" s="163">
        <v>10</v>
      </c>
      <c r="O188" s="163">
        <v>10</v>
      </c>
      <c r="P188" s="163">
        <v>9</v>
      </c>
      <c r="Q188" s="163">
        <v>10</v>
      </c>
      <c r="R188" s="163">
        <v>9</v>
      </c>
      <c r="S188" s="163">
        <v>10</v>
      </c>
      <c r="T188" s="163">
        <f>SUM(H188:S188)</f>
        <v>114</v>
      </c>
      <c r="U188" s="495">
        <f>(T189/T188)</f>
        <v>0.42105263157894735</v>
      </c>
    </row>
    <row r="189" spans="2:22" ht="26.25" customHeight="1" x14ac:dyDescent="0.25">
      <c r="B189" s="115" t="s">
        <v>111</v>
      </c>
      <c r="C189" s="377" t="s">
        <v>112</v>
      </c>
      <c r="D189" s="378"/>
      <c r="E189" s="379"/>
      <c r="F189" s="115" t="s">
        <v>198</v>
      </c>
      <c r="G189" s="163">
        <f>T189</f>
        <v>48</v>
      </c>
      <c r="H189" s="163">
        <v>4</v>
      </c>
      <c r="I189" s="163">
        <v>4</v>
      </c>
      <c r="J189" s="163">
        <v>4</v>
      </c>
      <c r="K189" s="163">
        <v>4</v>
      </c>
      <c r="L189" s="163">
        <v>4</v>
      </c>
      <c r="M189" s="163">
        <v>4</v>
      </c>
      <c r="N189" s="163">
        <v>4</v>
      </c>
      <c r="O189" s="163">
        <v>4</v>
      </c>
      <c r="P189" s="163">
        <v>4</v>
      </c>
      <c r="Q189" s="163">
        <v>4</v>
      </c>
      <c r="R189" s="163">
        <v>4</v>
      </c>
      <c r="S189" s="163">
        <v>4</v>
      </c>
      <c r="T189" s="163">
        <f>SUM(H189:S189)</f>
        <v>48</v>
      </c>
      <c r="U189" s="496"/>
    </row>
    <row r="190" spans="2:22" ht="16.5" x14ac:dyDescent="0.25">
      <c r="B190" s="523" t="s">
        <v>46</v>
      </c>
      <c r="C190" s="524"/>
      <c r="D190" s="524"/>
      <c r="E190" s="524"/>
      <c r="F190" s="524"/>
      <c r="G190" s="524"/>
      <c r="H190" s="524"/>
      <c r="I190" s="524"/>
      <c r="J190" s="524"/>
      <c r="K190" s="524"/>
      <c r="L190" s="524"/>
      <c r="M190" s="524"/>
      <c r="N190" s="524"/>
      <c r="O190" s="524"/>
      <c r="P190" s="524"/>
      <c r="Q190" s="524"/>
      <c r="R190" s="524"/>
      <c r="S190" s="524"/>
      <c r="T190" s="524"/>
      <c r="U190" s="525"/>
    </row>
    <row r="191" spans="2:22" ht="31.5" x14ac:dyDescent="0.25">
      <c r="B191" s="142" t="s">
        <v>29</v>
      </c>
      <c r="C191" s="500" t="s">
        <v>30</v>
      </c>
      <c r="D191" s="501"/>
      <c r="E191" s="502"/>
      <c r="F191" s="142" t="s">
        <v>20</v>
      </c>
      <c r="G191" s="142" t="s">
        <v>46</v>
      </c>
      <c r="H191" s="142" t="s">
        <v>31</v>
      </c>
      <c r="I191" s="142" t="s">
        <v>32</v>
      </c>
      <c r="J191" s="142" t="s">
        <v>33</v>
      </c>
      <c r="K191" s="142" t="s">
        <v>34</v>
      </c>
      <c r="L191" s="142" t="s">
        <v>35</v>
      </c>
      <c r="M191" s="142" t="s">
        <v>36</v>
      </c>
      <c r="N191" s="142" t="s">
        <v>37</v>
      </c>
      <c r="O191" s="142" t="s">
        <v>38</v>
      </c>
      <c r="P191" s="142" t="s">
        <v>39</v>
      </c>
      <c r="Q191" s="142" t="s">
        <v>40</v>
      </c>
      <c r="R191" s="142" t="s">
        <v>41</v>
      </c>
      <c r="S191" s="142" t="s">
        <v>42</v>
      </c>
      <c r="T191" s="142" t="s">
        <v>43</v>
      </c>
      <c r="U191" s="143" t="s">
        <v>44</v>
      </c>
    </row>
    <row r="192" spans="2:22" ht="26.25" customHeight="1" x14ac:dyDescent="0.25">
      <c r="B192" s="114" t="s">
        <v>109</v>
      </c>
      <c r="C192" s="388" t="s">
        <v>110</v>
      </c>
      <c r="D192" s="389"/>
      <c r="E192" s="390"/>
      <c r="F192" s="83" t="s">
        <v>198</v>
      </c>
      <c r="G192" s="144">
        <f>T192</f>
        <v>0</v>
      </c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>
        <f>SUM(H192:S192)</f>
        <v>0</v>
      </c>
      <c r="U192" s="495"/>
    </row>
    <row r="193" spans="2:23" ht="26.25" customHeight="1" x14ac:dyDescent="0.25">
      <c r="B193" s="114" t="s">
        <v>111</v>
      </c>
      <c r="C193" s="388" t="s">
        <v>112</v>
      </c>
      <c r="D193" s="389"/>
      <c r="E193" s="390"/>
      <c r="F193" s="83" t="s">
        <v>198</v>
      </c>
      <c r="G193" s="144">
        <f>T193</f>
        <v>0</v>
      </c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>
        <f>SUM(H193:S193)</f>
        <v>0</v>
      </c>
      <c r="U193" s="496"/>
    </row>
    <row r="194" spans="2:23" ht="37.5" customHeight="1" x14ac:dyDescent="0.25">
      <c r="B194" s="440" t="s">
        <v>83</v>
      </c>
      <c r="C194" s="441"/>
      <c r="D194" s="441"/>
      <c r="E194" s="441"/>
      <c r="F194" s="441"/>
      <c r="G194" s="441"/>
      <c r="H194" s="441"/>
      <c r="I194" s="441"/>
      <c r="J194" s="441"/>
      <c r="K194" s="441"/>
      <c r="L194" s="441"/>
      <c r="M194" s="441"/>
      <c r="N194" s="441"/>
      <c r="O194" s="441"/>
      <c r="P194" s="441"/>
      <c r="Q194" s="441"/>
      <c r="R194" s="441"/>
      <c r="S194" s="441"/>
      <c r="T194" s="441"/>
      <c r="U194" s="442"/>
    </row>
    <row r="195" spans="2:23" ht="15" customHeight="1" x14ac:dyDescent="0.25">
      <c r="B195" s="513" t="s">
        <v>30</v>
      </c>
      <c r="C195" s="514"/>
      <c r="D195" s="514"/>
      <c r="E195" s="515"/>
      <c r="F195" s="526" t="s">
        <v>20</v>
      </c>
      <c r="G195" s="526" t="s">
        <v>58</v>
      </c>
      <c r="H195" s="519" t="s">
        <v>31</v>
      </c>
      <c r="I195" s="519" t="s">
        <v>32</v>
      </c>
      <c r="J195" s="519" t="s">
        <v>33</v>
      </c>
      <c r="K195" s="519" t="s">
        <v>34</v>
      </c>
      <c r="L195" s="519" t="s">
        <v>35</v>
      </c>
      <c r="M195" s="519" t="s">
        <v>36</v>
      </c>
      <c r="N195" s="519" t="s">
        <v>37</v>
      </c>
      <c r="O195" s="519" t="s">
        <v>38</v>
      </c>
      <c r="P195" s="519" t="s">
        <v>39</v>
      </c>
      <c r="Q195" s="519" t="s">
        <v>59</v>
      </c>
      <c r="R195" s="519" t="s">
        <v>41</v>
      </c>
      <c r="S195" s="519" t="s">
        <v>42</v>
      </c>
      <c r="T195" s="519" t="s">
        <v>43</v>
      </c>
      <c r="U195" s="521" t="s">
        <v>44</v>
      </c>
    </row>
    <row r="196" spans="2:23" x14ac:dyDescent="0.25">
      <c r="B196" s="516"/>
      <c r="C196" s="517"/>
      <c r="D196" s="517"/>
      <c r="E196" s="518"/>
      <c r="F196" s="527"/>
      <c r="G196" s="527"/>
      <c r="H196" s="520"/>
      <c r="I196" s="520"/>
      <c r="J196" s="520"/>
      <c r="K196" s="520"/>
      <c r="L196" s="520"/>
      <c r="M196" s="520"/>
      <c r="N196" s="520"/>
      <c r="O196" s="520"/>
      <c r="P196" s="520"/>
      <c r="Q196" s="520"/>
      <c r="R196" s="520"/>
      <c r="S196" s="520"/>
      <c r="T196" s="520"/>
      <c r="U196" s="522"/>
    </row>
    <row r="197" spans="2:23" ht="37.5" customHeight="1" x14ac:dyDescent="0.25">
      <c r="B197" s="506" t="s">
        <v>205</v>
      </c>
      <c r="C197" s="506"/>
      <c r="D197" s="506"/>
      <c r="E197" s="506"/>
      <c r="F197" s="511" t="s">
        <v>113</v>
      </c>
      <c r="G197" s="26" t="s">
        <v>28</v>
      </c>
      <c r="H197" s="145">
        <v>12</v>
      </c>
      <c r="I197" s="145">
        <v>12</v>
      </c>
      <c r="J197" s="145">
        <v>12</v>
      </c>
      <c r="K197" s="145">
        <v>12</v>
      </c>
      <c r="L197" s="145">
        <v>12</v>
      </c>
      <c r="M197" s="145">
        <v>12</v>
      </c>
      <c r="N197" s="145">
        <v>12</v>
      </c>
      <c r="O197" s="145">
        <v>12</v>
      </c>
      <c r="P197" s="145">
        <v>12</v>
      </c>
      <c r="Q197" s="145">
        <v>12</v>
      </c>
      <c r="R197" s="145">
        <v>12</v>
      </c>
      <c r="S197" s="145">
        <v>12</v>
      </c>
      <c r="T197" s="145">
        <f t="shared" ref="T197:T218" si="28">SUM(H197:S197)</f>
        <v>144</v>
      </c>
      <c r="U197" s="509">
        <f>T198/T197</f>
        <v>0</v>
      </c>
    </row>
    <row r="198" spans="2:23" ht="37.5" customHeight="1" x14ac:dyDescent="0.25">
      <c r="B198" s="506"/>
      <c r="C198" s="506"/>
      <c r="D198" s="506"/>
      <c r="E198" s="506"/>
      <c r="F198" s="512"/>
      <c r="G198" s="27" t="s">
        <v>46</v>
      </c>
      <c r="H198" s="146"/>
      <c r="I198" s="146"/>
      <c r="J198" s="146"/>
      <c r="K198" s="147"/>
      <c r="L198" s="147"/>
      <c r="M198" s="147"/>
      <c r="N198" s="147"/>
      <c r="O198" s="147"/>
      <c r="P198" s="147"/>
      <c r="Q198" s="147"/>
      <c r="R198" s="147"/>
      <c r="S198" s="147"/>
      <c r="T198" s="148">
        <f t="shared" si="28"/>
        <v>0</v>
      </c>
      <c r="U198" s="510"/>
    </row>
    <row r="199" spans="2:23" ht="37.5" customHeight="1" x14ac:dyDescent="0.25">
      <c r="B199" s="506" t="s">
        <v>206</v>
      </c>
      <c r="C199" s="506"/>
      <c r="D199" s="506"/>
      <c r="E199" s="506"/>
      <c r="F199" s="511" t="s">
        <v>83</v>
      </c>
      <c r="G199" s="26" t="s">
        <v>28</v>
      </c>
      <c r="H199" s="77">
        <v>10</v>
      </c>
      <c r="I199" s="77">
        <v>10</v>
      </c>
      <c r="J199" s="77">
        <v>10</v>
      </c>
      <c r="K199" s="77">
        <v>10</v>
      </c>
      <c r="L199" s="77">
        <v>10</v>
      </c>
      <c r="M199" s="77">
        <v>10</v>
      </c>
      <c r="N199" s="77">
        <v>10</v>
      </c>
      <c r="O199" s="77">
        <v>10</v>
      </c>
      <c r="P199" s="77">
        <v>10</v>
      </c>
      <c r="Q199" s="77">
        <v>10</v>
      </c>
      <c r="R199" s="77">
        <v>10</v>
      </c>
      <c r="S199" s="77">
        <v>10</v>
      </c>
      <c r="T199" s="145">
        <f t="shared" si="28"/>
        <v>120</v>
      </c>
      <c r="U199" s="509">
        <f>T200/T199</f>
        <v>0</v>
      </c>
    </row>
    <row r="200" spans="2:23" ht="37.5" customHeight="1" x14ac:dyDescent="0.25">
      <c r="B200" s="506"/>
      <c r="C200" s="506"/>
      <c r="D200" s="506"/>
      <c r="E200" s="506"/>
      <c r="F200" s="512"/>
      <c r="G200" s="27" t="s">
        <v>46</v>
      </c>
      <c r="H200" s="149"/>
      <c r="I200" s="149"/>
      <c r="J200" s="149"/>
      <c r="K200" s="150"/>
      <c r="L200" s="150"/>
      <c r="M200" s="150"/>
      <c r="N200" s="150"/>
      <c r="O200" s="150"/>
      <c r="P200" s="150"/>
      <c r="Q200" s="150"/>
      <c r="R200" s="150"/>
      <c r="S200" s="150"/>
      <c r="T200" s="148">
        <f t="shared" si="28"/>
        <v>0</v>
      </c>
      <c r="U200" s="510"/>
    </row>
    <row r="201" spans="2:23" ht="24.75" customHeight="1" x14ac:dyDescent="0.25">
      <c r="B201" s="506" t="s">
        <v>207</v>
      </c>
      <c r="C201" s="506"/>
      <c r="D201" s="506"/>
      <c r="E201" s="506"/>
      <c r="F201" s="511" t="s">
        <v>201</v>
      </c>
      <c r="G201" s="26" t="s">
        <v>28</v>
      </c>
      <c r="H201" s="151">
        <v>10</v>
      </c>
      <c r="I201" s="151">
        <v>10</v>
      </c>
      <c r="J201" s="151">
        <v>10</v>
      </c>
      <c r="K201" s="151">
        <v>10</v>
      </c>
      <c r="L201" s="151">
        <v>10</v>
      </c>
      <c r="M201" s="151">
        <v>10</v>
      </c>
      <c r="N201" s="151">
        <v>10</v>
      </c>
      <c r="O201" s="151">
        <v>10</v>
      </c>
      <c r="P201" s="151">
        <v>10</v>
      </c>
      <c r="Q201" s="151">
        <v>10</v>
      </c>
      <c r="R201" s="151">
        <v>10</v>
      </c>
      <c r="S201" s="151">
        <v>10</v>
      </c>
      <c r="T201" s="145">
        <f t="shared" si="28"/>
        <v>120</v>
      </c>
      <c r="U201" s="509">
        <f>T202/T201</f>
        <v>0</v>
      </c>
    </row>
    <row r="202" spans="2:23" ht="24.75" customHeight="1" x14ac:dyDescent="0.25">
      <c r="B202" s="506"/>
      <c r="C202" s="506"/>
      <c r="D202" s="506"/>
      <c r="E202" s="506"/>
      <c r="F202" s="512"/>
      <c r="G202" s="27" t="s">
        <v>46</v>
      </c>
      <c r="H202" s="152"/>
      <c r="I202" s="152"/>
      <c r="J202" s="152"/>
      <c r="K202" s="153"/>
      <c r="L202" s="153"/>
      <c r="M202" s="153"/>
      <c r="N202" s="153"/>
      <c r="O202" s="153"/>
      <c r="P202" s="153"/>
      <c r="Q202" s="153"/>
      <c r="R202" s="153"/>
      <c r="S202" s="153"/>
      <c r="T202" s="148">
        <f t="shared" si="28"/>
        <v>0</v>
      </c>
      <c r="U202" s="510"/>
    </row>
    <row r="203" spans="2:23" ht="30.75" customHeight="1" x14ac:dyDescent="0.25">
      <c r="B203" s="456" t="s">
        <v>208</v>
      </c>
      <c r="C203" s="456"/>
      <c r="D203" s="456"/>
      <c r="E203" s="456"/>
      <c r="F203" s="511" t="s">
        <v>77</v>
      </c>
      <c r="G203" s="26" t="s">
        <v>28</v>
      </c>
      <c r="H203" s="151">
        <v>1000</v>
      </c>
      <c r="I203" s="151">
        <v>900</v>
      </c>
      <c r="J203" s="151">
        <v>900</v>
      </c>
      <c r="K203" s="151">
        <v>1000</v>
      </c>
      <c r="L203" s="151">
        <v>900</v>
      </c>
      <c r="M203" s="151">
        <v>1000</v>
      </c>
      <c r="N203" s="151">
        <v>1100</v>
      </c>
      <c r="O203" s="151">
        <v>1000</v>
      </c>
      <c r="P203" s="151">
        <v>1000</v>
      </c>
      <c r="Q203" s="151">
        <v>900</v>
      </c>
      <c r="R203" s="151">
        <v>900</v>
      </c>
      <c r="S203" s="151">
        <v>900</v>
      </c>
      <c r="T203" s="145">
        <f t="shared" si="28"/>
        <v>11500</v>
      </c>
      <c r="U203" s="509">
        <f>T204/T203</f>
        <v>0</v>
      </c>
    </row>
    <row r="204" spans="2:23" ht="30.75" customHeight="1" x14ac:dyDescent="0.25">
      <c r="B204" s="456"/>
      <c r="C204" s="456"/>
      <c r="D204" s="456"/>
      <c r="E204" s="456"/>
      <c r="F204" s="512"/>
      <c r="G204" s="27" t="s">
        <v>46</v>
      </c>
      <c r="H204" s="152"/>
      <c r="I204" s="152"/>
      <c r="J204" s="152"/>
      <c r="K204" s="152"/>
      <c r="L204" s="152"/>
      <c r="M204" s="152"/>
      <c r="N204" s="153"/>
      <c r="O204" s="153"/>
      <c r="P204" s="153"/>
      <c r="Q204" s="153"/>
      <c r="R204" s="153"/>
      <c r="S204" s="153"/>
      <c r="T204" s="148">
        <f t="shared" si="28"/>
        <v>0</v>
      </c>
      <c r="U204" s="510"/>
    </row>
    <row r="205" spans="2:23" ht="43.5" customHeight="1" x14ac:dyDescent="0.25">
      <c r="B205" s="506" t="s">
        <v>209</v>
      </c>
      <c r="C205" s="506"/>
      <c r="D205" s="506"/>
      <c r="E205" s="506"/>
      <c r="F205" s="511" t="s">
        <v>115</v>
      </c>
      <c r="G205" s="26" t="s">
        <v>28</v>
      </c>
      <c r="H205" s="151">
        <v>1200</v>
      </c>
      <c r="I205" s="151">
        <v>1500</v>
      </c>
      <c r="J205" s="151">
        <v>1500</v>
      </c>
      <c r="K205" s="151">
        <v>1400</v>
      </c>
      <c r="L205" s="151">
        <v>1500</v>
      </c>
      <c r="M205" s="151">
        <v>1500</v>
      </c>
      <c r="N205" s="151">
        <v>1500</v>
      </c>
      <c r="O205" s="151">
        <v>1500</v>
      </c>
      <c r="P205" s="151">
        <v>1500</v>
      </c>
      <c r="Q205" s="151">
        <v>1500</v>
      </c>
      <c r="R205" s="151">
        <v>1500</v>
      </c>
      <c r="S205" s="151">
        <v>1500</v>
      </c>
      <c r="T205" s="145">
        <f t="shared" si="28"/>
        <v>17600</v>
      </c>
      <c r="U205" s="509">
        <f>T206/T205</f>
        <v>0</v>
      </c>
    </row>
    <row r="206" spans="2:23" ht="43.5" customHeight="1" x14ac:dyDescent="0.25">
      <c r="B206" s="506"/>
      <c r="C206" s="506"/>
      <c r="D206" s="506"/>
      <c r="E206" s="506"/>
      <c r="F206" s="512"/>
      <c r="G206" s="27" t="s">
        <v>46</v>
      </c>
      <c r="H206" s="152"/>
      <c r="I206" s="152"/>
      <c r="J206" s="152"/>
      <c r="K206" s="152"/>
      <c r="L206" s="152"/>
      <c r="M206" s="152"/>
      <c r="N206" s="154"/>
      <c r="O206" s="154"/>
      <c r="P206" s="154"/>
      <c r="Q206" s="154"/>
      <c r="R206" s="154"/>
      <c r="S206" s="154"/>
      <c r="T206" s="148">
        <f t="shared" si="28"/>
        <v>0</v>
      </c>
      <c r="U206" s="510"/>
    </row>
    <row r="207" spans="2:23" ht="33.75" customHeight="1" x14ac:dyDescent="0.25">
      <c r="B207" s="456" t="s">
        <v>210</v>
      </c>
      <c r="C207" s="456"/>
      <c r="D207" s="456"/>
      <c r="E207" s="456"/>
      <c r="F207" s="507" t="s">
        <v>160</v>
      </c>
      <c r="G207" s="26" t="s">
        <v>28</v>
      </c>
      <c r="H207" s="151">
        <v>5</v>
      </c>
      <c r="I207" s="151">
        <v>5</v>
      </c>
      <c r="J207" s="151">
        <v>5</v>
      </c>
      <c r="K207" s="151">
        <v>5</v>
      </c>
      <c r="L207" s="151">
        <v>5</v>
      </c>
      <c r="M207" s="151">
        <v>6</v>
      </c>
      <c r="N207" s="151">
        <v>5</v>
      </c>
      <c r="O207" s="151">
        <v>5</v>
      </c>
      <c r="P207" s="151">
        <v>5</v>
      </c>
      <c r="Q207" s="151">
        <v>5</v>
      </c>
      <c r="R207" s="151">
        <v>5</v>
      </c>
      <c r="S207" s="151">
        <v>5</v>
      </c>
      <c r="T207" s="294">
        <f t="shared" si="28"/>
        <v>61</v>
      </c>
      <c r="U207" s="509">
        <f>T208/T207</f>
        <v>0</v>
      </c>
      <c r="V207" s="295"/>
      <c r="W207" s="296"/>
    </row>
    <row r="208" spans="2:23" ht="33.75" customHeight="1" x14ac:dyDescent="0.25">
      <c r="B208" s="456"/>
      <c r="C208" s="456"/>
      <c r="D208" s="456"/>
      <c r="E208" s="456"/>
      <c r="F208" s="508"/>
      <c r="G208" s="27" t="s">
        <v>46</v>
      </c>
      <c r="H208" s="152"/>
      <c r="I208" s="152"/>
      <c r="J208" s="152"/>
      <c r="K208" s="154"/>
      <c r="L208" s="154"/>
      <c r="M208" s="154"/>
      <c r="N208" s="154"/>
      <c r="O208" s="154"/>
      <c r="P208" s="154"/>
      <c r="Q208" s="154"/>
      <c r="R208" s="154"/>
      <c r="S208" s="154"/>
      <c r="T208" s="148">
        <f t="shared" si="28"/>
        <v>0</v>
      </c>
      <c r="U208" s="510"/>
    </row>
    <row r="209" spans="2:24" ht="30.75" customHeight="1" x14ac:dyDescent="0.25">
      <c r="B209" s="456" t="s">
        <v>211</v>
      </c>
      <c r="C209" s="456"/>
      <c r="D209" s="456"/>
      <c r="E209" s="456"/>
      <c r="F209" s="511" t="s">
        <v>63</v>
      </c>
      <c r="G209" s="26" t="s">
        <v>28</v>
      </c>
      <c r="H209" s="151">
        <v>30</v>
      </c>
      <c r="I209" s="151">
        <v>35</v>
      </c>
      <c r="J209" s="151">
        <v>30</v>
      </c>
      <c r="K209" s="151">
        <v>40</v>
      </c>
      <c r="L209" s="151">
        <v>50</v>
      </c>
      <c r="M209" s="151">
        <v>45</v>
      </c>
      <c r="N209" s="151">
        <v>50</v>
      </c>
      <c r="O209" s="151">
        <v>55</v>
      </c>
      <c r="P209" s="151">
        <v>60</v>
      </c>
      <c r="Q209" s="151">
        <v>60</v>
      </c>
      <c r="R209" s="151">
        <v>60</v>
      </c>
      <c r="S209" s="151">
        <v>50</v>
      </c>
      <c r="T209" s="145">
        <f t="shared" si="28"/>
        <v>565</v>
      </c>
      <c r="U209" s="509">
        <f>T210/T209</f>
        <v>0</v>
      </c>
    </row>
    <row r="210" spans="2:24" ht="30.75" customHeight="1" x14ac:dyDescent="0.25">
      <c r="B210" s="456"/>
      <c r="C210" s="456"/>
      <c r="D210" s="456"/>
      <c r="E210" s="456"/>
      <c r="F210" s="512"/>
      <c r="G210" s="27" t="s">
        <v>46</v>
      </c>
      <c r="H210" s="152"/>
      <c r="I210" s="152"/>
      <c r="J210" s="152"/>
      <c r="K210" s="154"/>
      <c r="L210" s="154"/>
      <c r="M210" s="154"/>
      <c r="N210" s="154"/>
      <c r="O210" s="154"/>
      <c r="P210" s="154"/>
      <c r="Q210" s="154"/>
      <c r="R210" s="154"/>
      <c r="S210" s="154"/>
      <c r="T210" s="148">
        <f t="shared" si="28"/>
        <v>0</v>
      </c>
      <c r="U210" s="510"/>
    </row>
    <row r="211" spans="2:24" ht="34.5" customHeight="1" x14ac:dyDescent="0.25">
      <c r="B211" s="456" t="s">
        <v>212</v>
      </c>
      <c r="C211" s="456"/>
      <c r="D211" s="456"/>
      <c r="E211" s="456"/>
      <c r="F211" s="511" t="s">
        <v>114</v>
      </c>
      <c r="G211" s="26" t="s">
        <v>28</v>
      </c>
      <c r="H211" s="151">
        <v>300</v>
      </c>
      <c r="I211" s="151">
        <v>300</v>
      </c>
      <c r="J211" s="151">
        <v>300</v>
      </c>
      <c r="K211" s="151">
        <v>300</v>
      </c>
      <c r="L211" s="151">
        <v>300</v>
      </c>
      <c r="M211" s="151">
        <v>300</v>
      </c>
      <c r="N211" s="151">
        <v>300</v>
      </c>
      <c r="O211" s="151">
        <v>300</v>
      </c>
      <c r="P211" s="151">
        <v>300</v>
      </c>
      <c r="Q211" s="151">
        <v>300</v>
      </c>
      <c r="R211" s="151">
        <v>300</v>
      </c>
      <c r="S211" s="151">
        <v>300</v>
      </c>
      <c r="T211" s="145">
        <f t="shared" si="28"/>
        <v>3600</v>
      </c>
      <c r="U211" s="509">
        <f>T212/T211</f>
        <v>0</v>
      </c>
      <c r="V211" s="295"/>
      <c r="W211" s="296"/>
    </row>
    <row r="212" spans="2:24" ht="34.5" customHeight="1" x14ac:dyDescent="0.25">
      <c r="B212" s="456"/>
      <c r="C212" s="456"/>
      <c r="D212" s="456"/>
      <c r="E212" s="456"/>
      <c r="F212" s="512"/>
      <c r="G212" s="27" t="s">
        <v>46</v>
      </c>
      <c r="H212" s="152"/>
      <c r="I212" s="152"/>
      <c r="J212" s="152"/>
      <c r="K212" s="152"/>
      <c r="L212" s="152"/>
      <c r="M212" s="152"/>
      <c r="N212" s="155"/>
      <c r="O212" s="155"/>
      <c r="P212" s="155"/>
      <c r="Q212" s="155"/>
      <c r="R212" s="155"/>
      <c r="S212" s="155"/>
      <c r="T212" s="148">
        <f t="shared" si="28"/>
        <v>0</v>
      </c>
      <c r="U212" s="510"/>
    </row>
    <row r="213" spans="2:24" ht="33" customHeight="1" x14ac:dyDescent="0.25">
      <c r="B213" s="506" t="s">
        <v>213</v>
      </c>
      <c r="C213" s="506"/>
      <c r="D213" s="506"/>
      <c r="E213" s="506"/>
      <c r="F213" s="511" t="s">
        <v>83</v>
      </c>
      <c r="G213" s="26" t="s">
        <v>28</v>
      </c>
      <c r="H213" s="145">
        <v>25</v>
      </c>
      <c r="I213" s="145">
        <v>25</v>
      </c>
      <c r="J213" s="145">
        <v>25</v>
      </c>
      <c r="K213" s="145">
        <v>25</v>
      </c>
      <c r="L213" s="145">
        <v>25</v>
      </c>
      <c r="M213" s="145">
        <v>25</v>
      </c>
      <c r="N213" s="145">
        <v>25</v>
      </c>
      <c r="O213" s="145">
        <v>25</v>
      </c>
      <c r="P213" s="145">
        <v>25</v>
      </c>
      <c r="Q213" s="145">
        <v>25</v>
      </c>
      <c r="R213" s="145">
        <v>25</v>
      </c>
      <c r="S213" s="145">
        <v>25</v>
      </c>
      <c r="T213" s="145">
        <f t="shared" si="28"/>
        <v>300</v>
      </c>
      <c r="U213" s="509">
        <f>T214/T213</f>
        <v>0</v>
      </c>
    </row>
    <row r="214" spans="2:24" ht="35.25" customHeight="1" x14ac:dyDescent="0.25">
      <c r="B214" s="506"/>
      <c r="C214" s="506"/>
      <c r="D214" s="506"/>
      <c r="E214" s="506"/>
      <c r="F214" s="512"/>
      <c r="G214" s="27" t="s">
        <v>46</v>
      </c>
      <c r="H214" s="146"/>
      <c r="I214" s="146"/>
      <c r="J214" s="146"/>
      <c r="K214" s="147"/>
      <c r="L214" s="147"/>
      <c r="M214" s="147"/>
      <c r="N214" s="147"/>
      <c r="O214" s="147"/>
      <c r="P214" s="147"/>
      <c r="Q214" s="147"/>
      <c r="R214" s="147"/>
      <c r="S214" s="147"/>
      <c r="T214" s="148">
        <f t="shared" si="28"/>
        <v>0</v>
      </c>
      <c r="U214" s="510"/>
    </row>
    <row r="215" spans="2:24" ht="48.75" customHeight="1" x14ac:dyDescent="0.25">
      <c r="B215" s="506" t="s">
        <v>214</v>
      </c>
      <c r="C215" s="506"/>
      <c r="D215" s="506"/>
      <c r="E215" s="506"/>
      <c r="F215" s="511" t="s">
        <v>115</v>
      </c>
      <c r="G215" s="26" t="s">
        <v>28</v>
      </c>
      <c r="H215" s="145">
        <v>10</v>
      </c>
      <c r="I215" s="145">
        <v>10</v>
      </c>
      <c r="J215" s="145">
        <v>10</v>
      </c>
      <c r="K215" s="145">
        <v>10</v>
      </c>
      <c r="L215" s="145">
        <v>10</v>
      </c>
      <c r="M215" s="145">
        <v>10</v>
      </c>
      <c r="N215" s="145">
        <v>10</v>
      </c>
      <c r="O215" s="145">
        <v>10</v>
      </c>
      <c r="P215" s="145">
        <v>10</v>
      </c>
      <c r="Q215" s="145">
        <v>10</v>
      </c>
      <c r="R215" s="145">
        <v>10</v>
      </c>
      <c r="S215" s="145">
        <v>10</v>
      </c>
      <c r="T215" s="145">
        <f t="shared" si="28"/>
        <v>120</v>
      </c>
      <c r="U215" s="509">
        <f>T216/T215</f>
        <v>0</v>
      </c>
      <c r="V215" s="295"/>
      <c r="W215" s="296"/>
      <c r="X215" s="296"/>
    </row>
    <row r="216" spans="2:24" ht="48.75" customHeight="1" x14ac:dyDescent="0.25">
      <c r="B216" s="506"/>
      <c r="C216" s="506"/>
      <c r="D216" s="506"/>
      <c r="E216" s="506"/>
      <c r="F216" s="512"/>
      <c r="G216" s="27" t="s">
        <v>46</v>
      </c>
      <c r="H216" s="149"/>
      <c r="I216" s="149"/>
      <c r="J216" s="149"/>
      <c r="K216" s="150"/>
      <c r="L216" s="150"/>
      <c r="M216" s="150"/>
      <c r="N216" s="150"/>
      <c r="O216" s="150"/>
      <c r="P216" s="150"/>
      <c r="Q216" s="150"/>
      <c r="R216" s="150"/>
      <c r="S216" s="150"/>
      <c r="T216" s="148">
        <f t="shared" si="28"/>
        <v>0</v>
      </c>
      <c r="U216" s="510"/>
    </row>
    <row r="217" spans="2:24" ht="30.75" customHeight="1" x14ac:dyDescent="0.25">
      <c r="B217" s="456" t="s">
        <v>215</v>
      </c>
      <c r="C217" s="456"/>
      <c r="D217" s="456"/>
      <c r="E217" s="456"/>
      <c r="F217" s="511" t="s">
        <v>77</v>
      </c>
      <c r="G217" s="26" t="s">
        <v>28</v>
      </c>
      <c r="H217" s="145">
        <v>25</v>
      </c>
      <c r="I217" s="145">
        <v>25</v>
      </c>
      <c r="J217" s="145">
        <v>25</v>
      </c>
      <c r="K217" s="145">
        <v>25</v>
      </c>
      <c r="L217" s="145">
        <v>25</v>
      </c>
      <c r="M217" s="145">
        <v>25</v>
      </c>
      <c r="N217" s="145">
        <v>25</v>
      </c>
      <c r="O217" s="145">
        <v>25</v>
      </c>
      <c r="P217" s="145">
        <v>25</v>
      </c>
      <c r="Q217" s="145">
        <v>25</v>
      </c>
      <c r="R217" s="145">
        <v>25</v>
      </c>
      <c r="S217" s="145">
        <v>25</v>
      </c>
      <c r="T217" s="145">
        <f t="shared" si="28"/>
        <v>300</v>
      </c>
      <c r="U217" s="509">
        <f>T218/T217</f>
        <v>0</v>
      </c>
    </row>
    <row r="218" spans="2:24" ht="30.75" customHeight="1" x14ac:dyDescent="0.25">
      <c r="B218" s="456"/>
      <c r="C218" s="456"/>
      <c r="D218" s="456"/>
      <c r="E218" s="456"/>
      <c r="F218" s="512"/>
      <c r="G218" s="27" t="s">
        <v>46</v>
      </c>
      <c r="H218" s="146"/>
      <c r="I218" s="146"/>
      <c r="J218" s="146"/>
      <c r="K218" s="146"/>
      <c r="L218" s="146"/>
      <c r="M218" s="146"/>
      <c r="N218" s="147"/>
      <c r="O218" s="147"/>
      <c r="P218" s="147"/>
      <c r="Q218" s="147"/>
      <c r="R218" s="147"/>
      <c r="S218" s="147"/>
      <c r="T218" s="148">
        <f t="shared" si="28"/>
        <v>0</v>
      </c>
      <c r="U218" s="510"/>
    </row>
    <row r="219" spans="2:24" ht="78.75" customHeight="1" x14ac:dyDescent="0.25">
      <c r="B219" s="413" t="s">
        <v>226</v>
      </c>
      <c r="C219" s="446"/>
      <c r="D219" s="446"/>
      <c r="E219" s="446"/>
      <c r="F219" s="446"/>
      <c r="G219" s="446"/>
      <c r="H219" s="446"/>
      <c r="I219" s="446"/>
      <c r="J219" s="446"/>
      <c r="K219" s="446"/>
      <c r="L219" s="446"/>
      <c r="M219" s="446"/>
      <c r="N219" s="446"/>
      <c r="O219" s="446"/>
      <c r="P219" s="446"/>
      <c r="Q219" s="446"/>
      <c r="R219" s="446"/>
      <c r="S219" s="446"/>
      <c r="T219" s="446"/>
      <c r="U219" s="447"/>
    </row>
    <row r="220" spans="2:24" ht="33" customHeight="1" x14ac:dyDescent="0.25">
      <c r="B220" s="533" t="s">
        <v>199</v>
      </c>
      <c r="C220" s="534"/>
      <c r="D220" s="534"/>
      <c r="E220" s="534"/>
      <c r="F220" s="534"/>
      <c r="G220" s="534"/>
      <c r="H220" s="534"/>
      <c r="I220" s="534"/>
      <c r="J220" s="534"/>
      <c r="K220" s="534"/>
      <c r="L220" s="534"/>
      <c r="M220" s="534"/>
      <c r="N220" s="534"/>
      <c r="O220" s="534"/>
      <c r="P220" s="534"/>
      <c r="Q220" s="534"/>
      <c r="R220" s="534"/>
      <c r="S220" s="534"/>
      <c r="T220" s="534"/>
      <c r="U220" s="535"/>
    </row>
    <row r="221" spans="2:24" ht="33" customHeight="1" x14ac:dyDescent="0.25">
      <c r="B221" s="110" t="s">
        <v>18</v>
      </c>
      <c r="C221" s="536" t="s">
        <v>19</v>
      </c>
      <c r="D221" s="537"/>
      <c r="E221" s="538"/>
      <c r="F221" s="110" t="s">
        <v>20</v>
      </c>
      <c r="G221" s="106" t="s">
        <v>21</v>
      </c>
      <c r="H221" s="536" t="s">
        <v>22</v>
      </c>
      <c r="I221" s="537"/>
      <c r="J221" s="537"/>
      <c r="K221" s="537"/>
      <c r="L221" s="537"/>
      <c r="M221" s="537"/>
      <c r="N221" s="538"/>
      <c r="O221" s="536" t="s">
        <v>23</v>
      </c>
      <c r="P221" s="537"/>
      <c r="Q221" s="537"/>
      <c r="R221" s="537"/>
      <c r="S221" s="538"/>
      <c r="T221" s="536" t="s">
        <v>24</v>
      </c>
      <c r="U221" s="538"/>
    </row>
    <row r="222" spans="2:24" ht="50.25" customHeight="1" x14ac:dyDescent="0.25">
      <c r="B222" s="107" t="s">
        <v>116</v>
      </c>
      <c r="C222" s="355" t="s">
        <v>200</v>
      </c>
      <c r="D222" s="356"/>
      <c r="E222" s="357"/>
      <c r="F222" s="107" t="s">
        <v>117</v>
      </c>
      <c r="G222" s="107" t="s">
        <v>26</v>
      </c>
      <c r="H222" s="355" t="s">
        <v>118</v>
      </c>
      <c r="I222" s="356"/>
      <c r="J222" s="356"/>
      <c r="K222" s="356"/>
      <c r="L222" s="356"/>
      <c r="M222" s="356"/>
      <c r="N222" s="357"/>
      <c r="O222" s="355" t="s">
        <v>49</v>
      </c>
      <c r="P222" s="356"/>
      <c r="Q222" s="356"/>
      <c r="R222" s="356"/>
      <c r="S222" s="357"/>
      <c r="T222" s="531">
        <f>U225</f>
        <v>0.81</v>
      </c>
      <c r="U222" s="532"/>
    </row>
    <row r="223" spans="2:24" ht="14.45" customHeight="1" x14ac:dyDescent="0.25">
      <c r="B223" s="408" t="s">
        <v>28</v>
      </c>
      <c r="C223" s="409"/>
      <c r="D223" s="409"/>
      <c r="E223" s="409"/>
      <c r="F223" s="409"/>
      <c r="G223" s="409"/>
      <c r="H223" s="409"/>
      <c r="I223" s="409"/>
      <c r="J223" s="409"/>
      <c r="K223" s="409"/>
      <c r="L223" s="409"/>
      <c r="M223" s="409"/>
      <c r="N223" s="409"/>
      <c r="O223" s="409"/>
      <c r="P223" s="409"/>
      <c r="Q223" s="409"/>
      <c r="R223" s="409"/>
      <c r="S223" s="409"/>
      <c r="T223" s="409"/>
      <c r="U223" s="410"/>
    </row>
    <row r="224" spans="2:24" ht="30" x14ac:dyDescent="0.25">
      <c r="B224" s="105" t="s">
        <v>29</v>
      </c>
      <c r="C224" s="427" t="s">
        <v>30</v>
      </c>
      <c r="D224" s="428"/>
      <c r="E224" s="429"/>
      <c r="F224" s="105" t="s">
        <v>20</v>
      </c>
      <c r="G224" s="105" t="s">
        <v>28</v>
      </c>
      <c r="H224" s="105" t="s">
        <v>31</v>
      </c>
      <c r="I224" s="105" t="s">
        <v>32</v>
      </c>
      <c r="J224" s="105" t="s">
        <v>33</v>
      </c>
      <c r="K224" s="105" t="s">
        <v>34</v>
      </c>
      <c r="L224" s="105" t="s">
        <v>35</v>
      </c>
      <c r="M224" s="105" t="s">
        <v>36</v>
      </c>
      <c r="N224" s="105" t="s">
        <v>37</v>
      </c>
      <c r="O224" s="105" t="s">
        <v>38</v>
      </c>
      <c r="P224" s="105" t="s">
        <v>39</v>
      </c>
      <c r="Q224" s="105" t="s">
        <v>40</v>
      </c>
      <c r="R224" s="105" t="s">
        <v>41</v>
      </c>
      <c r="S224" s="105" t="s">
        <v>42</v>
      </c>
      <c r="T224" s="105" t="s">
        <v>43</v>
      </c>
      <c r="U224" s="105" t="s">
        <v>44</v>
      </c>
    </row>
    <row r="225" spans="2:22" ht="51" customHeight="1" x14ac:dyDescent="0.25">
      <c r="B225" s="29" t="s">
        <v>119</v>
      </c>
      <c r="C225" s="539" t="s">
        <v>120</v>
      </c>
      <c r="D225" s="540"/>
      <c r="E225" s="541"/>
      <c r="F225" s="162" t="s">
        <v>117</v>
      </c>
      <c r="G225" s="77">
        <f>T225</f>
        <v>1944</v>
      </c>
      <c r="H225" s="77">
        <v>162</v>
      </c>
      <c r="I225" s="77">
        <v>162</v>
      </c>
      <c r="J225" s="77">
        <v>162</v>
      </c>
      <c r="K225" s="77">
        <v>162</v>
      </c>
      <c r="L225" s="77">
        <v>162</v>
      </c>
      <c r="M225" s="77">
        <v>162</v>
      </c>
      <c r="N225" s="77">
        <v>162</v>
      </c>
      <c r="O225" s="77">
        <v>162</v>
      </c>
      <c r="P225" s="77">
        <v>162</v>
      </c>
      <c r="Q225" s="77">
        <v>162</v>
      </c>
      <c r="R225" s="77">
        <v>162</v>
      </c>
      <c r="S225" s="77">
        <v>162</v>
      </c>
      <c r="T225" s="77">
        <f>SUM(H225:S225)</f>
        <v>1944</v>
      </c>
      <c r="U225" s="451">
        <f>T225/T226</f>
        <v>0.81</v>
      </c>
    </row>
    <row r="226" spans="2:22" ht="51" customHeight="1" x14ac:dyDescent="0.25">
      <c r="B226" s="29" t="s">
        <v>121</v>
      </c>
      <c r="C226" s="539" t="s">
        <v>122</v>
      </c>
      <c r="D226" s="540"/>
      <c r="E226" s="541"/>
      <c r="F226" s="162" t="s">
        <v>117</v>
      </c>
      <c r="G226" s="77">
        <f>T226</f>
        <v>2400</v>
      </c>
      <c r="H226" s="77">
        <v>200</v>
      </c>
      <c r="I226" s="77">
        <v>200</v>
      </c>
      <c r="J226" s="77">
        <v>200</v>
      </c>
      <c r="K226" s="77">
        <v>200</v>
      </c>
      <c r="L226" s="77">
        <v>200</v>
      </c>
      <c r="M226" s="77">
        <v>200</v>
      </c>
      <c r="N226" s="77">
        <v>200</v>
      </c>
      <c r="O226" s="77">
        <v>200</v>
      </c>
      <c r="P226" s="77">
        <v>200</v>
      </c>
      <c r="Q226" s="77">
        <v>200</v>
      </c>
      <c r="R226" s="77">
        <v>200</v>
      </c>
      <c r="S226" s="77">
        <v>200</v>
      </c>
      <c r="T226" s="77">
        <f>SUM(H226:S226)</f>
        <v>2400</v>
      </c>
      <c r="U226" s="452"/>
    </row>
    <row r="227" spans="2:22" ht="15.75" x14ac:dyDescent="0.25">
      <c r="B227" s="408" t="s">
        <v>46</v>
      </c>
      <c r="C227" s="409"/>
      <c r="D227" s="409"/>
      <c r="E227" s="409"/>
      <c r="F227" s="409"/>
      <c r="G227" s="409"/>
      <c r="H227" s="409"/>
      <c r="I227" s="409"/>
      <c r="J227" s="409"/>
      <c r="K227" s="409"/>
      <c r="L227" s="409"/>
      <c r="M227" s="409"/>
      <c r="N227" s="409"/>
      <c r="O227" s="409"/>
      <c r="P227" s="409"/>
      <c r="Q227" s="409"/>
      <c r="R227" s="409"/>
      <c r="S227" s="409"/>
      <c r="T227" s="409"/>
      <c r="U227" s="410"/>
    </row>
    <row r="228" spans="2:22" ht="30" x14ac:dyDescent="0.25">
      <c r="B228" s="105" t="s">
        <v>29</v>
      </c>
      <c r="C228" s="427" t="s">
        <v>30</v>
      </c>
      <c r="D228" s="428"/>
      <c r="E228" s="429"/>
      <c r="F228" s="105" t="s">
        <v>20</v>
      </c>
      <c r="G228" s="105" t="s">
        <v>46</v>
      </c>
      <c r="H228" s="105" t="s">
        <v>31</v>
      </c>
      <c r="I228" s="105" t="s">
        <v>32</v>
      </c>
      <c r="J228" s="105" t="s">
        <v>33</v>
      </c>
      <c r="K228" s="105" t="s">
        <v>34</v>
      </c>
      <c r="L228" s="105" t="s">
        <v>35</v>
      </c>
      <c r="M228" s="105" t="s">
        <v>36</v>
      </c>
      <c r="N228" s="105" t="s">
        <v>37</v>
      </c>
      <c r="O228" s="105" t="s">
        <v>38</v>
      </c>
      <c r="P228" s="105" t="s">
        <v>39</v>
      </c>
      <c r="Q228" s="105" t="s">
        <v>40</v>
      </c>
      <c r="R228" s="105" t="s">
        <v>41</v>
      </c>
      <c r="S228" s="105" t="s">
        <v>42</v>
      </c>
      <c r="T228" s="105" t="s">
        <v>43</v>
      </c>
      <c r="U228" s="109" t="s">
        <v>44</v>
      </c>
    </row>
    <row r="229" spans="2:22" ht="51.75" customHeight="1" x14ac:dyDescent="0.25">
      <c r="B229" s="104" t="s">
        <v>119</v>
      </c>
      <c r="C229" s="528" t="s">
        <v>120</v>
      </c>
      <c r="D229" s="529"/>
      <c r="E229" s="530"/>
      <c r="F229" s="107" t="s">
        <v>117</v>
      </c>
      <c r="G229" s="82">
        <f>T229</f>
        <v>0</v>
      </c>
      <c r="H229" s="82"/>
      <c r="I229" s="82"/>
      <c r="J229" s="82"/>
      <c r="K229" s="82"/>
      <c r="L229" s="82"/>
      <c r="M229" s="82"/>
      <c r="N229" s="114"/>
      <c r="O229" s="114"/>
      <c r="P229" s="114"/>
      <c r="Q229" s="82"/>
      <c r="R229" s="82"/>
      <c r="S229" s="82"/>
      <c r="T229" s="161">
        <f>SUM(H229:S229)</f>
        <v>0</v>
      </c>
      <c r="U229" s="451"/>
    </row>
    <row r="230" spans="2:22" ht="51.75" customHeight="1" x14ac:dyDescent="0.25">
      <c r="B230" s="104" t="s">
        <v>121</v>
      </c>
      <c r="C230" s="528" t="s">
        <v>122</v>
      </c>
      <c r="D230" s="529"/>
      <c r="E230" s="530"/>
      <c r="F230" s="107" t="s">
        <v>117</v>
      </c>
      <c r="G230" s="82">
        <f>T230</f>
        <v>0</v>
      </c>
      <c r="H230" s="168"/>
      <c r="I230" s="168"/>
      <c r="J230" s="168"/>
      <c r="K230" s="168"/>
      <c r="L230" s="168"/>
      <c r="M230" s="168"/>
      <c r="N230" s="159"/>
      <c r="O230" s="159"/>
      <c r="P230" s="159"/>
      <c r="Q230" s="168"/>
      <c r="R230" s="168"/>
      <c r="S230" s="168"/>
      <c r="T230" s="161">
        <f>SUM(H230:S230)</f>
        <v>0</v>
      </c>
      <c r="U230" s="452"/>
    </row>
    <row r="231" spans="2:22" ht="18" x14ac:dyDescent="0.25">
      <c r="B231" s="440" t="s">
        <v>56</v>
      </c>
      <c r="C231" s="441"/>
      <c r="D231" s="441"/>
      <c r="E231" s="441"/>
      <c r="F231" s="441"/>
      <c r="G231" s="441"/>
      <c r="H231" s="441"/>
      <c r="I231" s="441"/>
      <c r="J231" s="441"/>
      <c r="K231" s="441"/>
      <c r="L231" s="441"/>
      <c r="M231" s="441"/>
      <c r="N231" s="441"/>
      <c r="O231" s="441"/>
      <c r="P231" s="441"/>
      <c r="Q231" s="441"/>
      <c r="R231" s="441"/>
      <c r="S231" s="441"/>
      <c r="T231" s="441"/>
      <c r="U231" s="442"/>
    </row>
    <row r="232" spans="2:22" ht="15" customHeight="1" x14ac:dyDescent="0.25">
      <c r="B232" s="457" t="s">
        <v>30</v>
      </c>
      <c r="C232" s="458"/>
      <c r="D232" s="458"/>
      <c r="E232" s="459"/>
      <c r="F232" s="438" t="s">
        <v>20</v>
      </c>
      <c r="G232" s="526" t="s">
        <v>58</v>
      </c>
      <c r="H232" s="436" t="s">
        <v>31</v>
      </c>
      <c r="I232" s="436" t="s">
        <v>32</v>
      </c>
      <c r="J232" s="436" t="s">
        <v>33</v>
      </c>
      <c r="K232" s="436" t="s">
        <v>34</v>
      </c>
      <c r="L232" s="436" t="s">
        <v>35</v>
      </c>
      <c r="M232" s="436" t="s">
        <v>36</v>
      </c>
      <c r="N232" s="436" t="s">
        <v>37</v>
      </c>
      <c r="O232" s="436" t="s">
        <v>38</v>
      </c>
      <c r="P232" s="436" t="s">
        <v>39</v>
      </c>
      <c r="Q232" s="436" t="s">
        <v>59</v>
      </c>
      <c r="R232" s="436" t="s">
        <v>41</v>
      </c>
      <c r="S232" s="436" t="s">
        <v>42</v>
      </c>
      <c r="T232" s="436" t="s">
        <v>43</v>
      </c>
      <c r="U232" s="543" t="s">
        <v>44</v>
      </c>
    </row>
    <row r="233" spans="2:22" x14ac:dyDescent="0.25">
      <c r="B233" s="460"/>
      <c r="C233" s="461"/>
      <c r="D233" s="461"/>
      <c r="E233" s="462"/>
      <c r="F233" s="439"/>
      <c r="G233" s="527"/>
      <c r="H233" s="437"/>
      <c r="I233" s="437"/>
      <c r="J233" s="437"/>
      <c r="K233" s="437"/>
      <c r="L233" s="437"/>
      <c r="M233" s="437"/>
      <c r="N233" s="437"/>
      <c r="O233" s="437"/>
      <c r="P233" s="437"/>
      <c r="Q233" s="437"/>
      <c r="R233" s="437"/>
      <c r="S233" s="437"/>
      <c r="T233" s="437"/>
      <c r="U233" s="544"/>
    </row>
    <row r="234" spans="2:22" ht="39" customHeight="1" x14ac:dyDescent="0.25">
      <c r="B234" s="506" t="s">
        <v>131</v>
      </c>
      <c r="C234" s="506"/>
      <c r="D234" s="506"/>
      <c r="E234" s="506"/>
      <c r="F234" s="511" t="s">
        <v>83</v>
      </c>
      <c r="G234" s="29" t="s">
        <v>28</v>
      </c>
      <c r="H234" s="156">
        <v>20</v>
      </c>
      <c r="I234" s="156">
        <v>20</v>
      </c>
      <c r="J234" s="156">
        <v>20</v>
      </c>
      <c r="K234" s="156">
        <v>20</v>
      </c>
      <c r="L234" s="156">
        <v>20</v>
      </c>
      <c r="M234" s="156">
        <v>20</v>
      </c>
      <c r="N234" s="156">
        <v>20</v>
      </c>
      <c r="O234" s="156">
        <v>20</v>
      </c>
      <c r="P234" s="156">
        <v>20</v>
      </c>
      <c r="Q234" s="156">
        <v>20</v>
      </c>
      <c r="R234" s="156">
        <v>20</v>
      </c>
      <c r="S234" s="156">
        <v>20</v>
      </c>
      <c r="T234" s="77">
        <f t="shared" ref="T234:T253" si="29">SUM(H234:S234)</f>
        <v>240</v>
      </c>
      <c r="U234" s="425">
        <f>T235/T234</f>
        <v>0</v>
      </c>
      <c r="V234"/>
    </row>
    <row r="235" spans="2:22" ht="39" customHeight="1" x14ac:dyDescent="0.25">
      <c r="B235" s="506"/>
      <c r="C235" s="506"/>
      <c r="D235" s="506"/>
      <c r="E235" s="506"/>
      <c r="F235" s="512"/>
      <c r="G235" s="91" t="s">
        <v>46</v>
      </c>
      <c r="H235" s="131"/>
      <c r="I235" s="131"/>
      <c r="J235" s="131"/>
      <c r="K235" s="131"/>
      <c r="L235" s="131"/>
      <c r="M235" s="131"/>
      <c r="N235" s="157"/>
      <c r="O235" s="157"/>
      <c r="P235" s="157"/>
      <c r="Q235" s="157"/>
      <c r="R235" s="157"/>
      <c r="S235" s="157"/>
      <c r="T235" s="158">
        <f t="shared" si="29"/>
        <v>0</v>
      </c>
      <c r="U235" s="426"/>
      <c r="V235"/>
    </row>
    <row r="236" spans="2:22" ht="39" customHeight="1" x14ac:dyDescent="0.25">
      <c r="B236" s="506" t="s">
        <v>132</v>
      </c>
      <c r="C236" s="506"/>
      <c r="D236" s="506"/>
      <c r="E236" s="506"/>
      <c r="F236" s="511" t="s">
        <v>133</v>
      </c>
      <c r="G236" s="29" t="s">
        <v>28</v>
      </c>
      <c r="H236" s="156">
        <v>10</v>
      </c>
      <c r="I236" s="156">
        <v>10</v>
      </c>
      <c r="J236" s="156">
        <v>10</v>
      </c>
      <c r="K236" s="156">
        <v>10</v>
      </c>
      <c r="L236" s="156">
        <v>10</v>
      </c>
      <c r="M236" s="156">
        <v>10</v>
      </c>
      <c r="N236" s="156">
        <v>10</v>
      </c>
      <c r="O236" s="156">
        <v>10</v>
      </c>
      <c r="P236" s="156">
        <v>10</v>
      </c>
      <c r="Q236" s="156">
        <v>10</v>
      </c>
      <c r="R236" s="156">
        <v>10</v>
      </c>
      <c r="S236" s="156">
        <v>10</v>
      </c>
      <c r="T236" s="77">
        <f t="shared" si="29"/>
        <v>120</v>
      </c>
      <c r="U236" s="425">
        <f>T237/T236</f>
        <v>0</v>
      </c>
      <c r="V236"/>
    </row>
    <row r="237" spans="2:22" ht="39" customHeight="1" x14ac:dyDescent="0.25">
      <c r="B237" s="506"/>
      <c r="C237" s="506"/>
      <c r="D237" s="506"/>
      <c r="E237" s="506"/>
      <c r="F237" s="512"/>
      <c r="G237" s="91" t="s">
        <v>46</v>
      </c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58">
        <f t="shared" si="29"/>
        <v>0</v>
      </c>
      <c r="U237" s="426"/>
      <c r="V237"/>
    </row>
    <row r="238" spans="2:22" ht="42.75" customHeight="1" x14ac:dyDescent="0.25">
      <c r="B238" s="506" t="s">
        <v>134</v>
      </c>
      <c r="C238" s="506"/>
      <c r="D238" s="506"/>
      <c r="E238" s="506"/>
      <c r="F238" s="511" t="s">
        <v>135</v>
      </c>
      <c r="G238" s="29" t="s">
        <v>28</v>
      </c>
      <c r="H238" s="156">
        <v>10</v>
      </c>
      <c r="I238" s="156">
        <v>10</v>
      </c>
      <c r="J238" s="156">
        <v>10</v>
      </c>
      <c r="K238" s="156">
        <v>10</v>
      </c>
      <c r="L238" s="156">
        <v>10</v>
      </c>
      <c r="M238" s="156">
        <v>10</v>
      </c>
      <c r="N238" s="156">
        <v>10</v>
      </c>
      <c r="O238" s="156">
        <v>10</v>
      </c>
      <c r="P238" s="156">
        <v>10</v>
      </c>
      <c r="Q238" s="156">
        <v>10</v>
      </c>
      <c r="R238" s="156">
        <v>10</v>
      </c>
      <c r="S238" s="156">
        <v>10</v>
      </c>
      <c r="T238" s="77">
        <f t="shared" si="29"/>
        <v>120</v>
      </c>
      <c r="U238" s="425">
        <f>T239/T238</f>
        <v>0</v>
      </c>
      <c r="V238"/>
    </row>
    <row r="239" spans="2:22" ht="42.75" customHeight="1" x14ac:dyDescent="0.25">
      <c r="B239" s="506"/>
      <c r="C239" s="506"/>
      <c r="D239" s="506"/>
      <c r="E239" s="506"/>
      <c r="F239" s="512"/>
      <c r="G239" s="91" t="s">
        <v>46</v>
      </c>
      <c r="H239" s="131"/>
      <c r="I239" s="131"/>
      <c r="J239" s="131"/>
      <c r="K239" s="131"/>
      <c r="L239" s="131"/>
      <c r="M239" s="131"/>
      <c r="N239" s="131"/>
      <c r="O239" s="159"/>
      <c r="P239" s="159"/>
      <c r="Q239" s="159"/>
      <c r="R239" s="159"/>
      <c r="S239" s="159"/>
      <c r="T239" s="158">
        <f t="shared" si="29"/>
        <v>0</v>
      </c>
      <c r="U239" s="426"/>
      <c r="V239"/>
    </row>
    <row r="240" spans="2:22" ht="42.75" customHeight="1" x14ac:dyDescent="0.25">
      <c r="B240" s="506" t="s">
        <v>136</v>
      </c>
      <c r="C240" s="506"/>
      <c r="D240" s="506"/>
      <c r="E240" s="506"/>
      <c r="F240" s="511" t="s">
        <v>137</v>
      </c>
      <c r="G240" s="29" t="s">
        <v>28</v>
      </c>
      <c r="H240" s="156">
        <v>10</v>
      </c>
      <c r="I240" s="156">
        <v>10</v>
      </c>
      <c r="J240" s="156">
        <v>10</v>
      </c>
      <c r="K240" s="156">
        <v>10</v>
      </c>
      <c r="L240" s="156">
        <v>10</v>
      </c>
      <c r="M240" s="156">
        <v>10</v>
      </c>
      <c r="N240" s="156">
        <v>10</v>
      </c>
      <c r="O240" s="156">
        <v>10</v>
      </c>
      <c r="P240" s="156">
        <v>10</v>
      </c>
      <c r="Q240" s="156">
        <v>10</v>
      </c>
      <c r="R240" s="156">
        <v>10</v>
      </c>
      <c r="S240" s="156">
        <v>10</v>
      </c>
      <c r="T240" s="77">
        <f t="shared" si="29"/>
        <v>120</v>
      </c>
      <c r="U240" s="425">
        <f>T241/T240</f>
        <v>0</v>
      </c>
      <c r="V240"/>
    </row>
    <row r="241" spans="2:23" ht="42.75" customHeight="1" x14ac:dyDescent="0.25">
      <c r="B241" s="506"/>
      <c r="C241" s="506"/>
      <c r="D241" s="506"/>
      <c r="E241" s="506"/>
      <c r="F241" s="512"/>
      <c r="G241" s="91" t="s">
        <v>46</v>
      </c>
      <c r="H241" s="131"/>
      <c r="I241" s="131"/>
      <c r="J241" s="131"/>
      <c r="K241" s="131"/>
      <c r="L241" s="131"/>
      <c r="M241" s="131"/>
      <c r="N241" s="131"/>
      <c r="O241" s="160"/>
      <c r="P241" s="160"/>
      <c r="Q241" s="160"/>
      <c r="R241" s="160"/>
      <c r="S241" s="160"/>
      <c r="T241" s="158">
        <f t="shared" si="29"/>
        <v>0</v>
      </c>
      <c r="U241" s="426"/>
      <c r="V241"/>
    </row>
    <row r="242" spans="2:23" ht="42.75" customHeight="1" x14ac:dyDescent="0.25">
      <c r="B242" s="506" t="s">
        <v>138</v>
      </c>
      <c r="C242" s="506"/>
      <c r="D242" s="506"/>
      <c r="E242" s="506"/>
      <c r="F242" s="511" t="s">
        <v>25</v>
      </c>
      <c r="G242" s="29" t="s">
        <v>28</v>
      </c>
      <c r="H242" s="156">
        <v>5</v>
      </c>
      <c r="I242" s="156">
        <v>5</v>
      </c>
      <c r="J242" s="156">
        <v>5</v>
      </c>
      <c r="K242" s="156">
        <v>5</v>
      </c>
      <c r="L242" s="156">
        <v>5</v>
      </c>
      <c r="M242" s="156">
        <v>5</v>
      </c>
      <c r="N242" s="156">
        <v>5</v>
      </c>
      <c r="O242" s="156">
        <v>5</v>
      </c>
      <c r="P242" s="156">
        <v>5</v>
      </c>
      <c r="Q242" s="156">
        <v>5</v>
      </c>
      <c r="R242" s="156">
        <v>5</v>
      </c>
      <c r="S242" s="156">
        <v>5</v>
      </c>
      <c r="T242" s="77">
        <f t="shared" si="29"/>
        <v>60</v>
      </c>
      <c r="U242" s="425">
        <f>T243/T242</f>
        <v>0</v>
      </c>
      <c r="V242"/>
    </row>
    <row r="243" spans="2:23" ht="42.75" customHeight="1" x14ac:dyDescent="0.25">
      <c r="B243" s="506"/>
      <c r="C243" s="506"/>
      <c r="D243" s="506"/>
      <c r="E243" s="506"/>
      <c r="F243" s="512"/>
      <c r="G243" s="91" t="s">
        <v>46</v>
      </c>
      <c r="H243" s="131"/>
      <c r="I243" s="131"/>
      <c r="J243" s="131"/>
      <c r="K243" s="131"/>
      <c r="L243" s="131"/>
      <c r="M243" s="131"/>
      <c r="N243" s="131"/>
      <c r="O243" s="160"/>
      <c r="P243" s="160"/>
      <c r="Q243" s="160"/>
      <c r="R243" s="160"/>
      <c r="S243" s="160"/>
      <c r="T243" s="158">
        <f t="shared" si="29"/>
        <v>0</v>
      </c>
      <c r="U243" s="426"/>
      <c r="V243"/>
    </row>
    <row r="244" spans="2:23" ht="42.75" customHeight="1" x14ac:dyDescent="0.25">
      <c r="B244" s="506" t="s">
        <v>139</v>
      </c>
      <c r="C244" s="506"/>
      <c r="D244" s="506"/>
      <c r="E244" s="506"/>
      <c r="F244" s="511" t="s">
        <v>25</v>
      </c>
      <c r="G244" s="29" t="s">
        <v>28</v>
      </c>
      <c r="H244" s="156">
        <v>20</v>
      </c>
      <c r="I244" s="156">
        <v>20</v>
      </c>
      <c r="J244" s="156">
        <v>20</v>
      </c>
      <c r="K244" s="156">
        <v>20</v>
      </c>
      <c r="L244" s="156">
        <v>20</v>
      </c>
      <c r="M244" s="156">
        <v>20</v>
      </c>
      <c r="N244" s="156">
        <v>20</v>
      </c>
      <c r="O244" s="156">
        <v>20</v>
      </c>
      <c r="P244" s="156">
        <v>20</v>
      </c>
      <c r="Q244" s="156">
        <v>20</v>
      </c>
      <c r="R244" s="156">
        <v>20</v>
      </c>
      <c r="S244" s="156">
        <v>20</v>
      </c>
      <c r="T244" s="77">
        <f t="shared" si="29"/>
        <v>240</v>
      </c>
      <c r="U244" s="425">
        <f>T245/T244</f>
        <v>0</v>
      </c>
      <c r="V244"/>
    </row>
    <row r="245" spans="2:23" ht="42.75" customHeight="1" x14ac:dyDescent="0.25">
      <c r="B245" s="506"/>
      <c r="C245" s="506"/>
      <c r="D245" s="506"/>
      <c r="E245" s="506"/>
      <c r="F245" s="512"/>
      <c r="G245" s="91" t="s">
        <v>46</v>
      </c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58">
        <f t="shared" si="29"/>
        <v>0</v>
      </c>
      <c r="U245" s="426"/>
      <c r="V245"/>
    </row>
    <row r="246" spans="2:23" ht="42.75" customHeight="1" x14ac:dyDescent="0.25">
      <c r="B246" s="506" t="s">
        <v>140</v>
      </c>
      <c r="C246" s="506"/>
      <c r="D246" s="506"/>
      <c r="E246" s="506"/>
      <c r="F246" s="511" t="s">
        <v>25</v>
      </c>
      <c r="G246" s="29" t="s">
        <v>28</v>
      </c>
      <c r="H246" s="156">
        <v>20</v>
      </c>
      <c r="I246" s="156">
        <v>20</v>
      </c>
      <c r="J246" s="156">
        <v>20</v>
      </c>
      <c r="K246" s="156">
        <v>20</v>
      </c>
      <c r="L246" s="156">
        <v>20</v>
      </c>
      <c r="M246" s="156">
        <v>20</v>
      </c>
      <c r="N246" s="156">
        <v>20</v>
      </c>
      <c r="O246" s="156">
        <v>20</v>
      </c>
      <c r="P246" s="156">
        <v>20</v>
      </c>
      <c r="Q246" s="156">
        <v>20</v>
      </c>
      <c r="R246" s="156">
        <v>20</v>
      </c>
      <c r="S246" s="156">
        <v>20</v>
      </c>
      <c r="T246" s="77">
        <f t="shared" si="29"/>
        <v>240</v>
      </c>
      <c r="U246" s="425">
        <f>T247/T246</f>
        <v>0</v>
      </c>
      <c r="V246"/>
    </row>
    <row r="247" spans="2:23" ht="42.75" customHeight="1" x14ac:dyDescent="0.25">
      <c r="B247" s="506"/>
      <c r="C247" s="506"/>
      <c r="D247" s="506"/>
      <c r="E247" s="506"/>
      <c r="F247" s="512"/>
      <c r="G247" s="91" t="s">
        <v>46</v>
      </c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58">
        <f t="shared" si="29"/>
        <v>0</v>
      </c>
      <c r="U247" s="426"/>
      <c r="V247"/>
    </row>
    <row r="248" spans="2:23" ht="30" customHeight="1" x14ac:dyDescent="0.25">
      <c r="B248" s="506" t="s">
        <v>141</v>
      </c>
      <c r="C248" s="506"/>
      <c r="D248" s="506"/>
      <c r="E248" s="506"/>
      <c r="F248" s="511" t="s">
        <v>25</v>
      </c>
      <c r="G248" s="29" t="s">
        <v>28</v>
      </c>
      <c r="H248" s="156">
        <v>15</v>
      </c>
      <c r="I248" s="156">
        <v>15</v>
      </c>
      <c r="J248" s="156">
        <v>15</v>
      </c>
      <c r="K248" s="156">
        <v>15</v>
      </c>
      <c r="L248" s="156">
        <v>15</v>
      </c>
      <c r="M248" s="156">
        <v>15</v>
      </c>
      <c r="N248" s="156">
        <v>15</v>
      </c>
      <c r="O248" s="156">
        <v>15</v>
      </c>
      <c r="P248" s="156">
        <v>15</v>
      </c>
      <c r="Q248" s="156">
        <v>15</v>
      </c>
      <c r="R248" s="156">
        <v>15</v>
      </c>
      <c r="S248" s="156">
        <v>15</v>
      </c>
      <c r="T248" s="77">
        <f t="shared" si="29"/>
        <v>180</v>
      </c>
      <c r="U248" s="425">
        <f>T249/T248</f>
        <v>0</v>
      </c>
      <c r="V248"/>
    </row>
    <row r="249" spans="2:23" ht="30" customHeight="1" x14ac:dyDescent="0.25">
      <c r="B249" s="506"/>
      <c r="C249" s="506"/>
      <c r="D249" s="506"/>
      <c r="E249" s="506"/>
      <c r="F249" s="512"/>
      <c r="G249" s="91" t="s">
        <v>46</v>
      </c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58">
        <f t="shared" si="29"/>
        <v>0</v>
      </c>
      <c r="U249" s="426"/>
      <c r="V249" s="92"/>
    </row>
    <row r="250" spans="2:23" ht="30" customHeight="1" x14ac:dyDescent="0.25">
      <c r="B250" s="506" t="s">
        <v>142</v>
      </c>
      <c r="C250" s="506"/>
      <c r="D250" s="506"/>
      <c r="E250" s="506"/>
      <c r="F250" s="511" t="s">
        <v>143</v>
      </c>
      <c r="G250" s="29" t="s">
        <v>28</v>
      </c>
      <c r="H250" s="156">
        <v>3</v>
      </c>
      <c r="I250" s="156">
        <v>3</v>
      </c>
      <c r="J250" s="156">
        <v>3</v>
      </c>
      <c r="K250" s="156">
        <v>3</v>
      </c>
      <c r="L250" s="156">
        <v>3</v>
      </c>
      <c r="M250" s="156">
        <v>3</v>
      </c>
      <c r="N250" s="156">
        <v>3</v>
      </c>
      <c r="O250" s="156">
        <v>3</v>
      </c>
      <c r="P250" s="156">
        <v>3</v>
      </c>
      <c r="Q250" s="156">
        <v>3</v>
      </c>
      <c r="R250" s="156">
        <v>3</v>
      </c>
      <c r="S250" s="156">
        <v>3</v>
      </c>
      <c r="T250" s="77">
        <f t="shared" si="29"/>
        <v>36</v>
      </c>
      <c r="U250" s="425">
        <f>T251/T250</f>
        <v>0</v>
      </c>
      <c r="V250"/>
    </row>
    <row r="251" spans="2:23" ht="30" customHeight="1" x14ac:dyDescent="0.25">
      <c r="B251" s="506"/>
      <c r="C251" s="506"/>
      <c r="D251" s="506"/>
      <c r="E251" s="506"/>
      <c r="F251" s="512"/>
      <c r="G251" s="91" t="s">
        <v>46</v>
      </c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58">
        <f t="shared" si="29"/>
        <v>0</v>
      </c>
      <c r="U251" s="426"/>
      <c r="V251"/>
    </row>
    <row r="252" spans="2:23" ht="30" customHeight="1" x14ac:dyDescent="0.25">
      <c r="B252" s="506" t="s">
        <v>144</v>
      </c>
      <c r="C252" s="506"/>
      <c r="D252" s="506"/>
      <c r="E252" s="506"/>
      <c r="F252" s="511" t="s">
        <v>145</v>
      </c>
      <c r="G252" s="29" t="s">
        <v>28</v>
      </c>
      <c r="H252" s="156">
        <v>31</v>
      </c>
      <c r="I252" s="156">
        <v>28</v>
      </c>
      <c r="J252" s="156">
        <v>31</v>
      </c>
      <c r="K252" s="156">
        <v>30</v>
      </c>
      <c r="L252" s="156">
        <v>31</v>
      </c>
      <c r="M252" s="156">
        <v>30</v>
      </c>
      <c r="N252" s="156">
        <v>31</v>
      </c>
      <c r="O252" s="156">
        <v>31</v>
      </c>
      <c r="P252" s="156">
        <v>30</v>
      </c>
      <c r="Q252" s="156">
        <v>31</v>
      </c>
      <c r="R252" s="156">
        <v>30</v>
      </c>
      <c r="S252" s="156">
        <v>31</v>
      </c>
      <c r="T252" s="77">
        <f t="shared" si="29"/>
        <v>365</v>
      </c>
      <c r="U252" s="425">
        <f>T253/T252</f>
        <v>0</v>
      </c>
      <c r="V252"/>
      <c r="W252" s="14"/>
    </row>
    <row r="253" spans="2:23" ht="30" customHeight="1" x14ac:dyDescent="0.25">
      <c r="B253" s="506"/>
      <c r="C253" s="506"/>
      <c r="D253" s="506"/>
      <c r="E253" s="506"/>
      <c r="F253" s="512"/>
      <c r="G253" s="91" t="s">
        <v>46</v>
      </c>
      <c r="H253" s="175"/>
      <c r="I253" s="175"/>
      <c r="J253" s="175"/>
      <c r="K253" s="131"/>
      <c r="L253" s="131"/>
      <c r="M253" s="131"/>
      <c r="N253" s="131"/>
      <c r="O253" s="160"/>
      <c r="P253" s="160"/>
      <c r="Q253" s="160"/>
      <c r="R253" s="160"/>
      <c r="S253" s="160"/>
      <c r="T253" s="158">
        <f t="shared" si="29"/>
        <v>0</v>
      </c>
      <c r="U253" s="426"/>
      <c r="V253"/>
    </row>
    <row r="254" spans="2:23" s="41" customFormat="1" ht="14.25" x14ac:dyDescent="0.2">
      <c r="B254" s="43"/>
      <c r="C254" s="545"/>
      <c r="D254" s="545"/>
      <c r="E254" s="545"/>
      <c r="F254" s="61"/>
      <c r="G254" s="44"/>
      <c r="H254" s="45"/>
      <c r="I254" s="45"/>
      <c r="J254" s="45"/>
      <c r="K254" s="45"/>
      <c r="L254" s="45"/>
      <c r="M254" s="45"/>
      <c r="N254" s="44"/>
      <c r="O254" s="44"/>
      <c r="P254" s="44"/>
      <c r="Q254" s="44"/>
      <c r="R254" s="44"/>
      <c r="S254" s="46"/>
      <c r="T254" s="47"/>
      <c r="U254" s="48"/>
      <c r="V254" s="40"/>
    </row>
    <row r="255" spans="2:23" s="41" customFormat="1" ht="14.25" x14ac:dyDescent="0.2">
      <c r="B255" s="43"/>
      <c r="C255" s="61"/>
      <c r="D255" s="61"/>
      <c r="E255" s="61"/>
      <c r="F255" s="61"/>
      <c r="G255" s="44"/>
      <c r="H255" s="45"/>
      <c r="I255" s="45"/>
      <c r="J255" s="45"/>
      <c r="K255" s="45"/>
      <c r="L255" s="45"/>
      <c r="M255" s="45"/>
      <c r="N255" s="44"/>
      <c r="O255" s="44"/>
      <c r="P255" s="44"/>
      <c r="Q255" s="44"/>
      <c r="R255" s="44"/>
      <c r="S255" s="44"/>
      <c r="T255" s="47"/>
      <c r="U255" s="48"/>
      <c r="V255" s="40"/>
    </row>
    <row r="256" spans="2:23" s="41" customFormat="1" ht="14.25" x14ac:dyDescent="0.2">
      <c r="B256" s="43"/>
      <c r="C256" s="61"/>
      <c r="D256" s="61"/>
      <c r="E256" s="61"/>
      <c r="F256" s="61"/>
      <c r="G256" s="44"/>
      <c r="H256" s="45"/>
      <c r="I256" s="45"/>
      <c r="J256" s="45"/>
      <c r="K256" s="45"/>
      <c r="L256" s="45"/>
      <c r="M256" s="45"/>
      <c r="N256" s="44"/>
      <c r="O256" s="44"/>
      <c r="P256" s="44"/>
      <c r="Q256" s="44"/>
      <c r="R256" s="44"/>
      <c r="S256" s="44"/>
      <c r="T256" s="47"/>
      <c r="U256" s="48"/>
      <c r="V256" s="40"/>
    </row>
    <row r="257" spans="2:22" s="41" customFormat="1" ht="14.25" x14ac:dyDescent="0.2">
      <c r="B257" s="49"/>
      <c r="C257" s="50"/>
      <c r="D257" s="50"/>
      <c r="E257" s="50"/>
      <c r="F257" s="51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48"/>
      <c r="V257" s="40"/>
    </row>
    <row r="258" spans="2:22" s="41" customFormat="1" ht="30.75" customHeight="1" x14ac:dyDescent="0.2">
      <c r="B258" s="52"/>
      <c r="C258" s="50"/>
      <c r="D258" s="50"/>
      <c r="E258" s="50"/>
      <c r="F258" s="51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48"/>
      <c r="V258" s="40"/>
    </row>
    <row r="259" spans="2:22" s="41" customFormat="1" ht="30.75" customHeight="1" x14ac:dyDescent="0.2">
      <c r="B259" s="49"/>
      <c r="C259" s="50"/>
      <c r="D259" s="50"/>
      <c r="E259" s="50"/>
      <c r="F259" s="51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48"/>
      <c r="V259" s="40"/>
    </row>
    <row r="260" spans="2:22" s="41" customFormat="1" ht="14.25" x14ac:dyDescent="0.2">
      <c r="B260" s="49"/>
      <c r="C260" s="50"/>
      <c r="D260" s="50"/>
      <c r="E260" s="50"/>
      <c r="F260" s="51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3"/>
      <c r="V260" s="40"/>
    </row>
    <row r="261" spans="2:22" s="41" customFormat="1" ht="14.25" x14ac:dyDescent="0.2">
      <c r="B261" s="49"/>
      <c r="C261" s="50"/>
      <c r="D261" s="50"/>
      <c r="E261" s="50"/>
      <c r="F261" s="51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3"/>
      <c r="V261" s="40"/>
    </row>
    <row r="262" spans="2:22" s="41" customFormat="1" ht="25.5" customHeight="1" x14ac:dyDescent="0.2">
      <c r="B262" s="49"/>
      <c r="C262" s="50"/>
      <c r="D262" s="50"/>
      <c r="E262" s="50"/>
      <c r="F262" s="5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3"/>
      <c r="V262" s="40"/>
    </row>
    <row r="263" spans="2:22" s="41" customFormat="1" ht="25.5" customHeight="1" x14ac:dyDescent="0.2">
      <c r="B263" s="49"/>
      <c r="C263" s="50"/>
      <c r="D263" s="50"/>
      <c r="E263" s="50"/>
      <c r="F263" s="5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3"/>
      <c r="V263" s="40"/>
    </row>
    <row r="264" spans="2:22" s="41" customFormat="1" ht="25.5" customHeight="1" x14ac:dyDescent="0.2">
      <c r="B264" s="43"/>
      <c r="C264" s="44"/>
      <c r="D264" s="44"/>
      <c r="E264" s="44"/>
      <c r="F264" s="61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8"/>
      <c r="V264" s="40"/>
    </row>
    <row r="265" spans="2:22" s="41" customFormat="1" ht="25.5" customHeight="1" x14ac:dyDescent="0.2">
      <c r="B265" s="43"/>
      <c r="C265" s="44"/>
      <c r="D265" s="44"/>
      <c r="E265" s="44"/>
      <c r="F265" s="61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53"/>
      <c r="V265" s="40"/>
    </row>
    <row r="266" spans="2:22" s="41" customFormat="1" ht="25.5" customHeight="1" x14ac:dyDescent="0.2">
      <c r="B266" s="43"/>
      <c r="C266" s="44"/>
      <c r="D266" s="44"/>
      <c r="E266" s="44"/>
      <c r="F266" s="61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53"/>
      <c r="V266" s="40"/>
    </row>
    <row r="267" spans="2:22" s="41" customFormat="1" ht="25.5" customHeight="1" x14ac:dyDescent="0.2">
      <c r="B267" s="43"/>
      <c r="C267" s="44"/>
      <c r="D267" s="44"/>
      <c r="E267" s="44"/>
      <c r="F267" s="61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53"/>
      <c r="V267" s="40"/>
    </row>
    <row r="268" spans="2:22" s="41" customFormat="1" ht="14.25" x14ac:dyDescent="0.2">
      <c r="B268" s="43"/>
      <c r="C268" s="44"/>
      <c r="D268" s="44"/>
      <c r="E268" s="44"/>
      <c r="F268" s="61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53"/>
      <c r="V268" s="40"/>
    </row>
    <row r="269" spans="2:22" s="41" customFormat="1" ht="24" customHeight="1" x14ac:dyDescent="0.2">
      <c r="B269" s="43"/>
      <c r="C269" s="44"/>
      <c r="D269" s="44"/>
      <c r="E269" s="44"/>
      <c r="F269" s="61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53"/>
      <c r="V269" s="40"/>
    </row>
    <row r="270" spans="2:22" s="41" customFormat="1" ht="24" customHeight="1" x14ac:dyDescent="0.2">
      <c r="B270" s="43"/>
      <c r="C270" s="44"/>
      <c r="D270" s="44"/>
      <c r="E270" s="44"/>
      <c r="F270" s="61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53"/>
      <c r="V270" s="40"/>
    </row>
    <row r="271" spans="2:22" s="41" customFormat="1" ht="24" customHeight="1" x14ac:dyDescent="0.2">
      <c r="B271" s="43"/>
      <c r="C271" s="44"/>
      <c r="D271" s="44"/>
      <c r="E271" s="44"/>
      <c r="F271" s="61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53"/>
      <c r="V271" s="54"/>
    </row>
    <row r="272" spans="2:22" s="41" customFormat="1" ht="24" customHeight="1" x14ac:dyDescent="0.2">
      <c r="B272" s="43"/>
      <c r="C272" s="44"/>
      <c r="D272" s="44"/>
      <c r="E272" s="44"/>
      <c r="F272" s="61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53"/>
      <c r="V272" s="40"/>
    </row>
    <row r="273" spans="2:22" s="41" customFormat="1" ht="24" customHeight="1" x14ac:dyDescent="0.2">
      <c r="B273" s="43"/>
      <c r="C273" s="44"/>
      <c r="D273" s="44"/>
      <c r="E273" s="44"/>
      <c r="F273" s="61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53"/>
      <c r="V273" s="40"/>
    </row>
    <row r="274" spans="2:22" s="41" customFormat="1" ht="24" customHeight="1" x14ac:dyDescent="0.2">
      <c r="B274" s="43"/>
      <c r="C274" s="44"/>
      <c r="D274" s="44"/>
      <c r="E274" s="44"/>
      <c r="F274" s="61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53"/>
      <c r="V274" s="40"/>
    </row>
    <row r="275" spans="2:22" s="41" customFormat="1" ht="15.75" customHeight="1" x14ac:dyDescent="0.2">
      <c r="B275" s="43"/>
      <c r="C275" s="44"/>
      <c r="D275" s="44"/>
      <c r="E275" s="44"/>
      <c r="F275" s="61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53"/>
      <c r="V275" s="40"/>
    </row>
    <row r="276" spans="2:22" s="41" customFormat="1" ht="13.5" customHeight="1" x14ac:dyDescent="0.2">
      <c r="B276" s="43"/>
      <c r="C276" s="44"/>
      <c r="D276" s="44"/>
      <c r="E276" s="44"/>
      <c r="F276" s="61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53"/>
      <c r="V276" s="40"/>
    </row>
    <row r="277" spans="2:22" s="41" customFormat="1" ht="28.5" customHeight="1" x14ac:dyDescent="0.2">
      <c r="B277" s="43"/>
      <c r="C277" s="44"/>
      <c r="D277" s="44"/>
      <c r="E277" s="44"/>
      <c r="F277" s="61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53"/>
      <c r="V277" s="40"/>
    </row>
    <row r="278" spans="2:22" s="41" customFormat="1" ht="28.5" customHeight="1" x14ac:dyDescent="0.2">
      <c r="B278" s="43"/>
      <c r="C278" s="44"/>
      <c r="D278" s="44"/>
      <c r="E278" s="44"/>
      <c r="F278" s="61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53"/>
      <c r="V278" s="40"/>
    </row>
    <row r="279" spans="2:22" s="41" customFormat="1" ht="14.25" x14ac:dyDescent="0.2">
      <c r="B279" s="43"/>
      <c r="C279" s="44"/>
      <c r="D279" s="44"/>
      <c r="E279" s="44"/>
      <c r="F279" s="61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53"/>
      <c r="V279" s="40"/>
    </row>
    <row r="280" spans="2:22" s="41" customFormat="1" ht="14.25" x14ac:dyDescent="0.2">
      <c r="B280" s="43"/>
      <c r="C280" s="44"/>
      <c r="D280" s="44"/>
      <c r="E280" s="44"/>
      <c r="F280" s="61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53"/>
      <c r="V280" s="40"/>
    </row>
    <row r="281" spans="2:22" s="41" customFormat="1" ht="17.25" customHeight="1" x14ac:dyDescent="0.2">
      <c r="B281" s="43"/>
      <c r="C281" s="44"/>
      <c r="D281" s="44"/>
      <c r="E281" s="44"/>
      <c r="F281" s="61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53"/>
      <c r="V281" s="40"/>
    </row>
    <row r="282" spans="2:22" s="41" customFormat="1" ht="14.25" x14ac:dyDescent="0.2">
      <c r="B282" s="43"/>
      <c r="C282" s="44"/>
      <c r="D282" s="44"/>
      <c r="E282" s="44"/>
      <c r="F282" s="61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53"/>
      <c r="V282" s="40"/>
    </row>
    <row r="283" spans="2:22" s="41" customFormat="1" ht="14.25" x14ac:dyDescent="0.2">
      <c r="B283" s="43"/>
      <c r="C283" s="44"/>
      <c r="D283" s="44"/>
      <c r="E283" s="44"/>
      <c r="F283" s="61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53"/>
      <c r="V283" s="40"/>
    </row>
    <row r="284" spans="2:22" s="41" customFormat="1" ht="13.9" customHeight="1" x14ac:dyDescent="0.2">
      <c r="B284" s="43"/>
      <c r="C284" s="44"/>
      <c r="D284" s="44"/>
      <c r="E284" s="44"/>
      <c r="F284" s="61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53"/>
      <c r="V284" s="40"/>
    </row>
    <row r="285" spans="2:22" s="41" customFormat="1" ht="27.6" customHeight="1" x14ac:dyDescent="0.2">
      <c r="B285" s="43"/>
      <c r="C285" s="44"/>
      <c r="D285" s="44"/>
      <c r="E285" s="44"/>
      <c r="F285" s="61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53"/>
      <c r="V285" s="40"/>
    </row>
    <row r="286" spans="2:22" s="41" customFormat="1" ht="38.25" customHeight="1" x14ac:dyDescent="0.2">
      <c r="B286" s="43"/>
      <c r="C286" s="44"/>
      <c r="D286" s="44"/>
      <c r="E286" s="44"/>
      <c r="F286" s="61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53"/>
      <c r="V286" s="40"/>
    </row>
    <row r="287" spans="2:22" s="41" customFormat="1" ht="21.75" customHeight="1" x14ac:dyDescent="0.2">
      <c r="B287" s="43"/>
      <c r="C287" s="44"/>
      <c r="D287" s="44"/>
      <c r="E287" s="44"/>
      <c r="F287" s="61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53"/>
      <c r="V287" s="40"/>
    </row>
    <row r="288" spans="2:22" s="41" customFormat="1" ht="14.25" x14ac:dyDescent="0.2">
      <c r="B288" s="43"/>
      <c r="C288" s="44"/>
      <c r="D288" s="44"/>
      <c r="E288" s="44"/>
      <c r="F288" s="61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53"/>
      <c r="V288" s="40"/>
    </row>
    <row r="289" spans="2:22" s="41" customFormat="1" ht="24" customHeight="1" x14ac:dyDescent="0.2">
      <c r="B289" s="43"/>
      <c r="C289" s="44"/>
      <c r="D289" s="44"/>
      <c r="E289" s="44"/>
      <c r="F289" s="61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53"/>
      <c r="V289" s="40"/>
    </row>
    <row r="290" spans="2:22" s="41" customFormat="1" ht="24" customHeight="1" x14ac:dyDescent="0.2">
      <c r="B290" s="43"/>
      <c r="C290" s="44"/>
      <c r="D290" s="44"/>
      <c r="E290" s="44"/>
      <c r="F290" s="61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53"/>
      <c r="V290" s="40"/>
    </row>
    <row r="291" spans="2:22" s="41" customFormat="1" ht="22.5" customHeight="1" x14ac:dyDescent="0.2">
      <c r="B291" s="43"/>
      <c r="C291" s="44"/>
      <c r="D291" s="44"/>
      <c r="E291" s="44"/>
      <c r="F291" s="61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53"/>
      <c r="V291" s="40"/>
    </row>
    <row r="292" spans="2:22" s="41" customFormat="1" ht="30.75" customHeight="1" x14ac:dyDescent="0.2">
      <c r="B292" s="43"/>
      <c r="C292" s="44"/>
      <c r="D292" s="44"/>
      <c r="E292" s="44"/>
      <c r="F292" s="61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53"/>
      <c r="V292" s="40"/>
    </row>
    <row r="293" spans="2:22" s="41" customFormat="1" ht="21.75" customHeight="1" x14ac:dyDescent="0.2">
      <c r="B293" s="43"/>
      <c r="C293" s="44"/>
      <c r="D293" s="44"/>
      <c r="E293" s="44"/>
      <c r="F293" s="61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53"/>
      <c r="V293" s="40"/>
    </row>
    <row r="294" spans="2:22" s="41" customFormat="1" ht="21.75" customHeight="1" x14ac:dyDescent="0.2">
      <c r="B294" s="43"/>
      <c r="C294" s="44"/>
      <c r="D294" s="44"/>
      <c r="E294" s="44"/>
      <c r="F294" s="61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53"/>
      <c r="V294" s="40"/>
    </row>
    <row r="295" spans="2:22" s="41" customFormat="1" ht="14.25" x14ac:dyDescent="0.2">
      <c r="B295" s="43"/>
      <c r="C295" s="44"/>
      <c r="D295" s="44"/>
      <c r="E295" s="44"/>
      <c r="F295" s="61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53"/>
      <c r="V295" s="40"/>
    </row>
    <row r="296" spans="2:22" s="41" customFormat="1" ht="14.25" x14ac:dyDescent="0.2">
      <c r="B296" s="43"/>
      <c r="C296" s="44"/>
      <c r="D296" s="44"/>
      <c r="E296" s="44"/>
      <c r="F296" s="61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53"/>
      <c r="V296" s="40"/>
    </row>
    <row r="297" spans="2:22" s="41" customFormat="1" ht="15" customHeight="1" x14ac:dyDescent="0.2">
      <c r="B297" s="43"/>
      <c r="C297" s="44"/>
      <c r="D297" s="44"/>
      <c r="E297" s="44"/>
      <c r="F297" s="61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53"/>
      <c r="V297" s="40"/>
    </row>
    <row r="298" spans="2:22" s="41" customFormat="1" ht="21" customHeight="1" x14ac:dyDescent="0.2">
      <c r="B298" s="43"/>
      <c r="C298" s="44"/>
      <c r="D298" s="44"/>
      <c r="E298" s="44"/>
      <c r="F298" s="61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53"/>
      <c r="V298" s="40"/>
    </row>
    <row r="299" spans="2:22" s="41" customFormat="1" ht="24" customHeight="1" x14ac:dyDescent="0.2">
      <c r="B299" s="43"/>
      <c r="C299" s="44"/>
      <c r="D299" s="44"/>
      <c r="E299" s="44"/>
      <c r="F299" s="61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53"/>
      <c r="V299" s="40"/>
    </row>
    <row r="300" spans="2:22" s="41" customFormat="1" ht="40.5" customHeight="1" x14ac:dyDescent="0.2">
      <c r="B300" s="43"/>
      <c r="C300" s="44"/>
      <c r="D300" s="44"/>
      <c r="E300" s="44"/>
      <c r="F300" s="61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53"/>
      <c r="V300" s="40"/>
    </row>
    <row r="301" spans="2:22" s="41" customFormat="1" ht="22.5" customHeight="1" x14ac:dyDescent="0.2">
      <c r="B301" s="43"/>
      <c r="C301" s="44"/>
      <c r="D301" s="44"/>
      <c r="E301" s="44"/>
      <c r="F301" s="61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53"/>
      <c r="V301" s="40"/>
    </row>
    <row r="302" spans="2:22" s="41" customFormat="1" ht="22.5" customHeight="1" x14ac:dyDescent="0.2">
      <c r="B302" s="43"/>
      <c r="C302" s="44"/>
      <c r="D302" s="44"/>
      <c r="E302" s="44"/>
      <c r="F302" s="61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53"/>
      <c r="V302" s="54"/>
    </row>
    <row r="303" spans="2:22" s="41" customFormat="1" ht="22.5" customHeight="1" x14ac:dyDescent="0.2">
      <c r="B303" s="43"/>
      <c r="C303" s="44"/>
      <c r="D303" s="44"/>
      <c r="E303" s="44"/>
      <c r="F303" s="61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53"/>
      <c r="V303" s="40"/>
    </row>
    <row r="304" spans="2:22" s="41" customFormat="1" ht="22.5" customHeight="1" x14ac:dyDescent="0.2">
      <c r="B304" s="43"/>
      <c r="C304" s="44"/>
      <c r="D304" s="44"/>
      <c r="E304" s="44"/>
      <c r="F304" s="61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53"/>
      <c r="V304" s="40"/>
    </row>
    <row r="305" spans="2:23" s="41" customFormat="1" ht="22.5" customHeight="1" x14ac:dyDescent="0.2">
      <c r="B305" s="43"/>
      <c r="C305" s="44"/>
      <c r="D305" s="44"/>
      <c r="E305" s="44"/>
      <c r="F305" s="61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53"/>
      <c r="V305" s="40"/>
    </row>
    <row r="306" spans="2:23" s="41" customFormat="1" ht="22.5" customHeight="1" x14ac:dyDescent="0.2">
      <c r="B306" s="43"/>
      <c r="C306" s="44"/>
      <c r="D306" s="44"/>
      <c r="E306" s="44"/>
      <c r="F306" s="61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53"/>
      <c r="V306" s="40"/>
    </row>
    <row r="307" spans="2:23" x14ac:dyDescent="0.25">
      <c r="W307" s="16"/>
    </row>
  </sheetData>
  <mergeCells count="465">
    <mergeCell ref="C254:E254"/>
    <mergeCell ref="B126:U126"/>
    <mergeCell ref="G127:G128"/>
    <mergeCell ref="H127:H128"/>
    <mergeCell ref="I127:I128"/>
    <mergeCell ref="J127:J128"/>
    <mergeCell ref="K127:K128"/>
    <mergeCell ref="L127:L128"/>
    <mergeCell ref="R127:R128"/>
    <mergeCell ref="B127:B128"/>
    <mergeCell ref="C127:E128"/>
    <mergeCell ref="F127:F128"/>
    <mergeCell ref="B129:E130"/>
    <mergeCell ref="B131:E132"/>
    <mergeCell ref="B133:E134"/>
    <mergeCell ref="B135:E136"/>
    <mergeCell ref="F133:F134"/>
    <mergeCell ref="U133:U134"/>
    <mergeCell ref="F135:F136"/>
    <mergeCell ref="U135:U136"/>
    <mergeCell ref="S127:S128"/>
    <mergeCell ref="T127:T128"/>
    <mergeCell ref="U127:U128"/>
    <mergeCell ref="F129:F130"/>
    <mergeCell ref="B64:E65"/>
    <mergeCell ref="B66:E67"/>
    <mergeCell ref="B68:E69"/>
    <mergeCell ref="B62:E63"/>
    <mergeCell ref="B70:E71"/>
    <mergeCell ref="B72:E73"/>
    <mergeCell ref="B74:E75"/>
    <mergeCell ref="F250:F251"/>
    <mergeCell ref="U250:U251"/>
    <mergeCell ref="M232:M233"/>
    <mergeCell ref="T232:T233"/>
    <mergeCell ref="U232:U233"/>
    <mergeCell ref="F244:F245"/>
    <mergeCell ref="U244:U245"/>
    <mergeCell ref="F246:F247"/>
    <mergeCell ref="U246:U247"/>
    <mergeCell ref="F248:F249"/>
    <mergeCell ref="U248:U249"/>
    <mergeCell ref="F238:F239"/>
    <mergeCell ref="U238:U239"/>
    <mergeCell ref="F240:F241"/>
    <mergeCell ref="U240:U241"/>
    <mergeCell ref="F242:F243"/>
    <mergeCell ref="U242:U243"/>
    <mergeCell ref="B219:U219"/>
    <mergeCell ref="B220:U220"/>
    <mergeCell ref="C221:E221"/>
    <mergeCell ref="H221:N221"/>
    <mergeCell ref="O221:S221"/>
    <mergeCell ref="T221:U221"/>
    <mergeCell ref="C225:E225"/>
    <mergeCell ref="U225:U226"/>
    <mergeCell ref="C226:E226"/>
    <mergeCell ref="B227:U227"/>
    <mergeCell ref="C228:E228"/>
    <mergeCell ref="C229:E229"/>
    <mergeCell ref="U229:U230"/>
    <mergeCell ref="C230:E230"/>
    <mergeCell ref="C222:E222"/>
    <mergeCell ref="H222:N222"/>
    <mergeCell ref="F252:F253"/>
    <mergeCell ref="U252:U253"/>
    <mergeCell ref="O222:S222"/>
    <mergeCell ref="T222:U222"/>
    <mergeCell ref="B223:U223"/>
    <mergeCell ref="B238:E239"/>
    <mergeCell ref="B240:E241"/>
    <mergeCell ref="B242:E243"/>
    <mergeCell ref="L232:L233"/>
    <mergeCell ref="B244:E245"/>
    <mergeCell ref="B246:E247"/>
    <mergeCell ref="B248:E249"/>
    <mergeCell ref="B250:E251"/>
    <mergeCell ref="B252:E253"/>
    <mergeCell ref="F217:F218"/>
    <mergeCell ref="U217:U218"/>
    <mergeCell ref="B234:E235"/>
    <mergeCell ref="B236:E237"/>
    <mergeCell ref="G232:G233"/>
    <mergeCell ref="B232:E233"/>
    <mergeCell ref="B217:E218"/>
    <mergeCell ref="F234:F235"/>
    <mergeCell ref="U234:U235"/>
    <mergeCell ref="F236:F237"/>
    <mergeCell ref="C224:E224"/>
    <mergeCell ref="U236:U237"/>
    <mergeCell ref="N232:N233"/>
    <mergeCell ref="O232:O233"/>
    <mergeCell ref="P232:P233"/>
    <mergeCell ref="Q232:Q233"/>
    <mergeCell ref="R232:R233"/>
    <mergeCell ref="S232:S233"/>
    <mergeCell ref="B231:U231"/>
    <mergeCell ref="F232:F233"/>
    <mergeCell ref="H232:H233"/>
    <mergeCell ref="I232:I233"/>
    <mergeCell ref="J232:J233"/>
    <mergeCell ref="K232:K233"/>
    <mergeCell ref="F213:F214"/>
    <mergeCell ref="U213:U214"/>
    <mergeCell ref="F215:F216"/>
    <mergeCell ref="U215:U216"/>
    <mergeCell ref="U207:U208"/>
    <mergeCell ref="U209:U210"/>
    <mergeCell ref="F211:F212"/>
    <mergeCell ref="U211:U212"/>
    <mergeCell ref="F209:F210"/>
    <mergeCell ref="C191:E191"/>
    <mergeCell ref="C192:E192"/>
    <mergeCell ref="C188:E188"/>
    <mergeCell ref="B190:U190"/>
    <mergeCell ref="U192:U193"/>
    <mergeCell ref="C193:E193"/>
    <mergeCell ref="B213:E214"/>
    <mergeCell ref="B215:E216"/>
    <mergeCell ref="F197:F198"/>
    <mergeCell ref="U197:U198"/>
    <mergeCell ref="F199:F200"/>
    <mergeCell ref="U199:U200"/>
    <mergeCell ref="M195:M196"/>
    <mergeCell ref="N195:N196"/>
    <mergeCell ref="O195:O196"/>
    <mergeCell ref="P195:P196"/>
    <mergeCell ref="Q195:Q196"/>
    <mergeCell ref="R195:R196"/>
    <mergeCell ref="F195:F196"/>
    <mergeCell ref="G195:G196"/>
    <mergeCell ref="H195:H196"/>
    <mergeCell ref="I195:I196"/>
    <mergeCell ref="J195:J196"/>
    <mergeCell ref="K195:K196"/>
    <mergeCell ref="B201:E202"/>
    <mergeCell ref="B203:E204"/>
    <mergeCell ref="B205:E206"/>
    <mergeCell ref="B207:E208"/>
    <mergeCell ref="F207:F208"/>
    <mergeCell ref="B209:E210"/>
    <mergeCell ref="B211:E212"/>
    <mergeCell ref="B194:U194"/>
    <mergeCell ref="U203:U204"/>
    <mergeCell ref="F205:F206"/>
    <mergeCell ref="U205:U206"/>
    <mergeCell ref="F201:F202"/>
    <mergeCell ref="B197:E198"/>
    <mergeCell ref="B199:E200"/>
    <mergeCell ref="B195:E196"/>
    <mergeCell ref="L195:L196"/>
    <mergeCell ref="S195:S196"/>
    <mergeCell ref="T195:T196"/>
    <mergeCell ref="U195:U196"/>
    <mergeCell ref="U201:U202"/>
    <mergeCell ref="F203:F204"/>
    <mergeCell ref="B176:E177"/>
    <mergeCell ref="B178:E179"/>
    <mergeCell ref="B180:E181"/>
    <mergeCell ref="B182:U182"/>
    <mergeCell ref="C184:E184"/>
    <mergeCell ref="H184:N184"/>
    <mergeCell ref="O184:S184"/>
    <mergeCell ref="T184:U184"/>
    <mergeCell ref="U188:U189"/>
    <mergeCell ref="C189:E189"/>
    <mergeCell ref="C185:E185"/>
    <mergeCell ref="H185:N185"/>
    <mergeCell ref="O185:S185"/>
    <mergeCell ref="T185:U185"/>
    <mergeCell ref="B186:U186"/>
    <mergeCell ref="F180:F181"/>
    <mergeCell ref="U180:U181"/>
    <mergeCell ref="F176:F177"/>
    <mergeCell ref="U176:U177"/>
    <mergeCell ref="F178:F179"/>
    <mergeCell ref="U178:U179"/>
    <mergeCell ref="C187:E187"/>
    <mergeCell ref="B183:U183"/>
    <mergeCell ref="F172:F173"/>
    <mergeCell ref="U172:U173"/>
    <mergeCell ref="F174:F175"/>
    <mergeCell ref="U174:U175"/>
    <mergeCell ref="F166:F167"/>
    <mergeCell ref="U166:U167"/>
    <mergeCell ref="F168:F169"/>
    <mergeCell ref="U168:U169"/>
    <mergeCell ref="B174:E175"/>
    <mergeCell ref="B172:E173"/>
    <mergeCell ref="F160:F161"/>
    <mergeCell ref="U160:U161"/>
    <mergeCell ref="F162:F163"/>
    <mergeCell ref="U162:U163"/>
    <mergeCell ref="F164:F165"/>
    <mergeCell ref="U164:U165"/>
    <mergeCell ref="F170:F171"/>
    <mergeCell ref="U170:U171"/>
    <mergeCell ref="B160:E161"/>
    <mergeCell ref="B162:E163"/>
    <mergeCell ref="B164:E165"/>
    <mergeCell ref="B166:E167"/>
    <mergeCell ref="B168:E169"/>
    <mergeCell ref="B170:E171"/>
    <mergeCell ref="F154:F155"/>
    <mergeCell ref="U154:U155"/>
    <mergeCell ref="F156:F157"/>
    <mergeCell ref="U156:U157"/>
    <mergeCell ref="F158:F159"/>
    <mergeCell ref="U158:U159"/>
    <mergeCell ref="B148:U148"/>
    <mergeCell ref="F150:F151"/>
    <mergeCell ref="U150:U151"/>
    <mergeCell ref="F152:F153"/>
    <mergeCell ref="U152:U153"/>
    <mergeCell ref="B150:E151"/>
    <mergeCell ref="B152:E153"/>
    <mergeCell ref="B154:E155"/>
    <mergeCell ref="B156:E157"/>
    <mergeCell ref="B158:E159"/>
    <mergeCell ref="B149:E149"/>
    <mergeCell ref="C143:E143"/>
    <mergeCell ref="U143:U144"/>
    <mergeCell ref="C144:E144"/>
    <mergeCell ref="B145:U145"/>
    <mergeCell ref="C146:E146"/>
    <mergeCell ref="U146:U147"/>
    <mergeCell ref="C147:E147"/>
    <mergeCell ref="C140:E140"/>
    <mergeCell ref="H140:N140"/>
    <mergeCell ref="O140:S140"/>
    <mergeCell ref="T140:U140"/>
    <mergeCell ref="B141:U141"/>
    <mergeCell ref="C142:E142"/>
    <mergeCell ref="B138:U138"/>
    <mergeCell ref="C139:E139"/>
    <mergeCell ref="H139:N139"/>
    <mergeCell ref="O139:S139"/>
    <mergeCell ref="T139:U139"/>
    <mergeCell ref="B137:U137"/>
    <mergeCell ref="F112:F113"/>
    <mergeCell ref="F110:F111"/>
    <mergeCell ref="U112:U113"/>
    <mergeCell ref="U129:U130"/>
    <mergeCell ref="F131:F132"/>
    <mergeCell ref="U131:U132"/>
    <mergeCell ref="M127:M128"/>
    <mergeCell ref="N127:N128"/>
    <mergeCell ref="O127:O128"/>
    <mergeCell ref="P127:P128"/>
    <mergeCell ref="Q127:Q128"/>
    <mergeCell ref="B104:E105"/>
    <mergeCell ref="B106:E107"/>
    <mergeCell ref="B108:E109"/>
    <mergeCell ref="B110:E111"/>
    <mergeCell ref="B112:E113"/>
    <mergeCell ref="F108:F109"/>
    <mergeCell ref="U108:U109"/>
    <mergeCell ref="U110:U111"/>
    <mergeCell ref="F102:F103"/>
    <mergeCell ref="U102:U103"/>
    <mergeCell ref="F104:F105"/>
    <mergeCell ref="U104:U105"/>
    <mergeCell ref="F106:F107"/>
    <mergeCell ref="U106:U107"/>
    <mergeCell ref="B102:E103"/>
    <mergeCell ref="U92:U93"/>
    <mergeCell ref="F94:F95"/>
    <mergeCell ref="U94:U95"/>
    <mergeCell ref="F96:F97"/>
    <mergeCell ref="U96:U97"/>
    <mergeCell ref="F100:F101"/>
    <mergeCell ref="U100:U101"/>
    <mergeCell ref="F98:F99"/>
    <mergeCell ref="U98:U99"/>
    <mergeCell ref="B92:E93"/>
    <mergeCell ref="B94:E95"/>
    <mergeCell ref="B96:E97"/>
    <mergeCell ref="B98:E99"/>
    <mergeCell ref="B100:E101"/>
    <mergeCell ref="B90:B91"/>
    <mergeCell ref="C90:E91"/>
    <mergeCell ref="F90:F91"/>
    <mergeCell ref="G90:G91"/>
    <mergeCell ref="F92:F93"/>
    <mergeCell ref="H90:H91"/>
    <mergeCell ref="I90:I91"/>
    <mergeCell ref="B88:U88"/>
    <mergeCell ref="B89:U89"/>
    <mergeCell ref="P90:P91"/>
    <mergeCell ref="Q90:Q91"/>
    <mergeCell ref="R90:R91"/>
    <mergeCell ref="S90:S91"/>
    <mergeCell ref="T90:T91"/>
    <mergeCell ref="U90:U91"/>
    <mergeCell ref="J90:J91"/>
    <mergeCell ref="K90:K91"/>
    <mergeCell ref="L90:L91"/>
    <mergeCell ref="M90:M91"/>
    <mergeCell ref="N90:N91"/>
    <mergeCell ref="O90:O91"/>
    <mergeCell ref="C85:E85"/>
    <mergeCell ref="C86:E86"/>
    <mergeCell ref="U86:U87"/>
    <mergeCell ref="C87:E87"/>
    <mergeCell ref="B80:U80"/>
    <mergeCell ref="C81:E81"/>
    <mergeCell ref="C82:E82"/>
    <mergeCell ref="U82:U83"/>
    <mergeCell ref="C83:E83"/>
    <mergeCell ref="B84:U84"/>
    <mergeCell ref="F74:F75"/>
    <mergeCell ref="U74:U75"/>
    <mergeCell ref="F70:F71"/>
    <mergeCell ref="U70:U71"/>
    <mergeCell ref="C78:E78"/>
    <mergeCell ref="H78:N78"/>
    <mergeCell ref="O78:S78"/>
    <mergeCell ref="T78:U78"/>
    <mergeCell ref="C79:E79"/>
    <mergeCell ref="H79:N79"/>
    <mergeCell ref="O79:S79"/>
    <mergeCell ref="T79:U79"/>
    <mergeCell ref="B76:U76"/>
    <mergeCell ref="B77:U77"/>
    <mergeCell ref="L62:L63"/>
    <mergeCell ref="M62:M63"/>
    <mergeCell ref="N62:N63"/>
    <mergeCell ref="O62:O63"/>
    <mergeCell ref="P62:P63"/>
    <mergeCell ref="Q62:Q63"/>
    <mergeCell ref="R62:R63"/>
    <mergeCell ref="F72:F73"/>
    <mergeCell ref="U72:U73"/>
    <mergeCell ref="F66:F67"/>
    <mergeCell ref="U66:U67"/>
    <mergeCell ref="F68:F69"/>
    <mergeCell ref="U68:U69"/>
    <mergeCell ref="O52:S52"/>
    <mergeCell ref="T52:U52"/>
    <mergeCell ref="C55:E55"/>
    <mergeCell ref="U55:U56"/>
    <mergeCell ref="C56:E56"/>
    <mergeCell ref="B57:U57"/>
    <mergeCell ref="F64:F65"/>
    <mergeCell ref="U64:U65"/>
    <mergeCell ref="C58:E58"/>
    <mergeCell ref="C59:E59"/>
    <mergeCell ref="U59:U60"/>
    <mergeCell ref="C60:E60"/>
    <mergeCell ref="B53:U53"/>
    <mergeCell ref="C54:E54"/>
    <mergeCell ref="S62:S63"/>
    <mergeCell ref="T62:T63"/>
    <mergeCell ref="U62:U63"/>
    <mergeCell ref="B61:U61"/>
    <mergeCell ref="F62:F63"/>
    <mergeCell ref="G62:G63"/>
    <mergeCell ref="H62:H63"/>
    <mergeCell ref="I62:I63"/>
    <mergeCell ref="J62:J63"/>
    <mergeCell ref="K62:K63"/>
    <mergeCell ref="C43:E43"/>
    <mergeCell ref="U43:U44"/>
    <mergeCell ref="C44:E44"/>
    <mergeCell ref="B45:U45"/>
    <mergeCell ref="C46:E46"/>
    <mergeCell ref="C47:E47"/>
    <mergeCell ref="U47:U48"/>
    <mergeCell ref="C48:E48"/>
    <mergeCell ref="B49:U49"/>
    <mergeCell ref="B29:U29"/>
    <mergeCell ref="C30:E30"/>
    <mergeCell ref="C40:E40"/>
    <mergeCell ref="H40:N40"/>
    <mergeCell ref="O40:S40"/>
    <mergeCell ref="T40:U40"/>
    <mergeCell ref="B41:U41"/>
    <mergeCell ref="C42:E42"/>
    <mergeCell ref="B37:U37"/>
    <mergeCell ref="B38:U38"/>
    <mergeCell ref="C39:E39"/>
    <mergeCell ref="H39:N39"/>
    <mergeCell ref="O39:S39"/>
    <mergeCell ref="T39:U39"/>
    <mergeCell ref="B23:U23"/>
    <mergeCell ref="C51:E51"/>
    <mergeCell ref="H51:N51"/>
    <mergeCell ref="O51:S51"/>
    <mergeCell ref="B24:D24"/>
    <mergeCell ref="E24:U24"/>
    <mergeCell ref="B25:U25"/>
    <mergeCell ref="B26:U26"/>
    <mergeCell ref="C27:E27"/>
    <mergeCell ref="H27:N27"/>
    <mergeCell ref="O27:S27"/>
    <mergeCell ref="T27:U27"/>
    <mergeCell ref="C31:E31"/>
    <mergeCell ref="U31:U32"/>
    <mergeCell ref="C32:E32"/>
    <mergeCell ref="B33:U33"/>
    <mergeCell ref="C34:E34"/>
    <mergeCell ref="C35:E35"/>
    <mergeCell ref="U35:U36"/>
    <mergeCell ref="C36:E36"/>
    <mergeCell ref="C28:E28"/>
    <mergeCell ref="H28:N28"/>
    <mergeCell ref="O28:S28"/>
    <mergeCell ref="T28:U28"/>
    <mergeCell ref="B14:D14"/>
    <mergeCell ref="E14:U14"/>
    <mergeCell ref="B15:U15"/>
    <mergeCell ref="B16:D16"/>
    <mergeCell ref="E16:U16"/>
    <mergeCell ref="B17:D17"/>
    <mergeCell ref="E17:U17"/>
    <mergeCell ref="B18:D18"/>
    <mergeCell ref="E18:U18"/>
    <mergeCell ref="T51:U51"/>
    <mergeCell ref="C52:E52"/>
    <mergeCell ref="H52:N52"/>
    <mergeCell ref="B2:U2"/>
    <mergeCell ref="B4:U4"/>
    <mergeCell ref="B5:D5"/>
    <mergeCell ref="E5:U5"/>
    <mergeCell ref="B10:D10"/>
    <mergeCell ref="E10:U10"/>
    <mergeCell ref="B11:D11"/>
    <mergeCell ref="E11:U11"/>
    <mergeCell ref="B12:D12"/>
    <mergeCell ref="E12:U12"/>
    <mergeCell ref="B13:D13"/>
    <mergeCell ref="E13:U13"/>
    <mergeCell ref="B9:D9"/>
    <mergeCell ref="E9:U9"/>
    <mergeCell ref="B8:D8"/>
    <mergeCell ref="E8:U8"/>
    <mergeCell ref="B20:U20"/>
    <mergeCell ref="B21:U21"/>
    <mergeCell ref="B22:U22"/>
    <mergeCell ref="B19:D19"/>
    <mergeCell ref="E19:U19"/>
    <mergeCell ref="V207:W207"/>
    <mergeCell ref="V211:W211"/>
    <mergeCell ref="V215:X215"/>
    <mergeCell ref="B50:U50"/>
    <mergeCell ref="B122:U122"/>
    <mergeCell ref="C123:E123"/>
    <mergeCell ref="C124:E124"/>
    <mergeCell ref="U124:U125"/>
    <mergeCell ref="C125:E125"/>
    <mergeCell ref="C117:E117"/>
    <mergeCell ref="H117:N117"/>
    <mergeCell ref="O117:S117"/>
    <mergeCell ref="T117:U117"/>
    <mergeCell ref="B118:U118"/>
    <mergeCell ref="C119:E119"/>
    <mergeCell ref="C120:E120"/>
    <mergeCell ref="U120:U121"/>
    <mergeCell ref="C121:E121"/>
    <mergeCell ref="B114:U114"/>
    <mergeCell ref="B115:U115"/>
    <mergeCell ref="C116:E116"/>
    <mergeCell ref="H116:N116"/>
    <mergeCell ref="O116:S116"/>
    <mergeCell ref="T116:U116"/>
  </mergeCells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
Presupuesto basado en Resultados 2023 Hoja &amp;P de &amp;N</oddFooter>
  </headerFooter>
  <rowBreaks count="12" manualBreakCount="12">
    <brk id="36" max="20" man="1"/>
    <brk id="60" max="20" man="1"/>
    <brk id="79" max="20" man="1"/>
    <brk id="87" max="20" man="1"/>
    <brk id="103" max="20" man="1"/>
    <brk id="125" max="20" man="1"/>
    <brk id="147" max="20" man="1"/>
    <brk id="181" max="20" man="1"/>
    <brk id="193" max="20" man="1"/>
    <brk id="218" max="20" man="1"/>
    <brk id="240" max="20" man="1"/>
    <brk id="125" max="20" man="1"/>
  </rowBreaks>
  <colBreaks count="1" manualBreakCount="1">
    <brk id="13" max="55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311"/>
  <sheetViews>
    <sheetView showGridLines="0" tabSelected="1" view="pageBreakPreview" topLeftCell="A130" zoomScale="60" zoomScaleNormal="55" workbookViewId="0">
      <selection activeCell="Q140" sqref="Q140:S140"/>
    </sheetView>
  </sheetViews>
  <sheetFormatPr baseColWidth="10" defaultRowHeight="15" x14ac:dyDescent="0.25"/>
  <cols>
    <col min="1" max="1" width="1.140625" customWidth="1"/>
    <col min="2" max="2" width="15.42578125" style="43" customWidth="1"/>
    <col min="3" max="4" width="11.42578125" style="44"/>
    <col min="5" max="5" width="15.5703125" style="44" customWidth="1"/>
    <col min="6" max="6" width="14.42578125" style="61" customWidth="1"/>
    <col min="7" max="7" width="14.140625" style="44" customWidth="1"/>
    <col min="8" max="8" width="17.28515625" style="44" customWidth="1"/>
    <col min="9" max="9" width="14" style="44" customWidth="1"/>
    <col min="10" max="10" width="13.42578125" style="44" customWidth="1"/>
    <col min="11" max="11" width="15.28515625" style="44" customWidth="1"/>
    <col min="12" max="12" width="14.7109375" style="44" customWidth="1"/>
    <col min="13" max="13" width="11.42578125" style="44" customWidth="1"/>
    <col min="14" max="14" width="12" style="44" customWidth="1"/>
    <col min="15" max="15" width="13.85546875" style="44" customWidth="1"/>
    <col min="16" max="16" width="14.5703125" style="44" customWidth="1"/>
    <col min="17" max="17" width="13.28515625" style="44" customWidth="1"/>
    <col min="18" max="19" width="13.7109375" style="44" customWidth="1"/>
    <col min="20" max="20" width="23.85546875" style="44" customWidth="1"/>
    <col min="21" max="21" width="22.140625" style="53" customWidth="1"/>
    <col min="22" max="22" width="21.7109375" customWidth="1"/>
  </cols>
  <sheetData>
    <row r="1" spans="1:21" ht="9" customHeight="1" x14ac:dyDescent="0.25">
      <c r="A1" t="s">
        <v>228</v>
      </c>
      <c r="B1" s="1"/>
      <c r="C1" s="2"/>
      <c r="D1" s="2"/>
      <c r="E1" s="2"/>
      <c r="F1" s="55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72" customHeight="1" x14ac:dyDescent="0.25">
      <c r="A2">
        <v>6</v>
      </c>
      <c r="B2" s="330" t="s">
        <v>238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</row>
    <row r="3" spans="1:21" ht="19.5" customHeight="1" x14ac:dyDescent="0.25">
      <c r="B3" s="228"/>
      <c r="C3" s="229"/>
      <c r="D3" s="229"/>
      <c r="E3" s="229"/>
      <c r="F3" s="229"/>
      <c r="G3" s="237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</row>
    <row r="4" spans="1:21" x14ac:dyDescent="0.2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</row>
    <row r="5" spans="1:21" ht="24.75" customHeight="1" x14ac:dyDescent="0.25">
      <c r="B5" s="333" t="s">
        <v>0</v>
      </c>
      <c r="C5" s="334"/>
      <c r="D5" s="335"/>
      <c r="E5" s="336" t="s">
        <v>1</v>
      </c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8"/>
    </row>
    <row r="6" spans="1:21" s="5" customFormat="1" ht="8.25" customHeight="1" x14ac:dyDescent="0.25">
      <c r="B6" s="6"/>
      <c r="C6" s="7"/>
      <c r="D6" s="7"/>
      <c r="E6" s="8"/>
      <c r="F6" s="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8.25" customHeight="1" x14ac:dyDescent="0.25">
      <c r="B7" s="99"/>
      <c r="C7" s="100"/>
      <c r="D7" s="100"/>
      <c r="E7" s="101"/>
      <c r="F7" s="10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</row>
    <row r="8" spans="1:21" ht="41.25" customHeight="1" x14ac:dyDescent="0.25">
      <c r="B8" s="348" t="s">
        <v>220</v>
      </c>
      <c r="C8" s="348"/>
      <c r="D8" s="348"/>
      <c r="E8" s="349" t="s">
        <v>219</v>
      </c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1"/>
    </row>
    <row r="9" spans="1:21" ht="19.5" customHeight="1" x14ac:dyDescent="0.25">
      <c r="B9" s="348" t="s">
        <v>2</v>
      </c>
      <c r="C9" s="348"/>
      <c r="D9" s="348"/>
      <c r="E9" s="349" t="s">
        <v>161</v>
      </c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1"/>
    </row>
    <row r="10" spans="1:21" ht="15" customHeight="1" x14ac:dyDescent="0.25">
      <c r="B10" s="339" t="s">
        <v>3</v>
      </c>
      <c r="C10" s="340"/>
      <c r="D10" s="341"/>
      <c r="E10" s="342" t="s">
        <v>4</v>
      </c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4"/>
    </row>
    <row r="11" spans="1:21" ht="15" customHeight="1" x14ac:dyDescent="0.25">
      <c r="B11" s="339" t="s">
        <v>5</v>
      </c>
      <c r="C11" s="340"/>
      <c r="D11" s="341"/>
      <c r="E11" s="342" t="s">
        <v>6</v>
      </c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4"/>
    </row>
    <row r="12" spans="1:21" ht="15" customHeight="1" x14ac:dyDescent="0.25">
      <c r="B12" s="339" t="s">
        <v>64</v>
      </c>
      <c r="C12" s="340"/>
      <c r="D12" s="341"/>
      <c r="E12" s="345">
        <v>846633045.26999998</v>
      </c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7"/>
    </row>
    <row r="13" spans="1:21" ht="15" customHeight="1" x14ac:dyDescent="0.25">
      <c r="B13" s="339" t="s">
        <v>152</v>
      </c>
      <c r="C13" s="340"/>
      <c r="D13" s="341"/>
      <c r="E13" s="345">
        <v>840879187.82000005</v>
      </c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7"/>
    </row>
    <row r="14" spans="1:21" ht="15" customHeight="1" x14ac:dyDescent="0.25">
      <c r="B14" s="339" t="s">
        <v>153</v>
      </c>
      <c r="C14" s="340"/>
      <c r="D14" s="341"/>
      <c r="E14" s="345">
        <v>821301898.60000002</v>
      </c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7"/>
    </row>
    <row r="15" spans="1:21" ht="18" customHeight="1" x14ac:dyDescent="0.25">
      <c r="B15" s="352" t="s">
        <v>7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4"/>
    </row>
    <row r="16" spans="1:21" ht="15" customHeight="1" x14ac:dyDescent="0.25">
      <c r="B16" s="339" t="s">
        <v>8</v>
      </c>
      <c r="C16" s="340"/>
      <c r="D16" s="341"/>
      <c r="E16" s="358" t="s">
        <v>9</v>
      </c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60"/>
    </row>
    <row r="17" spans="2:21" ht="15" customHeight="1" x14ac:dyDescent="0.25">
      <c r="B17" s="339" t="s">
        <v>10</v>
      </c>
      <c r="C17" s="340"/>
      <c r="D17" s="341"/>
      <c r="E17" s="358" t="s">
        <v>65</v>
      </c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</row>
    <row r="18" spans="2:21" ht="15" customHeight="1" x14ac:dyDescent="0.25">
      <c r="B18" s="339" t="s">
        <v>11</v>
      </c>
      <c r="C18" s="340"/>
      <c r="D18" s="341"/>
      <c r="E18" s="358" t="s">
        <v>66</v>
      </c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60"/>
    </row>
    <row r="19" spans="2:21" ht="15" customHeight="1" x14ac:dyDescent="0.25">
      <c r="B19" s="339" t="s">
        <v>12</v>
      </c>
      <c r="C19" s="340"/>
      <c r="D19" s="341"/>
      <c r="E19" s="358" t="s">
        <v>67</v>
      </c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60"/>
    </row>
    <row r="20" spans="2:21" ht="18" customHeight="1" x14ac:dyDescent="0.25">
      <c r="B20" s="352" t="s">
        <v>13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4"/>
    </row>
    <row r="21" spans="2:21" ht="15" customHeight="1" x14ac:dyDescent="0.25">
      <c r="B21" s="355" t="s">
        <v>14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7"/>
    </row>
    <row r="22" spans="2:21" ht="24" customHeight="1" x14ac:dyDescent="0.25">
      <c r="B22" s="352" t="s">
        <v>15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4"/>
    </row>
    <row r="23" spans="2:21" ht="24" customHeight="1" x14ac:dyDescent="0.25">
      <c r="B23" s="355" t="s">
        <v>166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7"/>
    </row>
    <row r="24" spans="2:21" ht="100.5" customHeight="1" x14ac:dyDescent="0.25">
      <c r="B24" s="362" t="s">
        <v>16</v>
      </c>
      <c r="C24" s="363"/>
      <c r="D24" s="364"/>
      <c r="E24" s="365" t="s">
        <v>168</v>
      </c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7"/>
    </row>
    <row r="25" spans="2:21" ht="18" x14ac:dyDescent="0.25">
      <c r="B25" s="368" t="s">
        <v>17</v>
      </c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70"/>
    </row>
    <row r="26" spans="2:21" ht="30.75" customHeight="1" x14ac:dyDescent="0.25">
      <c r="B26" s="371" t="s">
        <v>162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3"/>
    </row>
    <row r="27" spans="2:21" ht="30" customHeight="1" x14ac:dyDescent="0.25">
      <c r="B27" s="97" t="s">
        <v>18</v>
      </c>
      <c r="C27" s="374" t="s">
        <v>19</v>
      </c>
      <c r="D27" s="375"/>
      <c r="E27" s="376"/>
      <c r="F27" s="97" t="s">
        <v>20</v>
      </c>
      <c r="G27" s="109" t="s">
        <v>21</v>
      </c>
      <c r="H27" s="374" t="s">
        <v>22</v>
      </c>
      <c r="I27" s="375"/>
      <c r="J27" s="375"/>
      <c r="K27" s="375"/>
      <c r="L27" s="375"/>
      <c r="M27" s="375"/>
      <c r="N27" s="376"/>
      <c r="O27" s="374" t="s">
        <v>23</v>
      </c>
      <c r="P27" s="375"/>
      <c r="Q27" s="375"/>
      <c r="R27" s="375"/>
      <c r="S27" s="376"/>
      <c r="T27" s="374" t="s">
        <v>24</v>
      </c>
      <c r="U27" s="376"/>
    </row>
    <row r="28" spans="2:21" ht="52.5" customHeight="1" x14ac:dyDescent="0.25">
      <c r="B28" s="83" t="s">
        <v>163</v>
      </c>
      <c r="C28" s="297" t="s">
        <v>105</v>
      </c>
      <c r="D28" s="298"/>
      <c r="E28" s="299"/>
      <c r="F28" s="83" t="s">
        <v>106</v>
      </c>
      <c r="G28" s="238" t="s">
        <v>26</v>
      </c>
      <c r="H28" s="297" t="s">
        <v>27</v>
      </c>
      <c r="I28" s="298"/>
      <c r="J28" s="298"/>
      <c r="K28" s="298"/>
      <c r="L28" s="298"/>
      <c r="M28" s="298"/>
      <c r="N28" s="299"/>
      <c r="O28" s="297" t="s">
        <v>49</v>
      </c>
      <c r="P28" s="298"/>
      <c r="Q28" s="298"/>
      <c r="R28" s="298"/>
      <c r="S28" s="299"/>
      <c r="T28" s="391">
        <f>U31</f>
        <v>0.11111111111111094</v>
      </c>
      <c r="U28" s="392"/>
    </row>
    <row r="29" spans="2:21" ht="18" x14ac:dyDescent="0.25">
      <c r="B29" s="393" t="s">
        <v>28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5"/>
    </row>
    <row r="30" spans="2:21" ht="29.25" customHeight="1" x14ac:dyDescent="0.25">
      <c r="B30" s="95" t="s">
        <v>29</v>
      </c>
      <c r="C30" s="385" t="s">
        <v>30</v>
      </c>
      <c r="D30" s="386"/>
      <c r="E30" s="387"/>
      <c r="F30" s="95" t="s">
        <v>20</v>
      </c>
      <c r="G30" s="95" t="s">
        <v>28</v>
      </c>
      <c r="H30" s="95" t="s">
        <v>31</v>
      </c>
      <c r="I30" s="95" t="s">
        <v>32</v>
      </c>
      <c r="J30" s="95" t="s">
        <v>33</v>
      </c>
      <c r="K30" s="95" t="s">
        <v>34</v>
      </c>
      <c r="L30" s="95" t="s">
        <v>35</v>
      </c>
      <c r="M30" s="95" t="s">
        <v>36</v>
      </c>
      <c r="N30" s="95" t="s">
        <v>37</v>
      </c>
      <c r="O30" s="95" t="s">
        <v>38</v>
      </c>
      <c r="P30" s="95" t="s">
        <v>39</v>
      </c>
      <c r="Q30" s="95" t="s">
        <v>40</v>
      </c>
      <c r="R30" s="95" t="s">
        <v>41</v>
      </c>
      <c r="S30" s="95" t="s">
        <v>42</v>
      </c>
      <c r="T30" s="95" t="s">
        <v>50</v>
      </c>
      <c r="U30" s="95" t="s">
        <v>44</v>
      </c>
    </row>
    <row r="31" spans="2:21" ht="29.25" customHeight="1" x14ac:dyDescent="0.25">
      <c r="B31" s="115" t="s">
        <v>157</v>
      </c>
      <c r="C31" s="377" t="s">
        <v>158</v>
      </c>
      <c r="D31" s="378"/>
      <c r="E31" s="379"/>
      <c r="F31" s="115" t="s">
        <v>106</v>
      </c>
      <c r="G31" s="239">
        <v>0.81</v>
      </c>
      <c r="H31" s="184">
        <v>0.82</v>
      </c>
      <c r="I31" s="184">
        <v>0.87</v>
      </c>
      <c r="J31" s="184">
        <v>0.85</v>
      </c>
      <c r="K31" s="184">
        <v>0.81</v>
      </c>
      <c r="L31" s="184">
        <v>0.8</v>
      </c>
      <c r="M31" s="184">
        <v>0.77</v>
      </c>
      <c r="N31" s="184">
        <v>0.78</v>
      </c>
      <c r="O31" s="184">
        <v>0.77</v>
      </c>
      <c r="P31" s="184">
        <v>0.76</v>
      </c>
      <c r="Q31" s="184">
        <f>AVERAGE(H31:P31)</f>
        <v>0.80333333333333334</v>
      </c>
      <c r="R31" s="184">
        <f>AVERAGE(H31:Q31)</f>
        <v>0.80333333333333334</v>
      </c>
      <c r="S31" s="184">
        <f>AVERAGE(H31:R31)</f>
        <v>0.80333333333333323</v>
      </c>
      <c r="T31" s="184">
        <v>0.81000000000000039</v>
      </c>
      <c r="U31" s="380">
        <f>T32/T31-1</f>
        <v>0.11111111111111094</v>
      </c>
    </row>
    <row r="32" spans="2:21" ht="29.25" customHeight="1" x14ac:dyDescent="0.25">
      <c r="B32" s="115" t="s">
        <v>165</v>
      </c>
      <c r="C32" s="377" t="s">
        <v>164</v>
      </c>
      <c r="D32" s="378"/>
      <c r="E32" s="379"/>
      <c r="F32" s="115" t="s">
        <v>106</v>
      </c>
      <c r="G32" s="239">
        <v>0.90000000000000024</v>
      </c>
      <c r="H32" s="184">
        <f>H31*1.1</f>
        <v>0.90200000000000002</v>
      </c>
      <c r="I32" s="184">
        <f t="shared" ref="I32:S32" si="0">I31*1.1</f>
        <v>0.95700000000000007</v>
      </c>
      <c r="J32" s="184">
        <f t="shared" si="0"/>
        <v>0.93500000000000005</v>
      </c>
      <c r="K32" s="184">
        <f t="shared" si="0"/>
        <v>0.89100000000000013</v>
      </c>
      <c r="L32" s="184">
        <f t="shared" si="0"/>
        <v>0.88000000000000012</v>
      </c>
      <c r="M32" s="184">
        <f t="shared" si="0"/>
        <v>0.84700000000000009</v>
      </c>
      <c r="N32" s="184">
        <f t="shared" si="0"/>
        <v>0.8580000000000001</v>
      </c>
      <c r="O32" s="184">
        <f t="shared" si="0"/>
        <v>0.84700000000000009</v>
      </c>
      <c r="P32" s="184">
        <f t="shared" si="0"/>
        <v>0.83600000000000008</v>
      </c>
      <c r="Q32" s="184">
        <f t="shared" si="0"/>
        <v>0.88366666666666671</v>
      </c>
      <c r="R32" s="184">
        <f t="shared" si="0"/>
        <v>0.88366666666666671</v>
      </c>
      <c r="S32" s="184">
        <f t="shared" si="0"/>
        <v>0.8836666666666666</v>
      </c>
      <c r="T32" s="184">
        <v>0.90000000000000024</v>
      </c>
      <c r="U32" s="381"/>
    </row>
    <row r="33" spans="2:21" x14ac:dyDescent="0.25">
      <c r="B33" s="382" t="s">
        <v>46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4"/>
    </row>
    <row r="34" spans="2:21" ht="29.25" customHeight="1" x14ac:dyDescent="0.25">
      <c r="B34" s="95" t="s">
        <v>29</v>
      </c>
      <c r="C34" s="385" t="s">
        <v>30</v>
      </c>
      <c r="D34" s="386"/>
      <c r="E34" s="387"/>
      <c r="F34" s="95" t="s">
        <v>20</v>
      </c>
      <c r="G34" s="95" t="s">
        <v>46</v>
      </c>
      <c r="H34" s="95" t="s">
        <v>31</v>
      </c>
      <c r="I34" s="95" t="s">
        <v>32</v>
      </c>
      <c r="J34" s="95" t="s">
        <v>33</v>
      </c>
      <c r="K34" s="95" t="s">
        <v>34</v>
      </c>
      <c r="L34" s="95" t="s">
        <v>35</v>
      </c>
      <c r="M34" s="95" t="s">
        <v>36</v>
      </c>
      <c r="N34" s="95" t="s">
        <v>37</v>
      </c>
      <c r="O34" s="95" t="s">
        <v>38</v>
      </c>
      <c r="P34" s="95" t="s">
        <v>39</v>
      </c>
      <c r="Q34" s="95" t="s">
        <v>40</v>
      </c>
      <c r="R34" s="95" t="s">
        <v>41</v>
      </c>
      <c r="S34" s="95" t="s">
        <v>42</v>
      </c>
      <c r="T34" s="95" t="s">
        <v>50</v>
      </c>
      <c r="U34" s="109" t="s">
        <v>44</v>
      </c>
    </row>
    <row r="35" spans="2:21" ht="29.25" customHeight="1" x14ac:dyDescent="0.25">
      <c r="B35" s="114" t="str">
        <f>B31</f>
        <v>CS2022</v>
      </c>
      <c r="C35" s="388" t="str">
        <f>C31</f>
        <v>Cobertura de servicio 2022</v>
      </c>
      <c r="D35" s="389"/>
      <c r="E35" s="390"/>
      <c r="F35" s="83" t="str">
        <f>F31</f>
        <v>Porcentaje</v>
      </c>
      <c r="G35" s="240">
        <f>T35</f>
        <v>0.81000000000000039</v>
      </c>
      <c r="H35" s="185">
        <v>0.81</v>
      </c>
      <c r="I35" s="185">
        <v>0.81</v>
      </c>
      <c r="J35" s="185">
        <v>0.81</v>
      </c>
      <c r="K35" s="185">
        <v>0.81</v>
      </c>
      <c r="L35" s="185">
        <v>0.81</v>
      </c>
      <c r="M35" s="185">
        <v>0.81</v>
      </c>
      <c r="N35" s="185">
        <v>0.81</v>
      </c>
      <c r="O35" s="185">
        <v>0.81</v>
      </c>
      <c r="P35" s="185">
        <v>0.81</v>
      </c>
      <c r="Q35" s="185">
        <v>0.81</v>
      </c>
      <c r="R35" s="185">
        <v>0.81</v>
      </c>
      <c r="S35" s="185">
        <v>0.81</v>
      </c>
      <c r="T35" s="186">
        <f>AVERAGE(H35:S35)</f>
        <v>0.81000000000000039</v>
      </c>
      <c r="U35" s="588">
        <f>T36/T35</f>
        <v>1.0164609053497942</v>
      </c>
    </row>
    <row r="36" spans="2:21" ht="29.25" customHeight="1" x14ac:dyDescent="0.25">
      <c r="B36" s="114" t="str">
        <f>B32</f>
        <v>CS2023</v>
      </c>
      <c r="C36" s="388" t="str">
        <f>C32</f>
        <v>Cobertura de servicio 2023</v>
      </c>
      <c r="D36" s="389"/>
      <c r="E36" s="390"/>
      <c r="F36" s="83" t="str">
        <f>F32</f>
        <v>Porcentaje</v>
      </c>
      <c r="G36" s="240">
        <f>T36</f>
        <v>0.82333333333333358</v>
      </c>
      <c r="H36" s="187">
        <v>0.85</v>
      </c>
      <c r="I36" s="187">
        <v>0.87</v>
      </c>
      <c r="J36" s="187">
        <v>0.88</v>
      </c>
      <c r="K36" s="187">
        <v>0.85</v>
      </c>
      <c r="L36" s="187">
        <v>0.82</v>
      </c>
      <c r="M36" s="187">
        <v>0.81</v>
      </c>
      <c r="N36" s="187">
        <v>0.81</v>
      </c>
      <c r="O36" s="187">
        <v>0.81</v>
      </c>
      <c r="P36" s="187">
        <v>0.79</v>
      </c>
      <c r="Q36" s="291">
        <v>0.77</v>
      </c>
      <c r="R36" s="186">
        <v>0.8</v>
      </c>
      <c r="S36" s="186">
        <v>0.82</v>
      </c>
      <c r="T36" s="186">
        <f>AVERAGE(H36:S36)</f>
        <v>0.82333333333333358</v>
      </c>
      <c r="U36" s="589"/>
    </row>
    <row r="37" spans="2:21" ht="18" x14ac:dyDescent="0.25">
      <c r="B37" s="401" t="s">
        <v>45</v>
      </c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3"/>
    </row>
    <row r="38" spans="2:21" ht="27" customHeight="1" x14ac:dyDescent="0.25">
      <c r="B38" s="404" t="s">
        <v>123</v>
      </c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</row>
    <row r="39" spans="2:21" ht="30" customHeight="1" x14ac:dyDescent="0.25">
      <c r="B39" s="110" t="s">
        <v>18</v>
      </c>
      <c r="C39" s="405" t="s">
        <v>19</v>
      </c>
      <c r="D39" s="405"/>
      <c r="E39" s="405"/>
      <c r="F39" s="110" t="s">
        <v>20</v>
      </c>
      <c r="G39" s="235" t="s">
        <v>21</v>
      </c>
      <c r="H39" s="405" t="s">
        <v>22</v>
      </c>
      <c r="I39" s="405"/>
      <c r="J39" s="405"/>
      <c r="K39" s="405"/>
      <c r="L39" s="405"/>
      <c r="M39" s="405"/>
      <c r="N39" s="405"/>
      <c r="O39" s="405" t="s">
        <v>23</v>
      </c>
      <c r="P39" s="405"/>
      <c r="Q39" s="405"/>
      <c r="R39" s="405"/>
      <c r="S39" s="405"/>
      <c r="T39" s="405" t="s">
        <v>24</v>
      </c>
      <c r="U39" s="405"/>
    </row>
    <row r="40" spans="2:21" ht="58.5" customHeight="1" x14ac:dyDescent="0.25">
      <c r="B40" s="230" t="s">
        <v>124</v>
      </c>
      <c r="C40" s="396" t="s">
        <v>125</v>
      </c>
      <c r="D40" s="396"/>
      <c r="E40" s="396"/>
      <c r="F40" s="82" t="s">
        <v>126</v>
      </c>
      <c r="G40" s="238" t="s">
        <v>26</v>
      </c>
      <c r="H40" s="397" t="s">
        <v>118</v>
      </c>
      <c r="I40" s="397"/>
      <c r="J40" s="397"/>
      <c r="K40" s="397"/>
      <c r="L40" s="397"/>
      <c r="M40" s="397"/>
      <c r="N40" s="397"/>
      <c r="O40" s="397" t="s">
        <v>49</v>
      </c>
      <c r="P40" s="397"/>
      <c r="Q40" s="397"/>
      <c r="R40" s="397"/>
      <c r="S40" s="397"/>
      <c r="T40" s="398">
        <f>U43</f>
        <v>0.81</v>
      </c>
      <c r="U40" s="398"/>
    </row>
    <row r="41" spans="2:21" ht="15" customHeight="1" x14ac:dyDescent="0.25">
      <c r="B41" s="399" t="s">
        <v>28</v>
      </c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</row>
    <row r="42" spans="2:21" ht="30" x14ac:dyDescent="0.25">
      <c r="B42" s="231" t="s">
        <v>29</v>
      </c>
      <c r="C42" s="400" t="s">
        <v>30</v>
      </c>
      <c r="D42" s="400"/>
      <c r="E42" s="400"/>
      <c r="F42" s="231" t="s">
        <v>20</v>
      </c>
      <c r="G42" s="234" t="s">
        <v>28</v>
      </c>
      <c r="H42" s="231" t="s">
        <v>31</v>
      </c>
      <c r="I42" s="231" t="s">
        <v>32</v>
      </c>
      <c r="J42" s="231" t="s">
        <v>33</v>
      </c>
      <c r="K42" s="231" t="s">
        <v>34</v>
      </c>
      <c r="L42" s="231" t="s">
        <v>35</v>
      </c>
      <c r="M42" s="231" t="s">
        <v>36</v>
      </c>
      <c r="N42" s="231" t="s">
        <v>37</v>
      </c>
      <c r="O42" s="231" t="s">
        <v>38</v>
      </c>
      <c r="P42" s="231" t="s">
        <v>39</v>
      </c>
      <c r="Q42" s="231" t="s">
        <v>40</v>
      </c>
      <c r="R42" s="231" t="s">
        <v>41</v>
      </c>
      <c r="S42" s="231" t="s">
        <v>42</v>
      </c>
      <c r="T42" s="231" t="s">
        <v>43</v>
      </c>
      <c r="U42" s="231" t="s">
        <v>44</v>
      </c>
    </row>
    <row r="43" spans="2:21" ht="34.5" customHeight="1" x14ac:dyDescent="0.25">
      <c r="B43" s="115" t="s">
        <v>127</v>
      </c>
      <c r="C43" s="406" t="s">
        <v>128</v>
      </c>
      <c r="D43" s="406"/>
      <c r="E43" s="406"/>
      <c r="F43" s="115" t="s">
        <v>126</v>
      </c>
      <c r="G43" s="241">
        <f>T43</f>
        <v>7776</v>
      </c>
      <c r="H43" s="182">
        <v>648</v>
      </c>
      <c r="I43" s="182">
        <v>648</v>
      </c>
      <c r="J43" s="182">
        <v>648</v>
      </c>
      <c r="K43" s="182">
        <v>648</v>
      </c>
      <c r="L43" s="182">
        <v>648</v>
      </c>
      <c r="M43" s="182">
        <v>648</v>
      </c>
      <c r="N43" s="182">
        <v>648</v>
      </c>
      <c r="O43" s="182">
        <v>648</v>
      </c>
      <c r="P43" s="182">
        <v>648</v>
      </c>
      <c r="Q43" s="182">
        <v>648</v>
      </c>
      <c r="R43" s="182">
        <v>648</v>
      </c>
      <c r="S43" s="182">
        <v>648</v>
      </c>
      <c r="T43" s="177">
        <f>SUM(H43:S43)</f>
        <v>7776</v>
      </c>
      <c r="U43" s="407">
        <f>T43/T44</f>
        <v>0.81</v>
      </c>
    </row>
    <row r="44" spans="2:21" ht="34.5" customHeight="1" x14ac:dyDescent="0.25">
      <c r="B44" s="115" t="s">
        <v>129</v>
      </c>
      <c r="C44" s="406" t="s">
        <v>130</v>
      </c>
      <c r="D44" s="406"/>
      <c r="E44" s="406"/>
      <c r="F44" s="115" t="s">
        <v>126</v>
      </c>
      <c r="G44" s="241">
        <f>T44</f>
        <v>9600</v>
      </c>
      <c r="H44" s="182">
        <v>800</v>
      </c>
      <c r="I44" s="182">
        <v>800</v>
      </c>
      <c r="J44" s="182">
        <v>800</v>
      </c>
      <c r="K44" s="182">
        <v>800</v>
      </c>
      <c r="L44" s="182">
        <v>800</v>
      </c>
      <c r="M44" s="182">
        <v>800</v>
      </c>
      <c r="N44" s="182">
        <v>800</v>
      </c>
      <c r="O44" s="182">
        <v>800</v>
      </c>
      <c r="P44" s="182">
        <v>800</v>
      </c>
      <c r="Q44" s="182">
        <v>800</v>
      </c>
      <c r="R44" s="182">
        <v>800</v>
      </c>
      <c r="S44" s="182">
        <v>800</v>
      </c>
      <c r="T44" s="177">
        <f>SUM(H44:S44)</f>
        <v>9600</v>
      </c>
      <c r="U44" s="407"/>
    </row>
    <row r="45" spans="2:21" ht="15" customHeight="1" x14ac:dyDescent="0.25">
      <c r="B45" s="408" t="s">
        <v>46</v>
      </c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10"/>
    </row>
    <row r="46" spans="2:21" ht="15" customHeight="1" x14ac:dyDescent="0.25">
      <c r="B46" s="231" t="s">
        <v>29</v>
      </c>
      <c r="C46" s="400" t="s">
        <v>30</v>
      </c>
      <c r="D46" s="400"/>
      <c r="E46" s="400"/>
      <c r="F46" s="231" t="s">
        <v>20</v>
      </c>
      <c r="G46" s="234" t="s">
        <v>46</v>
      </c>
      <c r="H46" s="231" t="s">
        <v>31</v>
      </c>
      <c r="I46" s="231" t="s">
        <v>32</v>
      </c>
      <c r="J46" s="231" t="s">
        <v>33</v>
      </c>
      <c r="K46" s="231" t="s">
        <v>34</v>
      </c>
      <c r="L46" s="231" t="s">
        <v>35</v>
      </c>
      <c r="M46" s="231" t="s">
        <v>36</v>
      </c>
      <c r="N46" s="231" t="s">
        <v>37</v>
      </c>
      <c r="O46" s="231" t="s">
        <v>38</v>
      </c>
      <c r="P46" s="231" t="s">
        <v>39</v>
      </c>
      <c r="Q46" s="231" t="s">
        <v>40</v>
      </c>
      <c r="R46" s="231" t="s">
        <v>41</v>
      </c>
      <c r="S46" s="231" t="s">
        <v>42</v>
      </c>
      <c r="T46" s="231" t="s">
        <v>43</v>
      </c>
      <c r="U46" s="28" t="s">
        <v>44</v>
      </c>
    </row>
    <row r="47" spans="2:21" ht="34.5" customHeight="1" x14ac:dyDescent="0.25">
      <c r="B47" s="82" t="s">
        <v>127</v>
      </c>
      <c r="C47" s="411" t="s">
        <v>128</v>
      </c>
      <c r="D47" s="411"/>
      <c r="E47" s="411"/>
      <c r="F47" s="82" t="s">
        <v>126</v>
      </c>
      <c r="G47" s="236">
        <f>T47</f>
        <v>8416</v>
      </c>
      <c r="H47" s="218">
        <v>680</v>
      </c>
      <c r="I47" s="219">
        <v>680</v>
      </c>
      <c r="J47" s="219">
        <v>1190</v>
      </c>
      <c r="K47" s="66">
        <v>970</v>
      </c>
      <c r="L47" s="66">
        <v>1050</v>
      </c>
      <c r="M47" s="66">
        <v>610</v>
      </c>
      <c r="N47" s="66">
        <v>600</v>
      </c>
      <c r="O47" s="66">
        <v>740</v>
      </c>
      <c r="P47" s="66">
        <v>911</v>
      </c>
      <c r="Q47" s="63">
        <v>600</v>
      </c>
      <c r="R47" s="63">
        <v>0</v>
      </c>
      <c r="S47" s="63">
        <v>385</v>
      </c>
      <c r="T47" s="205">
        <f>SUM(H47:S47)</f>
        <v>8416</v>
      </c>
      <c r="U47" s="380">
        <f>T47/T48</f>
        <v>0.87666666666666671</v>
      </c>
    </row>
    <row r="48" spans="2:21" ht="34.5" customHeight="1" x14ac:dyDescent="0.25">
      <c r="B48" s="82" t="s">
        <v>129</v>
      </c>
      <c r="C48" s="411" t="s">
        <v>130</v>
      </c>
      <c r="D48" s="411"/>
      <c r="E48" s="411"/>
      <c r="F48" s="82" t="s">
        <v>126</v>
      </c>
      <c r="G48" s="236">
        <f>T48</f>
        <v>9600</v>
      </c>
      <c r="H48" s="66">
        <f>H44</f>
        <v>800</v>
      </c>
      <c r="I48" s="66">
        <f t="shared" ref="I48:S48" si="1">I44</f>
        <v>800</v>
      </c>
      <c r="J48" s="66">
        <f t="shared" si="1"/>
        <v>800</v>
      </c>
      <c r="K48" s="66">
        <f t="shared" si="1"/>
        <v>800</v>
      </c>
      <c r="L48" s="66">
        <f t="shared" si="1"/>
        <v>800</v>
      </c>
      <c r="M48" s="66">
        <f t="shared" si="1"/>
        <v>800</v>
      </c>
      <c r="N48" s="66">
        <f t="shared" si="1"/>
        <v>800</v>
      </c>
      <c r="O48" s="66">
        <f t="shared" si="1"/>
        <v>800</v>
      </c>
      <c r="P48" s="66">
        <f t="shared" si="1"/>
        <v>800</v>
      </c>
      <c r="Q48" s="66">
        <f t="shared" si="1"/>
        <v>800</v>
      </c>
      <c r="R48" s="66">
        <f t="shared" si="1"/>
        <v>800</v>
      </c>
      <c r="S48" s="66">
        <f t="shared" si="1"/>
        <v>800</v>
      </c>
      <c r="T48" s="205">
        <f>SUM(H48:S48)</f>
        <v>9600</v>
      </c>
      <c r="U48" s="381"/>
    </row>
    <row r="49" spans="2:21" ht="92.25" customHeight="1" x14ac:dyDescent="0.25">
      <c r="B49" s="413" t="s">
        <v>222</v>
      </c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5"/>
    </row>
    <row r="50" spans="2:21" ht="30.75" customHeight="1" x14ac:dyDescent="0.25">
      <c r="B50" s="297" t="s">
        <v>167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9"/>
    </row>
    <row r="51" spans="2:21" ht="30" customHeight="1" x14ac:dyDescent="0.25">
      <c r="B51" s="80" t="s">
        <v>18</v>
      </c>
      <c r="C51" s="322" t="s">
        <v>19</v>
      </c>
      <c r="D51" s="361"/>
      <c r="E51" s="323"/>
      <c r="F51" s="80" t="s">
        <v>20</v>
      </c>
      <c r="G51" s="235" t="s">
        <v>21</v>
      </c>
      <c r="H51" s="322" t="s">
        <v>22</v>
      </c>
      <c r="I51" s="361"/>
      <c r="J51" s="361"/>
      <c r="K51" s="361"/>
      <c r="L51" s="361"/>
      <c r="M51" s="361"/>
      <c r="N51" s="323"/>
      <c r="O51" s="322" t="s">
        <v>23</v>
      </c>
      <c r="P51" s="361"/>
      <c r="Q51" s="361"/>
      <c r="R51" s="361"/>
      <c r="S51" s="323"/>
      <c r="T51" s="322" t="s">
        <v>24</v>
      </c>
      <c r="U51" s="323"/>
    </row>
    <row r="52" spans="2:21" ht="45" customHeight="1" x14ac:dyDescent="0.25">
      <c r="B52" s="124" t="s">
        <v>169</v>
      </c>
      <c r="C52" s="324" t="s">
        <v>47</v>
      </c>
      <c r="D52" s="325"/>
      <c r="E52" s="326"/>
      <c r="F52" s="124" t="s">
        <v>48</v>
      </c>
      <c r="G52" s="242" t="s">
        <v>26</v>
      </c>
      <c r="H52" s="327" t="s">
        <v>27</v>
      </c>
      <c r="I52" s="328"/>
      <c r="J52" s="328"/>
      <c r="K52" s="328"/>
      <c r="L52" s="328"/>
      <c r="M52" s="328"/>
      <c r="N52" s="329"/>
      <c r="O52" s="327" t="s">
        <v>49</v>
      </c>
      <c r="P52" s="328"/>
      <c r="Q52" s="328"/>
      <c r="R52" s="328"/>
      <c r="S52" s="329"/>
      <c r="T52" s="416">
        <f>U55</f>
        <v>0.8</v>
      </c>
      <c r="U52" s="417"/>
    </row>
    <row r="53" spans="2:21" ht="15.75" x14ac:dyDescent="0.25">
      <c r="B53" s="433" t="s">
        <v>28</v>
      </c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4"/>
      <c r="U53" s="435"/>
    </row>
    <row r="54" spans="2:21" ht="34.5" customHeight="1" x14ac:dyDescent="0.25">
      <c r="B54" s="231" t="s">
        <v>29</v>
      </c>
      <c r="C54" s="427" t="s">
        <v>30</v>
      </c>
      <c r="D54" s="428"/>
      <c r="E54" s="429"/>
      <c r="F54" s="231" t="s">
        <v>20</v>
      </c>
      <c r="G54" s="234" t="s">
        <v>28</v>
      </c>
      <c r="H54" s="231" t="s">
        <v>31</v>
      </c>
      <c r="I54" s="231" t="s">
        <v>32</v>
      </c>
      <c r="J54" s="231" t="s">
        <v>33</v>
      </c>
      <c r="K54" s="231" t="s">
        <v>34</v>
      </c>
      <c r="L54" s="231" t="s">
        <v>35</v>
      </c>
      <c r="M54" s="231" t="s">
        <v>36</v>
      </c>
      <c r="N54" s="231" t="s">
        <v>37</v>
      </c>
      <c r="O54" s="231" t="s">
        <v>38</v>
      </c>
      <c r="P54" s="231" t="s">
        <v>39</v>
      </c>
      <c r="Q54" s="231" t="s">
        <v>40</v>
      </c>
      <c r="R54" s="231" t="s">
        <v>41</v>
      </c>
      <c r="S54" s="231" t="s">
        <v>42</v>
      </c>
      <c r="T54" s="231" t="s">
        <v>50</v>
      </c>
      <c r="U54" s="231" t="s">
        <v>44</v>
      </c>
    </row>
    <row r="55" spans="2:21" ht="30" customHeight="1" x14ac:dyDescent="0.25">
      <c r="B55" s="126" t="s">
        <v>51</v>
      </c>
      <c r="C55" s="418" t="s">
        <v>52</v>
      </c>
      <c r="D55" s="419"/>
      <c r="E55" s="420"/>
      <c r="F55" s="126" t="s">
        <v>53</v>
      </c>
      <c r="G55" s="243">
        <f t="shared" ref="G55:G56" si="2">+T55</f>
        <v>259.60000000000002</v>
      </c>
      <c r="H55" s="176">
        <f t="shared" ref="H55:S55" si="3">H56*0.8</f>
        <v>258.40000000000003</v>
      </c>
      <c r="I55" s="176">
        <f t="shared" si="3"/>
        <v>260</v>
      </c>
      <c r="J55" s="176">
        <f t="shared" si="3"/>
        <v>259.2</v>
      </c>
      <c r="K55" s="176">
        <f t="shared" si="3"/>
        <v>258.40000000000003</v>
      </c>
      <c r="L55" s="176">
        <f t="shared" si="3"/>
        <v>259.2</v>
      </c>
      <c r="M55" s="176">
        <f t="shared" si="3"/>
        <v>261.60000000000002</v>
      </c>
      <c r="N55" s="176">
        <f t="shared" si="3"/>
        <v>260</v>
      </c>
      <c r="O55" s="176">
        <f t="shared" si="3"/>
        <v>262.40000000000003</v>
      </c>
      <c r="P55" s="176">
        <f t="shared" si="3"/>
        <v>262.40000000000003</v>
      </c>
      <c r="Q55" s="176">
        <f t="shared" si="3"/>
        <v>258.40000000000003</v>
      </c>
      <c r="R55" s="176">
        <f t="shared" si="3"/>
        <v>257.60000000000002</v>
      </c>
      <c r="S55" s="176">
        <f t="shared" si="3"/>
        <v>257.60000000000002</v>
      </c>
      <c r="T55" s="177">
        <f>SUM(H55:S55)/12</f>
        <v>259.60000000000002</v>
      </c>
      <c r="U55" s="421">
        <f>T55/T56</f>
        <v>0.8</v>
      </c>
    </row>
    <row r="56" spans="2:21" ht="30" customHeight="1" x14ac:dyDescent="0.25">
      <c r="B56" s="126" t="s">
        <v>54</v>
      </c>
      <c r="C56" s="418" t="s">
        <v>55</v>
      </c>
      <c r="D56" s="419"/>
      <c r="E56" s="420"/>
      <c r="F56" s="126" t="s">
        <v>53</v>
      </c>
      <c r="G56" s="243">
        <f t="shared" si="2"/>
        <v>324.5</v>
      </c>
      <c r="H56" s="177">
        <f t="shared" ref="H56:S56" si="4">H64+H66+H68+H70+H72+H74</f>
        <v>323</v>
      </c>
      <c r="I56" s="177">
        <f t="shared" si="4"/>
        <v>325</v>
      </c>
      <c r="J56" s="177">
        <f t="shared" si="4"/>
        <v>324</v>
      </c>
      <c r="K56" s="177">
        <f t="shared" si="4"/>
        <v>323</v>
      </c>
      <c r="L56" s="177">
        <f t="shared" si="4"/>
        <v>324</v>
      </c>
      <c r="M56" s="177">
        <f t="shared" si="4"/>
        <v>327</v>
      </c>
      <c r="N56" s="177">
        <f t="shared" si="4"/>
        <v>325</v>
      </c>
      <c r="O56" s="177">
        <f t="shared" si="4"/>
        <v>328</v>
      </c>
      <c r="P56" s="177">
        <f t="shared" si="4"/>
        <v>328</v>
      </c>
      <c r="Q56" s="177">
        <f t="shared" si="4"/>
        <v>323</v>
      </c>
      <c r="R56" s="177">
        <f t="shared" si="4"/>
        <v>322</v>
      </c>
      <c r="S56" s="177">
        <f t="shared" si="4"/>
        <v>322</v>
      </c>
      <c r="T56" s="177">
        <f t="shared" ref="T56" si="5">SUM(H56:S56)/12</f>
        <v>324.5</v>
      </c>
      <c r="U56" s="422"/>
    </row>
    <row r="57" spans="2:21" ht="15.75" x14ac:dyDescent="0.25">
      <c r="B57" s="408" t="s">
        <v>46</v>
      </c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10"/>
    </row>
    <row r="58" spans="2:21" ht="49.5" customHeight="1" x14ac:dyDescent="0.25">
      <c r="B58" s="231" t="s">
        <v>29</v>
      </c>
      <c r="C58" s="427" t="s">
        <v>30</v>
      </c>
      <c r="D58" s="428"/>
      <c r="E58" s="429"/>
      <c r="F58" s="231" t="s">
        <v>20</v>
      </c>
      <c r="G58" s="108" t="s">
        <v>46</v>
      </c>
      <c r="H58" s="231" t="s">
        <v>31</v>
      </c>
      <c r="I58" s="231" t="s">
        <v>32</v>
      </c>
      <c r="J58" s="231" t="s">
        <v>33</v>
      </c>
      <c r="K58" s="231" t="s">
        <v>34</v>
      </c>
      <c r="L58" s="231" t="s">
        <v>35</v>
      </c>
      <c r="M58" s="231" t="s">
        <v>36</v>
      </c>
      <c r="N58" s="231" t="s">
        <v>37</v>
      </c>
      <c r="O58" s="231" t="s">
        <v>38</v>
      </c>
      <c r="P58" s="231" t="s">
        <v>39</v>
      </c>
      <c r="Q58" s="231" t="s">
        <v>40</v>
      </c>
      <c r="R58" s="231" t="s">
        <v>41</v>
      </c>
      <c r="S58" s="231" t="s">
        <v>42</v>
      </c>
      <c r="T58" s="231" t="s">
        <v>50</v>
      </c>
      <c r="U58" s="231" t="s">
        <v>44</v>
      </c>
    </row>
    <row r="59" spans="2:21" ht="30" customHeight="1" x14ac:dyDescent="0.25">
      <c r="B59" s="82" t="s">
        <v>51</v>
      </c>
      <c r="C59" s="430" t="s">
        <v>52</v>
      </c>
      <c r="D59" s="431"/>
      <c r="E59" s="432"/>
      <c r="F59" s="82" t="s">
        <v>53</v>
      </c>
      <c r="G59" s="244">
        <f t="shared" ref="G59:G60" si="6">+T59</f>
        <v>3970</v>
      </c>
      <c r="H59" s="179">
        <f>H65+H67+H69+H71+H73+H75</f>
        <v>358</v>
      </c>
      <c r="I59" s="179">
        <f>I65+I67+I69+I71+I73+I75</f>
        <v>315</v>
      </c>
      <c r="J59" s="179">
        <f>J65+J67+J69+J71+J73+J75</f>
        <v>323</v>
      </c>
      <c r="K59" s="179">
        <v>386</v>
      </c>
      <c r="L59" s="179">
        <v>364</v>
      </c>
      <c r="M59" s="179">
        <v>401</v>
      </c>
      <c r="N59" s="256">
        <v>315</v>
      </c>
      <c r="O59" s="256">
        <v>318</v>
      </c>
      <c r="P59" s="256">
        <v>318</v>
      </c>
      <c r="Q59" s="179">
        <v>337</v>
      </c>
      <c r="R59" s="179">
        <v>208</v>
      </c>
      <c r="S59" s="179">
        <v>327</v>
      </c>
      <c r="T59" s="180">
        <f>SUM(H59:S59)</f>
        <v>3970</v>
      </c>
      <c r="U59" s="421">
        <f>T59/T60</f>
        <v>1.0463890353189247</v>
      </c>
    </row>
    <row r="60" spans="2:21" ht="30" customHeight="1" x14ac:dyDescent="0.25">
      <c r="B60" s="82" t="s">
        <v>54</v>
      </c>
      <c r="C60" s="430" t="s">
        <v>55</v>
      </c>
      <c r="D60" s="431"/>
      <c r="E60" s="432"/>
      <c r="F60" s="82" t="s">
        <v>53</v>
      </c>
      <c r="G60" s="244">
        <f t="shared" si="6"/>
        <v>3794</v>
      </c>
      <c r="H60" s="181">
        <f>H56</f>
        <v>323</v>
      </c>
      <c r="I60" s="181">
        <f t="shared" ref="I60" si="7">I56</f>
        <v>325</v>
      </c>
      <c r="J60" s="181">
        <v>314</v>
      </c>
      <c r="K60" s="181">
        <v>313</v>
      </c>
      <c r="L60" s="181">
        <v>314</v>
      </c>
      <c r="M60" s="181">
        <v>317</v>
      </c>
      <c r="N60" s="181">
        <v>315</v>
      </c>
      <c r="O60" s="181">
        <v>318</v>
      </c>
      <c r="P60" s="181">
        <v>318</v>
      </c>
      <c r="Q60" s="181">
        <v>313</v>
      </c>
      <c r="R60" s="181">
        <v>312</v>
      </c>
      <c r="S60" s="181">
        <v>312</v>
      </c>
      <c r="T60" s="178">
        <f>SUM(H60:S60)</f>
        <v>3794</v>
      </c>
      <c r="U60" s="422"/>
    </row>
    <row r="61" spans="2:21" ht="21.75" customHeight="1" x14ac:dyDescent="0.25">
      <c r="B61" s="440" t="s">
        <v>56</v>
      </c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1"/>
      <c r="T61" s="441"/>
      <c r="U61" s="442"/>
    </row>
    <row r="62" spans="2:21" ht="15" customHeight="1" x14ac:dyDescent="0.25">
      <c r="B62" s="457" t="s">
        <v>30</v>
      </c>
      <c r="C62" s="458"/>
      <c r="D62" s="458"/>
      <c r="E62" s="459"/>
      <c r="F62" s="438" t="s">
        <v>20</v>
      </c>
      <c r="G62" s="438" t="s">
        <v>58</v>
      </c>
      <c r="H62" s="436" t="s">
        <v>31</v>
      </c>
      <c r="I62" s="436" t="s">
        <v>32</v>
      </c>
      <c r="J62" s="436" t="s">
        <v>33</v>
      </c>
      <c r="K62" s="436" t="s">
        <v>34</v>
      </c>
      <c r="L62" s="436" t="s">
        <v>35</v>
      </c>
      <c r="M62" s="436" t="s">
        <v>36</v>
      </c>
      <c r="N62" s="436" t="s">
        <v>37</v>
      </c>
      <c r="O62" s="436" t="s">
        <v>38</v>
      </c>
      <c r="P62" s="436" t="s">
        <v>39</v>
      </c>
      <c r="Q62" s="436" t="s">
        <v>59</v>
      </c>
      <c r="R62" s="436" t="s">
        <v>41</v>
      </c>
      <c r="S62" s="436" t="s">
        <v>42</v>
      </c>
      <c r="T62" s="436" t="s">
        <v>43</v>
      </c>
      <c r="U62" s="438" t="s">
        <v>44</v>
      </c>
    </row>
    <row r="63" spans="2:21" x14ac:dyDescent="0.25">
      <c r="B63" s="460"/>
      <c r="C63" s="461"/>
      <c r="D63" s="461"/>
      <c r="E63" s="462"/>
      <c r="F63" s="439"/>
      <c r="G63" s="439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37"/>
      <c r="T63" s="437"/>
      <c r="U63" s="439"/>
    </row>
    <row r="64" spans="2:21" ht="46.5" customHeight="1" x14ac:dyDescent="0.25">
      <c r="B64" s="411" t="s">
        <v>170</v>
      </c>
      <c r="C64" s="411"/>
      <c r="D64" s="411"/>
      <c r="E64" s="411"/>
      <c r="F64" s="423" t="s">
        <v>60</v>
      </c>
      <c r="G64" s="10" t="s">
        <v>28</v>
      </c>
      <c r="H64" s="62">
        <v>10</v>
      </c>
      <c r="I64" s="62">
        <v>10</v>
      </c>
      <c r="J64" s="62">
        <v>10</v>
      </c>
      <c r="K64" s="62">
        <v>10</v>
      </c>
      <c r="L64" s="62">
        <v>10</v>
      </c>
      <c r="M64" s="62">
        <v>10</v>
      </c>
      <c r="N64" s="62">
        <v>10</v>
      </c>
      <c r="O64" s="62">
        <v>10</v>
      </c>
      <c r="P64" s="62">
        <v>10</v>
      </c>
      <c r="Q64" s="62">
        <v>10</v>
      </c>
      <c r="R64" s="62">
        <v>10</v>
      </c>
      <c r="S64" s="62">
        <v>10</v>
      </c>
      <c r="T64" s="62">
        <f>SUM(H64:S64)</f>
        <v>120</v>
      </c>
      <c r="U64" s="577">
        <f>T65/T64</f>
        <v>1.175</v>
      </c>
    </row>
    <row r="65" spans="2:21" ht="46.5" customHeight="1" x14ac:dyDescent="0.25">
      <c r="B65" s="411"/>
      <c r="C65" s="411"/>
      <c r="D65" s="411"/>
      <c r="E65" s="411"/>
      <c r="F65" s="424"/>
      <c r="G65" s="11" t="s">
        <v>46</v>
      </c>
      <c r="H65" s="63">
        <v>10</v>
      </c>
      <c r="I65" s="63">
        <v>8</v>
      </c>
      <c r="J65" s="63">
        <v>12</v>
      </c>
      <c r="K65" s="220">
        <v>12</v>
      </c>
      <c r="L65" s="220">
        <v>11</v>
      </c>
      <c r="M65" s="220">
        <v>14</v>
      </c>
      <c r="N65" s="270">
        <v>12</v>
      </c>
      <c r="O65" s="270">
        <v>15</v>
      </c>
      <c r="P65" s="270">
        <v>12</v>
      </c>
      <c r="Q65" s="65">
        <v>15</v>
      </c>
      <c r="R65" s="65">
        <v>10</v>
      </c>
      <c r="S65" s="65">
        <v>10</v>
      </c>
      <c r="T65" s="66">
        <f t="shared" ref="T65:T75" si="8">SUM(H65:S65)</f>
        <v>141</v>
      </c>
      <c r="U65" s="578"/>
    </row>
    <row r="66" spans="2:21" ht="46.5" customHeight="1" x14ac:dyDescent="0.25">
      <c r="B66" s="542" t="s">
        <v>171</v>
      </c>
      <c r="C66" s="542"/>
      <c r="D66" s="542"/>
      <c r="E66" s="542"/>
      <c r="F66" s="423" t="s">
        <v>61</v>
      </c>
      <c r="G66" s="10" t="s">
        <v>28</v>
      </c>
      <c r="H66" s="67">
        <v>15</v>
      </c>
      <c r="I66" s="67">
        <v>15</v>
      </c>
      <c r="J66" s="67">
        <v>15</v>
      </c>
      <c r="K66" s="67">
        <v>15</v>
      </c>
      <c r="L66" s="67">
        <v>15</v>
      </c>
      <c r="M66" s="67">
        <v>15</v>
      </c>
      <c r="N66" s="67">
        <v>15</v>
      </c>
      <c r="O66" s="67">
        <v>15</v>
      </c>
      <c r="P66" s="67">
        <v>15</v>
      </c>
      <c r="Q66" s="67">
        <v>15</v>
      </c>
      <c r="R66" s="67">
        <v>15</v>
      </c>
      <c r="S66" s="67">
        <v>15</v>
      </c>
      <c r="T66" s="62">
        <f>SUM(H66:S66)</f>
        <v>180</v>
      </c>
      <c r="U66" s="577">
        <f t="shared" ref="U66" si="9">T67/T66</f>
        <v>0.98333333333333328</v>
      </c>
    </row>
    <row r="67" spans="2:21" ht="46.5" customHeight="1" x14ac:dyDescent="0.25">
      <c r="B67" s="542"/>
      <c r="C67" s="542"/>
      <c r="D67" s="542"/>
      <c r="E67" s="542"/>
      <c r="F67" s="424"/>
      <c r="G67" s="11" t="s">
        <v>46</v>
      </c>
      <c r="H67" s="68">
        <v>12</v>
      </c>
      <c r="I67" s="68">
        <v>8</v>
      </c>
      <c r="J67" s="68">
        <v>14</v>
      </c>
      <c r="K67" s="68">
        <v>16</v>
      </c>
      <c r="L67" s="68">
        <v>15</v>
      </c>
      <c r="M67" s="68">
        <v>18</v>
      </c>
      <c r="N67" s="270">
        <v>12</v>
      </c>
      <c r="O67" s="270">
        <v>18</v>
      </c>
      <c r="P67" s="270">
        <v>14</v>
      </c>
      <c r="Q67" s="65">
        <v>20</v>
      </c>
      <c r="R67" s="65">
        <v>15</v>
      </c>
      <c r="S67" s="65">
        <v>15</v>
      </c>
      <c r="T67" s="66">
        <f t="shared" si="8"/>
        <v>177</v>
      </c>
      <c r="U67" s="578"/>
    </row>
    <row r="68" spans="2:21" ht="46.5" customHeight="1" x14ac:dyDescent="0.25">
      <c r="B68" s="411" t="s">
        <v>172</v>
      </c>
      <c r="C68" s="411"/>
      <c r="D68" s="411"/>
      <c r="E68" s="411"/>
      <c r="F68" s="423" t="s">
        <v>202</v>
      </c>
      <c r="G68" s="10" t="s">
        <v>28</v>
      </c>
      <c r="H68" s="69">
        <v>13</v>
      </c>
      <c r="I68" s="69">
        <v>12</v>
      </c>
      <c r="J68" s="69">
        <v>12</v>
      </c>
      <c r="K68" s="69">
        <v>13</v>
      </c>
      <c r="L68" s="69">
        <v>12</v>
      </c>
      <c r="M68" s="69">
        <v>12</v>
      </c>
      <c r="N68" s="69">
        <v>13</v>
      </c>
      <c r="O68" s="69">
        <v>13</v>
      </c>
      <c r="P68" s="69">
        <v>13</v>
      </c>
      <c r="Q68" s="69">
        <v>13</v>
      </c>
      <c r="R68" s="69">
        <v>12</v>
      </c>
      <c r="S68" s="69">
        <v>12</v>
      </c>
      <c r="T68" s="62">
        <f>SUM(H68:S68)</f>
        <v>150</v>
      </c>
      <c r="U68" s="577">
        <f t="shared" ref="U68" si="10">T69/T68</f>
        <v>0.99333333333333329</v>
      </c>
    </row>
    <row r="69" spans="2:21" ht="46.5" customHeight="1" x14ac:dyDescent="0.25">
      <c r="B69" s="411"/>
      <c r="C69" s="411"/>
      <c r="D69" s="411"/>
      <c r="E69" s="411"/>
      <c r="F69" s="424"/>
      <c r="G69" s="11" t="s">
        <v>46</v>
      </c>
      <c r="H69" s="70">
        <v>13</v>
      </c>
      <c r="I69" s="70">
        <v>12</v>
      </c>
      <c r="J69" s="70">
        <v>12</v>
      </c>
      <c r="K69" s="64">
        <v>13</v>
      </c>
      <c r="L69" s="64">
        <v>12</v>
      </c>
      <c r="M69" s="64">
        <v>13</v>
      </c>
      <c r="N69" s="270">
        <v>13</v>
      </c>
      <c r="O69" s="270">
        <v>12</v>
      </c>
      <c r="P69" s="270">
        <v>12</v>
      </c>
      <c r="Q69" s="65">
        <v>13</v>
      </c>
      <c r="R69" s="65">
        <v>12</v>
      </c>
      <c r="S69" s="65">
        <v>12</v>
      </c>
      <c r="T69" s="66">
        <f t="shared" si="8"/>
        <v>149</v>
      </c>
      <c r="U69" s="578"/>
    </row>
    <row r="70" spans="2:21" ht="38.25" customHeight="1" x14ac:dyDescent="0.25">
      <c r="B70" s="411" t="s">
        <v>173</v>
      </c>
      <c r="C70" s="411"/>
      <c r="D70" s="411"/>
      <c r="E70" s="411"/>
      <c r="F70" s="423" t="s">
        <v>25</v>
      </c>
      <c r="G70" s="10" t="s">
        <v>28</v>
      </c>
      <c r="H70" s="69">
        <v>120</v>
      </c>
      <c r="I70" s="69">
        <v>120</v>
      </c>
      <c r="J70" s="69">
        <v>120</v>
      </c>
      <c r="K70" s="69">
        <v>120</v>
      </c>
      <c r="L70" s="69">
        <v>120</v>
      </c>
      <c r="M70" s="69">
        <v>120</v>
      </c>
      <c r="N70" s="69">
        <v>120</v>
      </c>
      <c r="O70" s="69">
        <v>120</v>
      </c>
      <c r="P70" s="69">
        <v>120</v>
      </c>
      <c r="Q70" s="69">
        <v>120</v>
      </c>
      <c r="R70" s="69">
        <v>120</v>
      </c>
      <c r="S70" s="69">
        <v>120</v>
      </c>
      <c r="T70" s="62">
        <f t="shared" si="8"/>
        <v>1440</v>
      </c>
      <c r="U70" s="577">
        <f t="shared" ref="U70" si="11">T71/T70</f>
        <v>1.15625</v>
      </c>
    </row>
    <row r="71" spans="2:21" ht="38.25" customHeight="1" x14ac:dyDescent="0.25">
      <c r="B71" s="411"/>
      <c r="C71" s="411"/>
      <c r="D71" s="411"/>
      <c r="E71" s="411"/>
      <c r="F71" s="424"/>
      <c r="G71" s="11" t="s">
        <v>46</v>
      </c>
      <c r="H71" s="70">
        <v>121</v>
      </c>
      <c r="I71" s="70">
        <v>110</v>
      </c>
      <c r="J71" s="70">
        <v>123</v>
      </c>
      <c r="K71" s="221">
        <v>149</v>
      </c>
      <c r="L71" s="221">
        <v>145</v>
      </c>
      <c r="M71" s="221">
        <v>174</v>
      </c>
      <c r="N71" s="270">
        <v>161</v>
      </c>
      <c r="O71" s="270">
        <v>168</v>
      </c>
      <c r="P71" s="270">
        <v>159</v>
      </c>
      <c r="Q71" s="65">
        <v>129</v>
      </c>
      <c r="R71" s="65">
        <v>91</v>
      </c>
      <c r="S71" s="65">
        <v>135</v>
      </c>
      <c r="T71" s="66">
        <f t="shared" si="8"/>
        <v>1665</v>
      </c>
      <c r="U71" s="578"/>
    </row>
    <row r="72" spans="2:21" ht="38.25" customHeight="1" x14ac:dyDescent="0.25">
      <c r="B72" s="411" t="s">
        <v>174</v>
      </c>
      <c r="C72" s="411"/>
      <c r="D72" s="411"/>
      <c r="E72" s="411"/>
      <c r="F72" s="423" t="s">
        <v>62</v>
      </c>
      <c r="G72" s="10" t="s">
        <v>28</v>
      </c>
      <c r="H72" s="69">
        <v>15</v>
      </c>
      <c r="I72" s="69">
        <v>18</v>
      </c>
      <c r="J72" s="69">
        <v>17</v>
      </c>
      <c r="K72" s="71">
        <v>15</v>
      </c>
      <c r="L72" s="71">
        <v>17</v>
      </c>
      <c r="M72" s="71">
        <v>20</v>
      </c>
      <c r="N72" s="71">
        <v>17</v>
      </c>
      <c r="O72" s="71">
        <v>20</v>
      </c>
      <c r="P72" s="71">
        <v>20</v>
      </c>
      <c r="Q72" s="71">
        <v>15</v>
      </c>
      <c r="R72" s="71">
        <v>15</v>
      </c>
      <c r="S72" s="71">
        <v>15</v>
      </c>
      <c r="T72" s="62">
        <f t="shared" si="8"/>
        <v>204</v>
      </c>
      <c r="U72" s="577">
        <f t="shared" ref="U72" si="12">T73/T72</f>
        <v>1.2205882352941178</v>
      </c>
    </row>
    <row r="73" spans="2:21" ht="38.25" customHeight="1" x14ac:dyDescent="0.25">
      <c r="B73" s="411"/>
      <c r="C73" s="411"/>
      <c r="D73" s="411"/>
      <c r="E73" s="411"/>
      <c r="F73" s="424"/>
      <c r="G73" s="11" t="s">
        <v>46</v>
      </c>
      <c r="H73" s="70">
        <v>42</v>
      </c>
      <c r="I73" s="70">
        <v>17</v>
      </c>
      <c r="J73" s="70">
        <v>12</v>
      </c>
      <c r="K73" s="221">
        <v>36</v>
      </c>
      <c r="L73" s="221">
        <v>26</v>
      </c>
      <c r="M73" s="221">
        <v>22</v>
      </c>
      <c r="N73" s="65">
        <v>20</v>
      </c>
      <c r="O73" s="65">
        <v>28</v>
      </c>
      <c r="P73" s="65">
        <v>26</v>
      </c>
      <c r="Q73" s="65">
        <v>10</v>
      </c>
      <c r="R73" s="65">
        <v>5</v>
      </c>
      <c r="S73" s="65">
        <v>5</v>
      </c>
      <c r="T73" s="66">
        <f t="shared" si="8"/>
        <v>249</v>
      </c>
      <c r="U73" s="578"/>
    </row>
    <row r="74" spans="2:21" ht="38.25" customHeight="1" x14ac:dyDescent="0.25">
      <c r="B74" s="411" t="s">
        <v>175</v>
      </c>
      <c r="C74" s="411"/>
      <c r="D74" s="411"/>
      <c r="E74" s="411"/>
      <c r="F74" s="423" t="s">
        <v>203</v>
      </c>
      <c r="G74" s="10" t="s">
        <v>28</v>
      </c>
      <c r="H74" s="69">
        <v>150</v>
      </c>
      <c r="I74" s="69">
        <v>150</v>
      </c>
      <c r="J74" s="69">
        <v>150</v>
      </c>
      <c r="K74" s="69">
        <v>150</v>
      </c>
      <c r="L74" s="69">
        <v>150</v>
      </c>
      <c r="M74" s="69">
        <v>150</v>
      </c>
      <c r="N74" s="69">
        <v>150</v>
      </c>
      <c r="O74" s="69">
        <v>150</v>
      </c>
      <c r="P74" s="69">
        <v>150</v>
      </c>
      <c r="Q74" s="69">
        <v>150</v>
      </c>
      <c r="R74" s="69">
        <v>150</v>
      </c>
      <c r="S74" s="69">
        <v>150</v>
      </c>
      <c r="T74" s="62">
        <f t="shared" si="8"/>
        <v>1800</v>
      </c>
      <c r="U74" s="577">
        <f>T75/T74</f>
        <v>0.98611111111111116</v>
      </c>
    </row>
    <row r="75" spans="2:21" ht="38.25" customHeight="1" x14ac:dyDescent="0.25">
      <c r="B75" s="411"/>
      <c r="C75" s="411"/>
      <c r="D75" s="411"/>
      <c r="E75" s="411"/>
      <c r="F75" s="424"/>
      <c r="G75" s="11" t="s">
        <v>46</v>
      </c>
      <c r="H75" s="70">
        <v>160</v>
      </c>
      <c r="I75" s="70">
        <v>160</v>
      </c>
      <c r="J75" s="70">
        <v>150</v>
      </c>
      <c r="K75" s="221">
        <v>160</v>
      </c>
      <c r="L75" s="221">
        <v>155</v>
      </c>
      <c r="M75" s="221">
        <v>160</v>
      </c>
      <c r="N75" s="65">
        <v>150</v>
      </c>
      <c r="O75" s="65">
        <v>155</v>
      </c>
      <c r="P75" s="65">
        <v>150</v>
      </c>
      <c r="Q75" s="65">
        <v>150</v>
      </c>
      <c r="R75" s="65">
        <v>75</v>
      </c>
      <c r="S75" s="65">
        <v>150</v>
      </c>
      <c r="T75" s="66">
        <f t="shared" si="8"/>
        <v>1775</v>
      </c>
      <c r="U75" s="578"/>
    </row>
    <row r="76" spans="2:21" ht="38.25" customHeight="1" x14ac:dyDescent="0.25">
      <c r="B76" s="587" t="s">
        <v>230</v>
      </c>
      <c r="C76" s="587"/>
      <c r="D76" s="587"/>
      <c r="E76" s="587"/>
      <c r="F76" s="587"/>
      <c r="G76" s="10" t="s">
        <v>28</v>
      </c>
      <c r="H76" s="69">
        <f>SUM(H64,H66,H68,H70,H72,H74)</f>
        <v>323</v>
      </c>
      <c r="I76" s="69">
        <f t="shared" ref="I76:S77" si="13">SUM(I64,I66,I68,I70,I72,I74)</f>
        <v>325</v>
      </c>
      <c r="J76" s="69">
        <f t="shared" si="13"/>
        <v>324</v>
      </c>
      <c r="K76" s="69">
        <f t="shared" si="13"/>
        <v>323</v>
      </c>
      <c r="L76" s="69">
        <f t="shared" si="13"/>
        <v>324</v>
      </c>
      <c r="M76" s="69">
        <f t="shared" si="13"/>
        <v>327</v>
      </c>
      <c r="N76" s="69">
        <f t="shared" si="13"/>
        <v>325</v>
      </c>
      <c r="O76" s="69">
        <f t="shared" si="13"/>
        <v>328</v>
      </c>
      <c r="P76" s="69">
        <f t="shared" si="13"/>
        <v>328</v>
      </c>
      <c r="Q76" s="69">
        <f t="shared" si="13"/>
        <v>323</v>
      </c>
      <c r="R76" s="69">
        <f t="shared" si="13"/>
        <v>322</v>
      </c>
      <c r="S76" s="69">
        <f t="shared" si="13"/>
        <v>322</v>
      </c>
      <c r="T76" s="62">
        <f>SUM(H76:S76)</f>
        <v>3894</v>
      </c>
      <c r="U76" s="581">
        <f>T77/T76</f>
        <v>1.0672829994863893</v>
      </c>
    </row>
    <row r="77" spans="2:21" ht="38.25" customHeight="1" x14ac:dyDescent="0.25">
      <c r="B77" s="587"/>
      <c r="C77" s="587"/>
      <c r="D77" s="587"/>
      <c r="E77" s="587"/>
      <c r="F77" s="587"/>
      <c r="G77" s="11" t="s">
        <v>46</v>
      </c>
      <c r="H77" s="70">
        <f>SUM(H65,H67,H69,H71,H73,H75)</f>
        <v>358</v>
      </c>
      <c r="I77" s="70">
        <f t="shared" si="13"/>
        <v>315</v>
      </c>
      <c r="J77" s="70">
        <f t="shared" si="13"/>
        <v>323</v>
      </c>
      <c r="K77" s="70">
        <f t="shared" si="13"/>
        <v>386</v>
      </c>
      <c r="L77" s="70">
        <f t="shared" si="13"/>
        <v>364</v>
      </c>
      <c r="M77" s="70">
        <f t="shared" si="13"/>
        <v>401</v>
      </c>
      <c r="N77" s="70">
        <f t="shared" si="13"/>
        <v>368</v>
      </c>
      <c r="O77" s="70">
        <f t="shared" si="13"/>
        <v>396</v>
      </c>
      <c r="P77" s="70">
        <f>SUM(P65,P67,P69,P71,P73,P75)</f>
        <v>373</v>
      </c>
      <c r="Q77" s="70">
        <f t="shared" si="13"/>
        <v>337</v>
      </c>
      <c r="R77" s="70">
        <f t="shared" si="13"/>
        <v>208</v>
      </c>
      <c r="S77" s="70">
        <f t="shared" si="13"/>
        <v>327</v>
      </c>
      <c r="T77" s="66">
        <f>SUM(H77:S77)</f>
        <v>4156</v>
      </c>
      <c r="U77" s="582"/>
    </row>
    <row r="78" spans="2:21" ht="77.25" customHeight="1" x14ac:dyDescent="0.25">
      <c r="B78" s="413" t="s">
        <v>223</v>
      </c>
      <c r="C78" s="446"/>
      <c r="D78" s="446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7"/>
    </row>
    <row r="79" spans="2:21" ht="30.75" customHeight="1" x14ac:dyDescent="0.25">
      <c r="B79" s="297" t="s">
        <v>69</v>
      </c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9"/>
    </row>
    <row r="80" spans="2:21" ht="30" customHeight="1" x14ac:dyDescent="0.25">
      <c r="B80" s="80" t="s">
        <v>18</v>
      </c>
      <c r="C80" s="322" t="s">
        <v>19</v>
      </c>
      <c r="D80" s="361"/>
      <c r="E80" s="323"/>
      <c r="F80" s="80" t="s">
        <v>20</v>
      </c>
      <c r="G80" s="235" t="s">
        <v>21</v>
      </c>
      <c r="H80" s="322" t="s">
        <v>22</v>
      </c>
      <c r="I80" s="361"/>
      <c r="J80" s="361"/>
      <c r="K80" s="361"/>
      <c r="L80" s="361"/>
      <c r="M80" s="361"/>
      <c r="N80" s="323"/>
      <c r="O80" s="322" t="s">
        <v>23</v>
      </c>
      <c r="P80" s="361"/>
      <c r="Q80" s="361"/>
      <c r="R80" s="361"/>
      <c r="S80" s="323"/>
      <c r="T80" s="322" t="s">
        <v>24</v>
      </c>
      <c r="U80" s="323"/>
    </row>
    <row r="81" spans="2:21" ht="45.75" customHeight="1" x14ac:dyDescent="0.25">
      <c r="B81" s="82" t="s">
        <v>70</v>
      </c>
      <c r="C81" s="443" t="s">
        <v>71</v>
      </c>
      <c r="D81" s="444"/>
      <c r="E81" s="445"/>
      <c r="F81" s="83" t="s">
        <v>74</v>
      </c>
      <c r="G81" s="238" t="s">
        <v>26</v>
      </c>
      <c r="H81" s="297" t="s">
        <v>68</v>
      </c>
      <c r="I81" s="298"/>
      <c r="J81" s="298"/>
      <c r="K81" s="298"/>
      <c r="L81" s="298"/>
      <c r="M81" s="298"/>
      <c r="N81" s="299"/>
      <c r="O81" s="297" t="s">
        <v>49</v>
      </c>
      <c r="P81" s="298"/>
      <c r="Q81" s="298"/>
      <c r="R81" s="298"/>
      <c r="S81" s="299"/>
      <c r="T81" s="391">
        <f>U84</f>
        <v>0.8</v>
      </c>
      <c r="U81" s="392"/>
    </row>
    <row r="82" spans="2:21" ht="15.75" x14ac:dyDescent="0.25">
      <c r="B82" s="433" t="s">
        <v>28</v>
      </c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5"/>
    </row>
    <row r="83" spans="2:21" ht="52.5" customHeight="1" x14ac:dyDescent="0.25">
      <c r="B83" s="85" t="s">
        <v>29</v>
      </c>
      <c r="C83" s="448" t="s">
        <v>30</v>
      </c>
      <c r="D83" s="449"/>
      <c r="E83" s="450"/>
      <c r="F83" s="85" t="s">
        <v>20</v>
      </c>
      <c r="G83" s="234" t="s">
        <v>28</v>
      </c>
      <c r="H83" s="85" t="s">
        <v>31</v>
      </c>
      <c r="I83" s="85" t="s">
        <v>32</v>
      </c>
      <c r="J83" s="85" t="s">
        <v>33</v>
      </c>
      <c r="K83" s="85" t="s">
        <v>34</v>
      </c>
      <c r="L83" s="85" t="s">
        <v>35</v>
      </c>
      <c r="M83" s="85" t="s">
        <v>36</v>
      </c>
      <c r="N83" s="85" t="s">
        <v>37</v>
      </c>
      <c r="O83" s="85" t="s">
        <v>38</v>
      </c>
      <c r="P83" s="85" t="s">
        <v>39</v>
      </c>
      <c r="Q83" s="85" t="s">
        <v>40</v>
      </c>
      <c r="R83" s="85" t="s">
        <v>41</v>
      </c>
      <c r="S83" s="85" t="s">
        <v>42</v>
      </c>
      <c r="T83" s="85" t="s">
        <v>43</v>
      </c>
      <c r="U83" s="85" t="s">
        <v>44</v>
      </c>
    </row>
    <row r="84" spans="2:21" ht="42.75" customHeight="1" x14ac:dyDescent="0.25">
      <c r="B84" s="115" t="s">
        <v>72</v>
      </c>
      <c r="C84" s="377" t="s">
        <v>73</v>
      </c>
      <c r="D84" s="378"/>
      <c r="E84" s="379"/>
      <c r="F84" s="115" t="s">
        <v>74</v>
      </c>
      <c r="G84" s="241">
        <f>+T84</f>
        <v>6450.1333333333323</v>
      </c>
      <c r="H84" s="67">
        <f>H85*0.8</f>
        <v>537.51111111111118</v>
      </c>
      <c r="I84" s="67">
        <f t="shared" ref="I84:S84" si="14">I85*0.8</f>
        <v>537.51111111111118</v>
      </c>
      <c r="J84" s="67">
        <f t="shared" si="14"/>
        <v>537.51111111111118</v>
      </c>
      <c r="K84" s="67">
        <f t="shared" si="14"/>
        <v>537.51111111111118</v>
      </c>
      <c r="L84" s="67">
        <f t="shared" si="14"/>
        <v>537.51111111111118</v>
      </c>
      <c r="M84" s="67">
        <f t="shared" si="14"/>
        <v>537.51111111111118</v>
      </c>
      <c r="N84" s="67">
        <f t="shared" si="14"/>
        <v>537.51111111111118</v>
      </c>
      <c r="O84" s="67">
        <f t="shared" si="14"/>
        <v>537.51111111111118</v>
      </c>
      <c r="P84" s="67">
        <f t="shared" si="14"/>
        <v>537.51111111111118</v>
      </c>
      <c r="Q84" s="67">
        <f t="shared" si="14"/>
        <v>537.51111111111118</v>
      </c>
      <c r="R84" s="67">
        <f t="shared" si="14"/>
        <v>537.51111111111118</v>
      </c>
      <c r="S84" s="67">
        <f t="shared" si="14"/>
        <v>537.51111111111118</v>
      </c>
      <c r="T84" s="67">
        <f>SUM(H84:S84)</f>
        <v>6450.1333333333323</v>
      </c>
      <c r="U84" s="451">
        <f>T84/T85</f>
        <v>0.8</v>
      </c>
    </row>
    <row r="85" spans="2:21" ht="45" customHeight="1" x14ac:dyDescent="0.25">
      <c r="B85" s="115" t="s">
        <v>75</v>
      </c>
      <c r="C85" s="377" t="s">
        <v>76</v>
      </c>
      <c r="D85" s="378"/>
      <c r="E85" s="379"/>
      <c r="F85" s="115" t="s">
        <v>74</v>
      </c>
      <c r="G85" s="241">
        <f>+T85</f>
        <v>8062.6666666666652</v>
      </c>
      <c r="H85" s="67">
        <v>671.88888888888891</v>
      </c>
      <c r="I85" s="67">
        <v>671.88888888888891</v>
      </c>
      <c r="J85" s="67">
        <v>671.88888888888891</v>
      </c>
      <c r="K85" s="67">
        <v>671.88888888888891</v>
      </c>
      <c r="L85" s="67">
        <v>671.88888888888891</v>
      </c>
      <c r="M85" s="67">
        <v>671.88888888888891</v>
      </c>
      <c r="N85" s="67">
        <v>671.88888888888891</v>
      </c>
      <c r="O85" s="67">
        <v>671.88888888888891</v>
      </c>
      <c r="P85" s="67">
        <v>671.88888888888891</v>
      </c>
      <c r="Q85" s="67">
        <v>671.88888888888891</v>
      </c>
      <c r="R85" s="67">
        <v>671.88888888888891</v>
      </c>
      <c r="S85" s="67">
        <v>671.88888888888891</v>
      </c>
      <c r="T85" s="67">
        <f>SUM(H85:S85)</f>
        <v>8062.6666666666652</v>
      </c>
      <c r="U85" s="452"/>
    </row>
    <row r="86" spans="2:21" ht="15.75" x14ac:dyDescent="0.25">
      <c r="B86" s="408" t="s">
        <v>46</v>
      </c>
      <c r="C86" s="409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09"/>
      <c r="O86" s="409"/>
      <c r="P86" s="409"/>
      <c r="Q86" s="409"/>
      <c r="R86" s="409"/>
      <c r="S86" s="409"/>
      <c r="T86" s="409"/>
      <c r="U86" s="410"/>
    </row>
    <row r="87" spans="2:21" ht="31.5" x14ac:dyDescent="0.25">
      <c r="B87" s="85" t="s">
        <v>29</v>
      </c>
      <c r="C87" s="448" t="s">
        <v>30</v>
      </c>
      <c r="D87" s="449"/>
      <c r="E87" s="450"/>
      <c r="F87" s="85" t="s">
        <v>20</v>
      </c>
      <c r="G87" s="234" t="s">
        <v>46</v>
      </c>
      <c r="H87" s="85" t="s">
        <v>31</v>
      </c>
      <c r="I87" s="85" t="s">
        <v>32</v>
      </c>
      <c r="J87" s="85" t="s">
        <v>33</v>
      </c>
      <c r="K87" s="85" t="s">
        <v>34</v>
      </c>
      <c r="L87" s="85" t="s">
        <v>35</v>
      </c>
      <c r="M87" s="85" t="s">
        <v>36</v>
      </c>
      <c r="N87" s="85" t="s">
        <v>37</v>
      </c>
      <c r="O87" s="85" t="s">
        <v>38</v>
      </c>
      <c r="P87" s="85" t="s">
        <v>39</v>
      </c>
      <c r="Q87" s="85" t="s">
        <v>40</v>
      </c>
      <c r="R87" s="85" t="s">
        <v>41</v>
      </c>
      <c r="S87" s="85" t="s">
        <v>42</v>
      </c>
      <c r="T87" s="85" t="s">
        <v>43</v>
      </c>
      <c r="U87" s="85" t="s">
        <v>44</v>
      </c>
    </row>
    <row r="88" spans="2:21" ht="42.75" customHeight="1" x14ac:dyDescent="0.25">
      <c r="B88" s="82" t="str">
        <f>B84</f>
        <v>CIMRFMH</v>
      </c>
      <c r="C88" s="430" t="str">
        <f>C84</f>
        <v xml:space="preserve">Ciudadanía informada en cuanto al manejo de los recursos financieros, materiales y humanos </v>
      </c>
      <c r="D88" s="431"/>
      <c r="E88" s="432"/>
      <c r="F88" s="82" t="s">
        <v>74</v>
      </c>
      <c r="G88" s="12">
        <f>SUM(H88:S88)</f>
        <v>8176</v>
      </c>
      <c r="H88" s="66">
        <v>702</v>
      </c>
      <c r="I88" s="66">
        <v>657</v>
      </c>
      <c r="J88" s="66">
        <v>877</v>
      </c>
      <c r="K88" s="66">
        <v>631</v>
      </c>
      <c r="L88" s="66">
        <v>830</v>
      </c>
      <c r="M88" s="66">
        <v>514</v>
      </c>
      <c r="N88" s="66">
        <v>631</v>
      </c>
      <c r="O88" s="66">
        <v>619</v>
      </c>
      <c r="P88" s="66">
        <v>538</v>
      </c>
      <c r="Q88" s="63">
        <v>631</v>
      </c>
      <c r="R88" s="63">
        <v>876</v>
      </c>
      <c r="S88" s="63">
        <v>670</v>
      </c>
      <c r="T88" s="134">
        <f>SUM(H88:S88)</f>
        <v>8176</v>
      </c>
      <c r="U88" s="451">
        <f>T88/T89</f>
        <v>1.0138888888888888</v>
      </c>
    </row>
    <row r="89" spans="2:21" ht="57" customHeight="1" x14ac:dyDescent="0.25">
      <c r="B89" s="82" t="str">
        <f>B85</f>
        <v>CPIMRFMH</v>
      </c>
      <c r="C89" s="430" t="str">
        <f>C85</f>
        <v xml:space="preserve">Ciudadanía programada a ser informada en cuanto al manejo de los recursos financieros, materiales y humanos </v>
      </c>
      <c r="D89" s="431"/>
      <c r="E89" s="432"/>
      <c r="F89" s="82" t="s">
        <v>74</v>
      </c>
      <c r="G89" s="12">
        <f>SUM(H89:S89)</f>
        <v>8064</v>
      </c>
      <c r="H89" s="66">
        <v>672</v>
      </c>
      <c r="I89" s="66">
        <v>672</v>
      </c>
      <c r="J89" s="66">
        <v>672</v>
      </c>
      <c r="K89" s="66">
        <v>672</v>
      </c>
      <c r="L89" s="66">
        <v>672</v>
      </c>
      <c r="M89" s="66">
        <v>672</v>
      </c>
      <c r="N89" s="66">
        <v>672</v>
      </c>
      <c r="O89" s="66">
        <v>672</v>
      </c>
      <c r="P89" s="66">
        <v>672</v>
      </c>
      <c r="Q89" s="66">
        <v>672</v>
      </c>
      <c r="R89" s="66">
        <v>672</v>
      </c>
      <c r="S89" s="66">
        <v>672</v>
      </c>
      <c r="T89" s="134">
        <f>SUM(H89:S89)</f>
        <v>8064</v>
      </c>
      <c r="U89" s="452"/>
    </row>
    <row r="90" spans="2:21" ht="15" customHeight="1" x14ac:dyDescent="0.25">
      <c r="B90" s="453"/>
      <c r="C90" s="454"/>
      <c r="D90" s="454"/>
      <c r="E90" s="454"/>
      <c r="F90" s="454"/>
      <c r="G90" s="454"/>
      <c r="H90" s="454"/>
      <c r="I90" s="454"/>
      <c r="J90" s="454"/>
      <c r="K90" s="454"/>
      <c r="L90" s="454"/>
      <c r="M90" s="454"/>
      <c r="N90" s="454"/>
      <c r="O90" s="454"/>
      <c r="P90" s="454"/>
      <c r="Q90" s="454"/>
      <c r="R90" s="454"/>
      <c r="S90" s="454"/>
      <c r="T90" s="454"/>
      <c r="U90" s="455"/>
    </row>
    <row r="91" spans="2:21" ht="18" x14ac:dyDescent="0.25">
      <c r="B91" s="440" t="s">
        <v>56</v>
      </c>
      <c r="C91" s="441"/>
      <c r="D91" s="441"/>
      <c r="E91" s="441"/>
      <c r="F91" s="441"/>
      <c r="G91" s="441"/>
      <c r="H91" s="441"/>
      <c r="I91" s="441"/>
      <c r="J91" s="441"/>
      <c r="K91" s="441"/>
      <c r="L91" s="441"/>
      <c r="M91" s="441"/>
      <c r="N91" s="441"/>
      <c r="O91" s="441"/>
      <c r="P91" s="441"/>
      <c r="Q91" s="441"/>
      <c r="R91" s="441"/>
      <c r="S91" s="441"/>
      <c r="T91" s="441"/>
      <c r="U91" s="442"/>
    </row>
    <row r="92" spans="2:21" ht="15" customHeight="1" x14ac:dyDescent="0.25">
      <c r="B92" s="436" t="s">
        <v>84</v>
      </c>
      <c r="C92" s="457" t="s">
        <v>30</v>
      </c>
      <c r="D92" s="458"/>
      <c r="E92" s="459"/>
      <c r="F92" s="438" t="s">
        <v>20</v>
      </c>
      <c r="G92" s="438" t="s">
        <v>58</v>
      </c>
      <c r="H92" s="436" t="s">
        <v>31</v>
      </c>
      <c r="I92" s="436" t="s">
        <v>32</v>
      </c>
      <c r="J92" s="436" t="s">
        <v>33</v>
      </c>
      <c r="K92" s="436" t="s">
        <v>34</v>
      </c>
      <c r="L92" s="436" t="s">
        <v>35</v>
      </c>
      <c r="M92" s="436" t="s">
        <v>36</v>
      </c>
      <c r="N92" s="436" t="s">
        <v>37</v>
      </c>
      <c r="O92" s="436" t="s">
        <v>38</v>
      </c>
      <c r="P92" s="436" t="s">
        <v>39</v>
      </c>
      <c r="Q92" s="436" t="s">
        <v>59</v>
      </c>
      <c r="R92" s="436" t="s">
        <v>41</v>
      </c>
      <c r="S92" s="436" t="s">
        <v>42</v>
      </c>
      <c r="T92" s="436" t="s">
        <v>43</v>
      </c>
      <c r="U92" s="438" t="s">
        <v>44</v>
      </c>
    </row>
    <row r="93" spans="2:21" x14ac:dyDescent="0.25">
      <c r="B93" s="437"/>
      <c r="C93" s="460"/>
      <c r="D93" s="461"/>
      <c r="E93" s="462"/>
      <c r="F93" s="439"/>
      <c r="G93" s="439"/>
      <c r="H93" s="437"/>
      <c r="I93" s="437"/>
      <c r="J93" s="437"/>
      <c r="K93" s="437"/>
      <c r="L93" s="437"/>
      <c r="M93" s="437"/>
      <c r="N93" s="437"/>
      <c r="O93" s="437"/>
      <c r="P93" s="437"/>
      <c r="Q93" s="437"/>
      <c r="R93" s="437"/>
      <c r="S93" s="437"/>
      <c r="T93" s="437"/>
      <c r="U93" s="439"/>
    </row>
    <row r="94" spans="2:21" ht="45" customHeight="1" x14ac:dyDescent="0.25">
      <c r="B94" s="456" t="s">
        <v>176</v>
      </c>
      <c r="C94" s="456"/>
      <c r="D94" s="456"/>
      <c r="E94" s="456"/>
      <c r="F94" s="423" t="s">
        <v>177</v>
      </c>
      <c r="G94" s="10" t="s">
        <v>28</v>
      </c>
      <c r="H94" s="62">
        <v>6</v>
      </c>
      <c r="I94" s="62">
        <v>6</v>
      </c>
      <c r="J94" s="62">
        <v>6</v>
      </c>
      <c r="K94" s="62">
        <v>6</v>
      </c>
      <c r="L94" s="62">
        <v>6</v>
      </c>
      <c r="M94" s="62">
        <v>6</v>
      </c>
      <c r="N94" s="62">
        <v>6</v>
      </c>
      <c r="O94" s="62">
        <v>6</v>
      </c>
      <c r="P94" s="62">
        <v>6</v>
      </c>
      <c r="Q94" s="62">
        <v>6</v>
      </c>
      <c r="R94" s="62">
        <v>6</v>
      </c>
      <c r="S94" s="62">
        <v>6</v>
      </c>
      <c r="T94" s="62">
        <f>SUM(H94:S94)</f>
        <v>72</v>
      </c>
      <c r="U94" s="585">
        <f>T95/T94</f>
        <v>1</v>
      </c>
    </row>
    <row r="95" spans="2:21" ht="45" customHeight="1" x14ac:dyDescent="0.25">
      <c r="B95" s="456"/>
      <c r="C95" s="456"/>
      <c r="D95" s="456"/>
      <c r="E95" s="456"/>
      <c r="F95" s="424"/>
      <c r="G95" s="11" t="s">
        <v>46</v>
      </c>
      <c r="H95" s="66">
        <v>6</v>
      </c>
      <c r="I95" s="66">
        <v>6</v>
      </c>
      <c r="J95" s="66">
        <v>6</v>
      </c>
      <c r="K95" s="66">
        <v>6</v>
      </c>
      <c r="L95" s="66">
        <v>6</v>
      </c>
      <c r="M95" s="66">
        <v>6</v>
      </c>
      <c r="N95" s="66">
        <v>6</v>
      </c>
      <c r="O95" s="66">
        <v>6</v>
      </c>
      <c r="P95" s="66">
        <v>6</v>
      </c>
      <c r="Q95" s="63">
        <v>6</v>
      </c>
      <c r="R95" s="63">
        <v>6</v>
      </c>
      <c r="S95" s="63">
        <v>6</v>
      </c>
      <c r="T95" s="66">
        <f t="shared" ref="T95:T115" si="15">SUM(H95:S95)</f>
        <v>72</v>
      </c>
      <c r="U95" s="586"/>
    </row>
    <row r="96" spans="2:21" ht="33.75" customHeight="1" x14ac:dyDescent="0.25">
      <c r="B96" s="456" t="s">
        <v>178</v>
      </c>
      <c r="C96" s="456"/>
      <c r="D96" s="456"/>
      <c r="E96" s="456"/>
      <c r="F96" s="423" t="s">
        <v>83</v>
      </c>
      <c r="G96" s="10" t="s">
        <v>28</v>
      </c>
      <c r="H96" s="71">
        <v>96</v>
      </c>
      <c r="I96" s="71">
        <v>90</v>
      </c>
      <c r="J96" s="71">
        <v>96</v>
      </c>
      <c r="K96" s="71">
        <v>94</v>
      </c>
      <c r="L96" s="71">
        <v>96</v>
      </c>
      <c r="M96" s="71">
        <v>94</v>
      </c>
      <c r="N96" s="71">
        <v>96</v>
      </c>
      <c r="O96" s="71">
        <v>96</v>
      </c>
      <c r="P96" s="71">
        <v>94</v>
      </c>
      <c r="Q96" s="71">
        <v>96</v>
      </c>
      <c r="R96" s="71">
        <v>94</v>
      </c>
      <c r="S96" s="71">
        <v>96</v>
      </c>
      <c r="T96" s="62">
        <f t="shared" si="15"/>
        <v>1138</v>
      </c>
      <c r="U96" s="585">
        <f>T97/T96</f>
        <v>1.0114235500878734</v>
      </c>
    </row>
    <row r="97" spans="2:22" ht="33.75" customHeight="1" x14ac:dyDescent="0.25">
      <c r="B97" s="456"/>
      <c r="C97" s="456"/>
      <c r="D97" s="456"/>
      <c r="E97" s="456"/>
      <c r="F97" s="424"/>
      <c r="G97" s="11" t="s">
        <v>46</v>
      </c>
      <c r="H97" s="66">
        <v>103</v>
      </c>
      <c r="I97" s="66">
        <v>92</v>
      </c>
      <c r="J97" s="66">
        <v>103</v>
      </c>
      <c r="K97" s="66">
        <v>97</v>
      </c>
      <c r="L97" s="66">
        <v>100</v>
      </c>
      <c r="M97" s="138">
        <v>99</v>
      </c>
      <c r="N97" s="134">
        <v>101</v>
      </c>
      <c r="O97" s="134">
        <v>102</v>
      </c>
      <c r="P97" s="134">
        <v>99</v>
      </c>
      <c r="Q97" s="218">
        <v>79</v>
      </c>
      <c r="R97" s="218">
        <v>81</v>
      </c>
      <c r="S97" s="218">
        <v>95</v>
      </c>
      <c r="T97" s="66">
        <f t="shared" si="15"/>
        <v>1151</v>
      </c>
      <c r="U97" s="586"/>
    </row>
    <row r="98" spans="2:22" ht="44.25" customHeight="1" x14ac:dyDescent="0.25">
      <c r="B98" s="456" t="s">
        <v>179</v>
      </c>
      <c r="C98" s="456"/>
      <c r="D98" s="456"/>
      <c r="E98" s="456"/>
      <c r="F98" s="423" t="s">
        <v>79</v>
      </c>
      <c r="G98" s="10" t="s">
        <v>28</v>
      </c>
      <c r="H98" s="69">
        <v>13</v>
      </c>
      <c r="I98" s="69">
        <v>12</v>
      </c>
      <c r="J98" s="69">
        <v>14</v>
      </c>
      <c r="K98" s="69">
        <v>12</v>
      </c>
      <c r="L98" s="69">
        <v>14</v>
      </c>
      <c r="M98" s="69">
        <v>13</v>
      </c>
      <c r="N98" s="69">
        <v>13</v>
      </c>
      <c r="O98" s="69">
        <v>14</v>
      </c>
      <c r="P98" s="69">
        <v>13</v>
      </c>
      <c r="Q98" s="69">
        <v>14</v>
      </c>
      <c r="R98" s="69">
        <v>12</v>
      </c>
      <c r="S98" s="69">
        <v>14</v>
      </c>
      <c r="T98" s="62">
        <f t="shared" si="15"/>
        <v>158</v>
      </c>
      <c r="U98" s="585">
        <f>T99/T98</f>
        <v>1.0379746835443038</v>
      </c>
    </row>
    <row r="99" spans="2:22" ht="44.25" customHeight="1" x14ac:dyDescent="0.25">
      <c r="B99" s="456"/>
      <c r="C99" s="456"/>
      <c r="D99" s="456"/>
      <c r="E99" s="456"/>
      <c r="F99" s="424"/>
      <c r="G99" s="11" t="s">
        <v>46</v>
      </c>
      <c r="H99" s="132">
        <v>13</v>
      </c>
      <c r="I99" s="132">
        <v>12</v>
      </c>
      <c r="J99" s="132">
        <v>15</v>
      </c>
      <c r="K99" s="135">
        <v>12</v>
      </c>
      <c r="L99" s="135">
        <v>14</v>
      </c>
      <c r="M99" s="135">
        <v>13</v>
      </c>
      <c r="N99" s="136">
        <v>13</v>
      </c>
      <c r="O99" s="136">
        <v>16</v>
      </c>
      <c r="P99" s="136">
        <v>16</v>
      </c>
      <c r="Q99" s="281">
        <v>12</v>
      </c>
      <c r="R99" s="281">
        <v>14</v>
      </c>
      <c r="S99" s="281">
        <v>14</v>
      </c>
      <c r="T99" s="66">
        <f t="shared" si="15"/>
        <v>164</v>
      </c>
      <c r="U99" s="586"/>
    </row>
    <row r="100" spans="2:22" ht="43.5" customHeight="1" x14ac:dyDescent="0.25">
      <c r="B100" s="456" t="s">
        <v>180</v>
      </c>
      <c r="C100" s="456"/>
      <c r="D100" s="456"/>
      <c r="E100" s="456"/>
      <c r="F100" s="423" t="s">
        <v>78</v>
      </c>
      <c r="G100" s="10" t="s">
        <v>28</v>
      </c>
      <c r="H100" s="71">
        <v>450</v>
      </c>
      <c r="I100" s="71">
        <v>450</v>
      </c>
      <c r="J100" s="71">
        <v>500</v>
      </c>
      <c r="K100" s="71">
        <v>450</v>
      </c>
      <c r="L100" s="71">
        <v>500</v>
      </c>
      <c r="M100" s="71">
        <v>450</v>
      </c>
      <c r="N100" s="71">
        <v>500</v>
      </c>
      <c r="O100" s="71">
        <v>500</v>
      </c>
      <c r="P100" s="71">
        <v>400</v>
      </c>
      <c r="Q100" s="71">
        <v>400</v>
      </c>
      <c r="R100" s="71">
        <v>450</v>
      </c>
      <c r="S100" s="71">
        <v>500</v>
      </c>
      <c r="T100" s="62">
        <f t="shared" si="15"/>
        <v>5550</v>
      </c>
      <c r="U100" s="585">
        <f>T101/T100</f>
        <v>1.0124324324324325</v>
      </c>
    </row>
    <row r="101" spans="2:22" ht="38.25" customHeight="1" x14ac:dyDescent="0.25">
      <c r="B101" s="456"/>
      <c r="C101" s="456"/>
      <c r="D101" s="456"/>
      <c r="E101" s="456"/>
      <c r="F101" s="424"/>
      <c r="G101" s="11" t="s">
        <v>46</v>
      </c>
      <c r="H101" s="132">
        <v>511</v>
      </c>
      <c r="I101" s="132">
        <v>581</v>
      </c>
      <c r="J101" s="132">
        <v>607</v>
      </c>
      <c r="K101" s="137">
        <v>433</v>
      </c>
      <c r="L101" s="132">
        <v>600</v>
      </c>
      <c r="M101" s="132">
        <v>416</v>
      </c>
      <c r="N101" s="136">
        <v>603</v>
      </c>
      <c r="O101" s="136">
        <v>471</v>
      </c>
      <c r="P101" s="136">
        <v>516</v>
      </c>
      <c r="Q101" s="281">
        <v>415</v>
      </c>
      <c r="R101" s="281">
        <v>180</v>
      </c>
      <c r="S101" s="281">
        <v>286</v>
      </c>
      <c r="T101" s="66">
        <f t="shared" si="15"/>
        <v>5619</v>
      </c>
      <c r="U101" s="586"/>
    </row>
    <row r="102" spans="2:22" ht="38.25" customHeight="1" x14ac:dyDescent="0.25">
      <c r="B102" s="456" t="s">
        <v>181</v>
      </c>
      <c r="C102" s="456"/>
      <c r="D102" s="456"/>
      <c r="E102" s="456"/>
      <c r="F102" s="423" t="s">
        <v>189</v>
      </c>
      <c r="G102" s="10" t="s">
        <v>28</v>
      </c>
      <c r="H102" s="71">
        <v>1843</v>
      </c>
      <c r="I102" s="71">
        <v>1877</v>
      </c>
      <c r="J102" s="71">
        <v>2139</v>
      </c>
      <c r="K102" s="71">
        <v>1921</v>
      </c>
      <c r="L102" s="71">
        <v>1973</v>
      </c>
      <c r="M102" s="71">
        <v>2088</v>
      </c>
      <c r="N102" s="71">
        <v>2002</v>
      </c>
      <c r="O102" s="71">
        <v>1988</v>
      </c>
      <c r="P102" s="71">
        <v>1974</v>
      </c>
      <c r="Q102" s="71">
        <v>1984</v>
      </c>
      <c r="R102" s="71">
        <v>1977</v>
      </c>
      <c r="S102" s="71">
        <v>1975</v>
      </c>
      <c r="T102" s="62">
        <f t="shared" si="15"/>
        <v>23741</v>
      </c>
      <c r="U102" s="585">
        <f>T103/T102</f>
        <v>0.97304241607345943</v>
      </c>
      <c r="V102" s="562"/>
    </row>
    <row r="103" spans="2:22" ht="38.25" customHeight="1" x14ac:dyDescent="0.25">
      <c r="B103" s="456"/>
      <c r="C103" s="456"/>
      <c r="D103" s="456"/>
      <c r="E103" s="456"/>
      <c r="F103" s="424"/>
      <c r="G103" s="11" t="s">
        <v>46</v>
      </c>
      <c r="H103" s="132">
        <v>2162</v>
      </c>
      <c r="I103" s="132">
        <v>1959</v>
      </c>
      <c r="J103" s="132">
        <v>2130</v>
      </c>
      <c r="K103" s="138">
        <v>2431</v>
      </c>
      <c r="L103" s="138">
        <v>2309</v>
      </c>
      <c r="M103" s="138">
        <v>2203</v>
      </c>
      <c r="N103" s="136">
        <v>1982</v>
      </c>
      <c r="O103" s="136">
        <v>2054</v>
      </c>
      <c r="P103" s="136">
        <v>1804</v>
      </c>
      <c r="Q103" s="281">
        <f>1700+352</f>
        <v>2052</v>
      </c>
      <c r="R103" s="281">
        <v>830</v>
      </c>
      <c r="S103" s="281">
        <v>1185</v>
      </c>
      <c r="T103" s="66">
        <f t="shared" si="15"/>
        <v>23101</v>
      </c>
      <c r="U103" s="586"/>
      <c r="V103" s="562"/>
    </row>
    <row r="104" spans="2:22" ht="39" customHeight="1" x14ac:dyDescent="0.25">
      <c r="B104" s="456" t="s">
        <v>182</v>
      </c>
      <c r="C104" s="456"/>
      <c r="D104" s="456"/>
      <c r="E104" s="456"/>
      <c r="F104" s="423" t="s">
        <v>25</v>
      </c>
      <c r="G104" s="10" t="s">
        <v>28</v>
      </c>
      <c r="H104" s="71">
        <v>108</v>
      </c>
      <c r="I104" s="71">
        <v>116</v>
      </c>
      <c r="J104" s="71">
        <v>169</v>
      </c>
      <c r="K104" s="71">
        <v>138</v>
      </c>
      <c r="L104" s="71">
        <v>134</v>
      </c>
      <c r="M104" s="71">
        <v>124</v>
      </c>
      <c r="N104" s="71">
        <v>141</v>
      </c>
      <c r="O104" s="71">
        <v>166</v>
      </c>
      <c r="P104" s="71">
        <v>124</v>
      </c>
      <c r="Q104" s="71">
        <v>146</v>
      </c>
      <c r="R104" s="71">
        <v>127</v>
      </c>
      <c r="S104" s="71">
        <v>143</v>
      </c>
      <c r="T104" s="62">
        <f t="shared" si="15"/>
        <v>1636</v>
      </c>
      <c r="U104" s="585">
        <f>T105/T104</f>
        <v>0.93215158924205377</v>
      </c>
    </row>
    <row r="105" spans="2:22" ht="39" customHeight="1" x14ac:dyDescent="0.25">
      <c r="B105" s="456"/>
      <c r="C105" s="456"/>
      <c r="D105" s="456"/>
      <c r="E105" s="456"/>
      <c r="F105" s="424"/>
      <c r="G105" s="11" t="s">
        <v>46</v>
      </c>
      <c r="H105" s="64">
        <v>109</v>
      </c>
      <c r="I105" s="64">
        <v>118</v>
      </c>
      <c r="J105" s="64">
        <v>148</v>
      </c>
      <c r="K105" s="132">
        <v>197</v>
      </c>
      <c r="L105" s="132">
        <v>127</v>
      </c>
      <c r="M105" s="132">
        <v>139</v>
      </c>
      <c r="N105" s="136">
        <v>148</v>
      </c>
      <c r="O105" s="136">
        <v>114</v>
      </c>
      <c r="P105" s="136">
        <v>144</v>
      </c>
      <c r="Q105" s="283">
        <v>111</v>
      </c>
      <c r="R105" s="283">
        <v>77</v>
      </c>
      <c r="S105" s="283">
        <v>93</v>
      </c>
      <c r="T105" s="66">
        <f t="shared" si="15"/>
        <v>1525</v>
      </c>
      <c r="U105" s="586"/>
    </row>
    <row r="106" spans="2:22" ht="42.75" customHeight="1" x14ac:dyDescent="0.25">
      <c r="B106" s="456" t="s">
        <v>183</v>
      </c>
      <c r="C106" s="456"/>
      <c r="D106" s="456"/>
      <c r="E106" s="456"/>
      <c r="F106" s="463" t="s">
        <v>188</v>
      </c>
      <c r="G106" s="10" t="s">
        <v>28</v>
      </c>
      <c r="H106" s="71">
        <v>23</v>
      </c>
      <c r="I106" s="71">
        <v>23</v>
      </c>
      <c r="J106" s="71">
        <v>23</v>
      </c>
      <c r="K106" s="71">
        <v>23</v>
      </c>
      <c r="L106" s="71">
        <v>23</v>
      </c>
      <c r="M106" s="71">
        <v>23</v>
      </c>
      <c r="N106" s="71">
        <v>23</v>
      </c>
      <c r="O106" s="71">
        <v>23</v>
      </c>
      <c r="P106" s="71">
        <v>23</v>
      </c>
      <c r="Q106" s="71">
        <v>23</v>
      </c>
      <c r="R106" s="71">
        <v>23</v>
      </c>
      <c r="S106" s="71">
        <v>23</v>
      </c>
      <c r="T106" s="62">
        <f t="shared" si="15"/>
        <v>276</v>
      </c>
      <c r="U106" s="585">
        <f>T107/T106</f>
        <v>0.95652173913043481</v>
      </c>
    </row>
    <row r="107" spans="2:22" ht="42.75" customHeight="1" x14ac:dyDescent="0.25">
      <c r="B107" s="456"/>
      <c r="C107" s="456"/>
      <c r="D107" s="456"/>
      <c r="E107" s="456"/>
      <c r="F107" s="464"/>
      <c r="G107" s="11" t="s">
        <v>46</v>
      </c>
      <c r="H107" s="135">
        <v>21</v>
      </c>
      <c r="I107" s="135">
        <v>23</v>
      </c>
      <c r="J107" s="135">
        <v>22</v>
      </c>
      <c r="K107" s="135">
        <v>21</v>
      </c>
      <c r="L107" s="135">
        <v>21</v>
      </c>
      <c r="M107" s="135">
        <v>22</v>
      </c>
      <c r="N107" s="136">
        <v>22</v>
      </c>
      <c r="O107" s="136">
        <v>22</v>
      </c>
      <c r="P107" s="136">
        <v>23</v>
      </c>
      <c r="Q107" s="282">
        <v>23</v>
      </c>
      <c r="R107" s="282">
        <v>22</v>
      </c>
      <c r="S107" s="282">
        <v>22</v>
      </c>
      <c r="T107" s="66">
        <f t="shared" si="15"/>
        <v>264</v>
      </c>
      <c r="U107" s="586"/>
    </row>
    <row r="108" spans="2:22" ht="33" customHeight="1" x14ac:dyDescent="0.25">
      <c r="B108" s="456" t="s">
        <v>184</v>
      </c>
      <c r="C108" s="456"/>
      <c r="D108" s="456"/>
      <c r="E108" s="456"/>
      <c r="F108" s="423" t="s">
        <v>190</v>
      </c>
      <c r="G108" s="10" t="s">
        <v>28</v>
      </c>
      <c r="H108" s="69">
        <v>400</v>
      </c>
      <c r="I108" s="69">
        <v>400</v>
      </c>
      <c r="J108" s="69">
        <v>400</v>
      </c>
      <c r="K108" s="69">
        <v>400</v>
      </c>
      <c r="L108" s="69">
        <v>400</v>
      </c>
      <c r="M108" s="69">
        <v>400</v>
      </c>
      <c r="N108" s="69">
        <v>400</v>
      </c>
      <c r="O108" s="69">
        <v>400</v>
      </c>
      <c r="P108" s="69">
        <v>400</v>
      </c>
      <c r="Q108" s="69">
        <v>600</v>
      </c>
      <c r="R108" s="69">
        <v>400</v>
      </c>
      <c r="S108" s="69">
        <v>400</v>
      </c>
      <c r="T108" s="62">
        <f t="shared" si="15"/>
        <v>5000</v>
      </c>
      <c r="U108" s="585">
        <f>T109/T108</f>
        <v>0.98099999999999998</v>
      </c>
    </row>
    <row r="109" spans="2:22" ht="33" customHeight="1" x14ac:dyDescent="0.25">
      <c r="B109" s="456"/>
      <c r="C109" s="456"/>
      <c r="D109" s="456"/>
      <c r="E109" s="456"/>
      <c r="F109" s="424"/>
      <c r="G109" s="11" t="s">
        <v>46</v>
      </c>
      <c r="H109" s="136">
        <v>518</v>
      </c>
      <c r="I109" s="136">
        <v>436</v>
      </c>
      <c r="J109" s="136">
        <v>454</v>
      </c>
      <c r="K109" s="136">
        <v>350</v>
      </c>
      <c r="L109" s="136">
        <v>426</v>
      </c>
      <c r="M109" s="136">
        <v>431</v>
      </c>
      <c r="N109" s="136">
        <v>436</v>
      </c>
      <c r="O109" s="136">
        <v>452</v>
      </c>
      <c r="P109" s="136">
        <v>390</v>
      </c>
      <c r="Q109" s="281">
        <v>309</v>
      </c>
      <c r="R109" s="281">
        <v>302</v>
      </c>
      <c r="S109" s="281">
        <v>401</v>
      </c>
      <c r="T109" s="66">
        <f t="shared" si="15"/>
        <v>4905</v>
      </c>
      <c r="U109" s="586"/>
    </row>
    <row r="110" spans="2:22" ht="44.25" customHeight="1" x14ac:dyDescent="0.25">
      <c r="B110" s="456" t="s">
        <v>185</v>
      </c>
      <c r="C110" s="456"/>
      <c r="D110" s="456"/>
      <c r="E110" s="456"/>
      <c r="F110" s="423" t="s">
        <v>77</v>
      </c>
      <c r="G110" s="10" t="s">
        <v>28</v>
      </c>
      <c r="H110" s="71">
        <v>60</v>
      </c>
      <c r="I110" s="71">
        <v>60</v>
      </c>
      <c r="J110" s="71">
        <v>60</v>
      </c>
      <c r="K110" s="71">
        <v>60</v>
      </c>
      <c r="L110" s="71">
        <v>60</v>
      </c>
      <c r="M110" s="71">
        <v>60</v>
      </c>
      <c r="N110" s="71">
        <v>60</v>
      </c>
      <c r="O110" s="71">
        <v>60</v>
      </c>
      <c r="P110" s="71">
        <v>60</v>
      </c>
      <c r="Q110" s="71">
        <v>60</v>
      </c>
      <c r="R110" s="71">
        <v>60</v>
      </c>
      <c r="S110" s="71">
        <v>60</v>
      </c>
      <c r="T110" s="62">
        <f t="shared" si="15"/>
        <v>720</v>
      </c>
      <c r="U110" s="585">
        <f>T111/T110</f>
        <v>0.83888888888888891</v>
      </c>
    </row>
    <row r="111" spans="2:22" ht="44.25" customHeight="1" x14ac:dyDescent="0.25">
      <c r="B111" s="456"/>
      <c r="C111" s="456"/>
      <c r="D111" s="456"/>
      <c r="E111" s="456"/>
      <c r="F111" s="424"/>
      <c r="G111" s="11" t="s">
        <v>46</v>
      </c>
      <c r="H111" s="64">
        <v>46</v>
      </c>
      <c r="I111" s="64">
        <v>52</v>
      </c>
      <c r="J111" s="64">
        <v>35</v>
      </c>
      <c r="K111" s="138">
        <v>48</v>
      </c>
      <c r="L111" s="138">
        <v>54</v>
      </c>
      <c r="M111" s="138">
        <v>66</v>
      </c>
      <c r="N111" s="136">
        <v>80</v>
      </c>
      <c r="O111" s="136">
        <v>62</v>
      </c>
      <c r="P111" s="136">
        <v>66</v>
      </c>
      <c r="Q111" s="281">
        <v>46</v>
      </c>
      <c r="R111" s="281">
        <v>11</v>
      </c>
      <c r="S111" s="281">
        <v>38</v>
      </c>
      <c r="T111" s="66">
        <f t="shared" si="15"/>
        <v>604</v>
      </c>
      <c r="U111" s="586"/>
    </row>
    <row r="112" spans="2:22" ht="41.25" customHeight="1" x14ac:dyDescent="0.25">
      <c r="B112" s="456" t="s">
        <v>186</v>
      </c>
      <c r="C112" s="456"/>
      <c r="D112" s="456"/>
      <c r="E112" s="456"/>
      <c r="F112" s="423" t="s">
        <v>80</v>
      </c>
      <c r="G112" s="10" t="s">
        <v>28</v>
      </c>
      <c r="H112" s="71">
        <v>70</v>
      </c>
      <c r="I112" s="71">
        <v>100</v>
      </c>
      <c r="J112" s="71">
        <v>150</v>
      </c>
      <c r="K112" s="71">
        <v>150</v>
      </c>
      <c r="L112" s="71">
        <v>150</v>
      </c>
      <c r="M112" s="71">
        <v>150</v>
      </c>
      <c r="N112" s="71">
        <v>150</v>
      </c>
      <c r="O112" s="71">
        <v>150</v>
      </c>
      <c r="P112" s="71">
        <v>150</v>
      </c>
      <c r="Q112" s="71">
        <v>180</v>
      </c>
      <c r="R112" s="71">
        <v>100</v>
      </c>
      <c r="S112" s="71">
        <v>100</v>
      </c>
      <c r="T112" s="62">
        <f t="shared" si="15"/>
        <v>1600</v>
      </c>
      <c r="U112" s="585">
        <f>T113/T112</f>
        <v>0.48062500000000002</v>
      </c>
    </row>
    <row r="113" spans="2:21" ht="41.25" customHeight="1" x14ac:dyDescent="0.25">
      <c r="B113" s="456"/>
      <c r="C113" s="456"/>
      <c r="D113" s="456"/>
      <c r="E113" s="456"/>
      <c r="F113" s="424"/>
      <c r="G113" s="11" t="s">
        <v>46</v>
      </c>
      <c r="H113" s="132">
        <v>32</v>
      </c>
      <c r="I113" s="132">
        <v>120</v>
      </c>
      <c r="J113" s="132">
        <v>95</v>
      </c>
      <c r="K113" s="133">
        <v>91</v>
      </c>
      <c r="L113" s="133">
        <v>74</v>
      </c>
      <c r="M113" s="138">
        <v>52</v>
      </c>
      <c r="N113" s="136">
        <v>65</v>
      </c>
      <c r="O113" s="136">
        <v>72</v>
      </c>
      <c r="P113" s="136">
        <v>45</v>
      </c>
      <c r="Q113" s="281">
        <v>46</v>
      </c>
      <c r="R113" s="281">
        <v>28</v>
      </c>
      <c r="S113" s="281">
        <v>49</v>
      </c>
      <c r="T113" s="66">
        <f t="shared" si="15"/>
        <v>769</v>
      </c>
      <c r="U113" s="586"/>
    </row>
    <row r="114" spans="2:21" ht="46.5" customHeight="1" x14ac:dyDescent="0.25">
      <c r="B114" s="456" t="s">
        <v>187</v>
      </c>
      <c r="C114" s="456"/>
      <c r="D114" s="456"/>
      <c r="E114" s="456"/>
      <c r="F114" s="423" t="s">
        <v>81</v>
      </c>
      <c r="G114" s="10" t="s">
        <v>28</v>
      </c>
      <c r="H114" s="71">
        <v>350</v>
      </c>
      <c r="I114" s="71">
        <v>350</v>
      </c>
      <c r="J114" s="71">
        <v>350</v>
      </c>
      <c r="K114" s="71">
        <v>350</v>
      </c>
      <c r="L114" s="71">
        <v>350</v>
      </c>
      <c r="M114" s="71">
        <v>350</v>
      </c>
      <c r="N114" s="71">
        <v>350</v>
      </c>
      <c r="O114" s="71">
        <v>350</v>
      </c>
      <c r="P114" s="71">
        <v>350</v>
      </c>
      <c r="Q114" s="71">
        <v>350</v>
      </c>
      <c r="R114" s="71">
        <v>350</v>
      </c>
      <c r="S114" s="71">
        <v>350</v>
      </c>
      <c r="T114" s="139">
        <f t="shared" si="15"/>
        <v>4200</v>
      </c>
      <c r="U114" s="585">
        <f>T115/T114</f>
        <v>0.75714285714285712</v>
      </c>
    </row>
    <row r="115" spans="2:21" ht="46.5" customHeight="1" x14ac:dyDescent="0.25">
      <c r="B115" s="456"/>
      <c r="C115" s="456"/>
      <c r="D115" s="456"/>
      <c r="E115" s="456"/>
      <c r="F115" s="424"/>
      <c r="G115" s="11" t="s">
        <v>46</v>
      </c>
      <c r="H115" s="140">
        <v>220</v>
      </c>
      <c r="I115" s="140">
        <v>305</v>
      </c>
      <c r="J115" s="140">
        <v>362</v>
      </c>
      <c r="K115" s="133">
        <v>452</v>
      </c>
      <c r="L115" s="133">
        <v>326</v>
      </c>
      <c r="M115" s="262">
        <v>217</v>
      </c>
      <c r="N115" s="136">
        <v>372</v>
      </c>
      <c r="O115" s="136">
        <v>342</v>
      </c>
      <c r="P115" s="136">
        <v>185</v>
      </c>
      <c r="Q115" s="289">
        <v>253</v>
      </c>
      <c r="R115" s="289">
        <v>56</v>
      </c>
      <c r="S115" s="289">
        <v>90</v>
      </c>
      <c r="T115" s="66">
        <f t="shared" si="15"/>
        <v>3180</v>
      </c>
      <c r="U115" s="586"/>
    </row>
    <row r="116" spans="2:21" ht="46.5" customHeight="1" x14ac:dyDescent="0.25">
      <c r="B116" s="563" t="s">
        <v>230</v>
      </c>
      <c r="C116" s="564"/>
      <c r="D116" s="564"/>
      <c r="E116" s="564"/>
      <c r="F116" s="565"/>
      <c r="G116" s="10" t="s">
        <v>28</v>
      </c>
      <c r="H116" s="284">
        <f>SUM(H94,H96,H98,H100,H102,H104,H106,H108,H110,H112,H114)</f>
        <v>3419</v>
      </c>
      <c r="I116" s="284">
        <f t="shared" ref="I116:S117" si="16">SUM(I94,I96,I98,I100,I102,I104,I106,I108,I110,I112,I114)</f>
        <v>3484</v>
      </c>
      <c r="J116" s="284">
        <f t="shared" si="16"/>
        <v>3907</v>
      </c>
      <c r="K116" s="284">
        <f t="shared" si="16"/>
        <v>3604</v>
      </c>
      <c r="L116" s="284">
        <f t="shared" si="16"/>
        <v>3706</v>
      </c>
      <c r="M116" s="284">
        <f t="shared" si="16"/>
        <v>3758</v>
      </c>
      <c r="N116" s="284">
        <f t="shared" si="16"/>
        <v>3741</v>
      </c>
      <c r="O116" s="284">
        <f t="shared" si="16"/>
        <v>3753</v>
      </c>
      <c r="P116" s="287">
        <f t="shared" si="16"/>
        <v>3594</v>
      </c>
      <c r="Q116" s="284">
        <f t="shared" si="16"/>
        <v>3859</v>
      </c>
      <c r="R116" s="284">
        <f t="shared" si="16"/>
        <v>3599</v>
      </c>
      <c r="S116" s="284">
        <f t="shared" si="16"/>
        <v>3667</v>
      </c>
      <c r="T116" s="288">
        <f>SUM(H116:S116)</f>
        <v>44091</v>
      </c>
      <c r="U116" s="579">
        <f>T117/T116</f>
        <v>0.93792383933229007</v>
      </c>
    </row>
    <row r="117" spans="2:21" ht="46.5" customHeight="1" x14ac:dyDescent="0.25">
      <c r="B117" s="566"/>
      <c r="C117" s="567"/>
      <c r="D117" s="567"/>
      <c r="E117" s="567"/>
      <c r="F117" s="568"/>
      <c r="G117" s="11" t="s">
        <v>46</v>
      </c>
      <c r="H117" s="285">
        <f>SUM(H95,H97,H99,H101,H103,H105,H107,H109,H111,H113,H115)</f>
        <v>3741</v>
      </c>
      <c r="I117" s="285">
        <f t="shared" si="16"/>
        <v>3704</v>
      </c>
      <c r="J117" s="285">
        <f t="shared" si="16"/>
        <v>3977</v>
      </c>
      <c r="K117" s="285">
        <f t="shared" si="16"/>
        <v>4138</v>
      </c>
      <c r="L117" s="285">
        <f t="shared" si="16"/>
        <v>4057</v>
      </c>
      <c r="M117" s="285">
        <f t="shared" si="16"/>
        <v>3664</v>
      </c>
      <c r="N117" s="285">
        <f t="shared" si="16"/>
        <v>3828</v>
      </c>
      <c r="O117" s="285">
        <f t="shared" si="16"/>
        <v>3713</v>
      </c>
      <c r="P117" s="285">
        <f t="shared" si="16"/>
        <v>3294</v>
      </c>
      <c r="Q117" s="290">
        <f t="shared" si="16"/>
        <v>3352</v>
      </c>
      <c r="R117" s="290">
        <f t="shared" si="16"/>
        <v>1607</v>
      </c>
      <c r="S117" s="290">
        <f t="shared" si="16"/>
        <v>2279</v>
      </c>
      <c r="T117" s="278">
        <f>SUM(H117:S117)</f>
        <v>41354</v>
      </c>
      <c r="U117" s="580"/>
    </row>
    <row r="118" spans="2:21" s="25" customFormat="1" ht="78" customHeight="1" x14ac:dyDescent="0.25">
      <c r="B118" s="316" t="s">
        <v>224</v>
      </c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</row>
    <row r="119" spans="2:21" s="25" customFormat="1" ht="30.75" customHeight="1" x14ac:dyDescent="0.25">
      <c r="B119" s="318" t="s">
        <v>146</v>
      </c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20"/>
    </row>
    <row r="120" spans="2:21" s="25" customFormat="1" ht="30" x14ac:dyDescent="0.25">
      <c r="B120" s="30" t="s">
        <v>18</v>
      </c>
      <c r="C120" s="321" t="s">
        <v>19</v>
      </c>
      <c r="D120" s="321"/>
      <c r="E120" s="321"/>
      <c r="F120" s="30" t="s">
        <v>20</v>
      </c>
      <c r="G120" s="233" t="s">
        <v>21</v>
      </c>
      <c r="H120" s="321" t="s">
        <v>22</v>
      </c>
      <c r="I120" s="321"/>
      <c r="J120" s="321"/>
      <c r="K120" s="321"/>
      <c r="L120" s="321"/>
      <c r="M120" s="321"/>
      <c r="N120" s="321"/>
      <c r="O120" s="321" t="s">
        <v>23</v>
      </c>
      <c r="P120" s="321"/>
      <c r="Q120" s="321"/>
      <c r="R120" s="321"/>
      <c r="S120" s="321"/>
      <c r="T120" s="321" t="s">
        <v>24</v>
      </c>
      <c r="U120" s="321"/>
    </row>
    <row r="121" spans="2:21" ht="28.5" x14ac:dyDescent="0.25">
      <c r="B121" s="90" t="s">
        <v>147</v>
      </c>
      <c r="C121" s="307" t="s">
        <v>204</v>
      </c>
      <c r="D121" s="308"/>
      <c r="E121" s="309"/>
      <c r="F121" s="90" t="s">
        <v>25</v>
      </c>
      <c r="G121" s="90" t="s">
        <v>26</v>
      </c>
      <c r="H121" s="307" t="s">
        <v>27</v>
      </c>
      <c r="I121" s="308"/>
      <c r="J121" s="308"/>
      <c r="K121" s="308"/>
      <c r="L121" s="308"/>
      <c r="M121" s="308"/>
      <c r="N121" s="309"/>
      <c r="O121" s="307" t="s">
        <v>49</v>
      </c>
      <c r="P121" s="308"/>
      <c r="Q121" s="308"/>
      <c r="R121" s="308"/>
      <c r="S121" s="309"/>
      <c r="T121" s="310">
        <f>U124</f>
        <v>0.96</v>
      </c>
      <c r="U121" s="311"/>
    </row>
    <row r="122" spans="2:21" ht="15.75" x14ac:dyDescent="0.25">
      <c r="B122" s="312" t="s">
        <v>28</v>
      </c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</row>
    <row r="123" spans="2:21" ht="30" x14ac:dyDescent="0.25">
      <c r="B123" s="227" t="s">
        <v>29</v>
      </c>
      <c r="C123" s="301" t="s">
        <v>30</v>
      </c>
      <c r="D123" s="301"/>
      <c r="E123" s="301"/>
      <c r="F123" s="227" t="s">
        <v>20</v>
      </c>
      <c r="G123" s="232" t="s">
        <v>28</v>
      </c>
      <c r="H123" s="227" t="s">
        <v>31</v>
      </c>
      <c r="I123" s="227" t="s">
        <v>32</v>
      </c>
      <c r="J123" s="227" t="s">
        <v>33</v>
      </c>
      <c r="K123" s="227" t="s">
        <v>34</v>
      </c>
      <c r="L123" s="227" t="s">
        <v>35</v>
      </c>
      <c r="M123" s="227" t="s">
        <v>36</v>
      </c>
      <c r="N123" s="227" t="s">
        <v>37</v>
      </c>
      <c r="O123" s="227" t="s">
        <v>38</v>
      </c>
      <c r="P123" s="227" t="s">
        <v>39</v>
      </c>
      <c r="Q123" s="227" t="s">
        <v>40</v>
      </c>
      <c r="R123" s="227" t="s">
        <v>41</v>
      </c>
      <c r="S123" s="227" t="s">
        <v>42</v>
      </c>
      <c r="T123" s="227" t="s">
        <v>43</v>
      </c>
      <c r="U123" s="227" t="s">
        <v>44</v>
      </c>
    </row>
    <row r="124" spans="2:21" ht="21" customHeight="1" x14ac:dyDescent="0.25">
      <c r="B124" s="34" t="s">
        <v>148</v>
      </c>
      <c r="C124" s="313" t="s">
        <v>149</v>
      </c>
      <c r="D124" s="314"/>
      <c r="E124" s="315"/>
      <c r="F124" s="34" t="s">
        <v>25</v>
      </c>
      <c r="G124" s="31">
        <f>T124</f>
        <v>211.2</v>
      </c>
      <c r="H124" s="64">
        <f>H125*0.96</f>
        <v>15.36</v>
      </c>
      <c r="I124" s="64">
        <f t="shared" ref="I124:S124" si="17">I125*0.96</f>
        <v>18.239999999999998</v>
      </c>
      <c r="J124" s="64">
        <f t="shared" si="17"/>
        <v>21.119999999999997</v>
      </c>
      <c r="K124" s="64">
        <f t="shared" si="17"/>
        <v>18.239999999999998</v>
      </c>
      <c r="L124" s="64">
        <f t="shared" si="17"/>
        <v>21.119999999999997</v>
      </c>
      <c r="M124" s="64">
        <f t="shared" si="17"/>
        <v>23.04</v>
      </c>
      <c r="N124" s="64">
        <f t="shared" si="17"/>
        <v>19.2</v>
      </c>
      <c r="O124" s="64">
        <f t="shared" si="17"/>
        <v>21.119999999999997</v>
      </c>
      <c r="P124" s="64">
        <f t="shared" si="17"/>
        <v>18.239999999999998</v>
      </c>
      <c r="Q124" s="64">
        <f t="shared" si="17"/>
        <v>15.36</v>
      </c>
      <c r="R124" s="64">
        <f t="shared" si="17"/>
        <v>11.52</v>
      </c>
      <c r="S124" s="64">
        <f t="shared" si="17"/>
        <v>8.64</v>
      </c>
      <c r="T124" s="189">
        <f>SUM(H124:S124)</f>
        <v>211.2</v>
      </c>
      <c r="U124" s="305">
        <f>T124/T125</f>
        <v>0.96</v>
      </c>
    </row>
    <row r="125" spans="2:21" ht="21" customHeight="1" x14ac:dyDescent="0.25">
      <c r="B125" s="34" t="s">
        <v>150</v>
      </c>
      <c r="C125" s="313" t="s">
        <v>151</v>
      </c>
      <c r="D125" s="314"/>
      <c r="E125" s="315"/>
      <c r="F125" s="34" t="s">
        <v>25</v>
      </c>
      <c r="G125" s="31">
        <f>T125</f>
        <v>220</v>
      </c>
      <c r="H125" s="64">
        <v>16</v>
      </c>
      <c r="I125" s="64">
        <v>19</v>
      </c>
      <c r="J125" s="64">
        <v>22</v>
      </c>
      <c r="K125" s="64">
        <v>19</v>
      </c>
      <c r="L125" s="64">
        <v>22</v>
      </c>
      <c r="M125" s="64">
        <v>24</v>
      </c>
      <c r="N125" s="64">
        <v>20</v>
      </c>
      <c r="O125" s="64">
        <v>22</v>
      </c>
      <c r="P125" s="64">
        <v>19</v>
      </c>
      <c r="Q125" s="64">
        <v>16</v>
      </c>
      <c r="R125" s="64">
        <v>12</v>
      </c>
      <c r="S125" s="64">
        <v>9</v>
      </c>
      <c r="T125" s="189">
        <f>SUM(H125:S125)</f>
        <v>220</v>
      </c>
      <c r="U125" s="306"/>
    </row>
    <row r="126" spans="2:21" ht="15.75" x14ac:dyDescent="0.25">
      <c r="B126" s="300" t="s">
        <v>46</v>
      </c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</row>
    <row r="127" spans="2:21" ht="30" x14ac:dyDescent="0.25">
      <c r="B127" s="227" t="s">
        <v>29</v>
      </c>
      <c r="C127" s="301" t="s">
        <v>30</v>
      </c>
      <c r="D127" s="301"/>
      <c r="E127" s="301"/>
      <c r="F127" s="227" t="s">
        <v>20</v>
      </c>
      <c r="G127" s="232" t="s">
        <v>46</v>
      </c>
      <c r="H127" s="227" t="s">
        <v>31</v>
      </c>
      <c r="I127" s="227" t="s">
        <v>32</v>
      </c>
      <c r="J127" s="227" t="s">
        <v>33</v>
      </c>
      <c r="K127" s="227" t="s">
        <v>34</v>
      </c>
      <c r="L127" s="227" t="s">
        <v>35</v>
      </c>
      <c r="M127" s="227" t="s">
        <v>36</v>
      </c>
      <c r="N127" s="227" t="s">
        <v>37</v>
      </c>
      <c r="O127" s="227" t="s">
        <v>38</v>
      </c>
      <c r="P127" s="227" t="s">
        <v>39</v>
      </c>
      <c r="Q127" s="227" t="s">
        <v>40</v>
      </c>
      <c r="R127" s="227" t="s">
        <v>41</v>
      </c>
      <c r="S127" s="227" t="s">
        <v>42</v>
      </c>
      <c r="T127" s="227" t="s">
        <v>43</v>
      </c>
      <c r="U127" s="36" t="s">
        <v>44</v>
      </c>
    </row>
    <row r="128" spans="2:21" ht="21" customHeight="1" x14ac:dyDescent="0.25">
      <c r="B128" s="32" t="s">
        <v>148</v>
      </c>
      <c r="C128" s="302" t="s">
        <v>149</v>
      </c>
      <c r="D128" s="303"/>
      <c r="E128" s="304"/>
      <c r="F128" s="32" t="s">
        <v>25</v>
      </c>
      <c r="G128" s="31">
        <f>T128</f>
        <v>325</v>
      </c>
      <c r="H128" s="190">
        <v>15</v>
      </c>
      <c r="I128" s="190">
        <v>21</v>
      </c>
      <c r="J128" s="190">
        <v>25</v>
      </c>
      <c r="K128" s="35">
        <v>17</v>
      </c>
      <c r="L128" s="35">
        <v>16</v>
      </c>
      <c r="M128" s="35">
        <v>32</v>
      </c>
      <c r="N128" s="64">
        <v>56</v>
      </c>
      <c r="O128" s="64">
        <v>37</v>
      </c>
      <c r="P128" s="64">
        <v>29</v>
      </c>
      <c r="Q128" s="191">
        <v>39</v>
      </c>
      <c r="R128" s="191">
        <v>12</v>
      </c>
      <c r="S128" s="191">
        <v>26</v>
      </c>
      <c r="T128" s="189">
        <f>SUM(H128:S128)</f>
        <v>325</v>
      </c>
      <c r="U128" s="305">
        <f>T128/T129</f>
        <v>1.4772727272727273</v>
      </c>
    </row>
    <row r="129" spans="2:21" ht="21" customHeight="1" x14ac:dyDescent="0.25">
      <c r="B129" s="32" t="s">
        <v>150</v>
      </c>
      <c r="C129" s="302" t="s">
        <v>151</v>
      </c>
      <c r="D129" s="303"/>
      <c r="E129" s="304"/>
      <c r="F129" s="32" t="s">
        <v>25</v>
      </c>
      <c r="G129" s="31">
        <f>T129</f>
        <v>220</v>
      </c>
      <c r="H129" s="74">
        <f>H125</f>
        <v>16</v>
      </c>
      <c r="I129" s="74">
        <f t="shared" ref="I129:S129" si="18">I125</f>
        <v>19</v>
      </c>
      <c r="J129" s="74">
        <f t="shared" si="18"/>
        <v>22</v>
      </c>
      <c r="K129" s="74">
        <f t="shared" si="18"/>
        <v>19</v>
      </c>
      <c r="L129" s="74">
        <f t="shared" si="18"/>
        <v>22</v>
      </c>
      <c r="M129" s="74">
        <f t="shared" si="18"/>
        <v>24</v>
      </c>
      <c r="N129" s="74">
        <f t="shared" si="18"/>
        <v>20</v>
      </c>
      <c r="O129" s="74">
        <f t="shared" si="18"/>
        <v>22</v>
      </c>
      <c r="P129" s="74">
        <f t="shared" si="18"/>
        <v>19</v>
      </c>
      <c r="Q129" s="74">
        <f t="shared" si="18"/>
        <v>16</v>
      </c>
      <c r="R129" s="74">
        <f t="shared" si="18"/>
        <v>12</v>
      </c>
      <c r="S129" s="74">
        <f t="shared" si="18"/>
        <v>9</v>
      </c>
      <c r="T129" s="189">
        <f>SUM(H129:S129)</f>
        <v>220</v>
      </c>
      <c r="U129" s="306"/>
    </row>
    <row r="130" spans="2:21" ht="18" x14ac:dyDescent="0.25">
      <c r="B130" s="546" t="s">
        <v>56</v>
      </c>
      <c r="C130" s="547"/>
      <c r="D130" s="547"/>
      <c r="E130" s="547"/>
      <c r="F130" s="547"/>
      <c r="G130" s="547"/>
      <c r="H130" s="547"/>
      <c r="I130" s="547"/>
      <c r="J130" s="547"/>
      <c r="K130" s="547"/>
      <c r="L130" s="547"/>
      <c r="M130" s="547"/>
      <c r="N130" s="547"/>
      <c r="O130" s="547"/>
      <c r="P130" s="547"/>
      <c r="Q130" s="547"/>
      <c r="R130" s="547"/>
      <c r="S130" s="547"/>
      <c r="T130" s="547"/>
      <c r="U130" s="548"/>
    </row>
    <row r="131" spans="2:21" ht="15" customHeight="1" x14ac:dyDescent="0.25">
      <c r="B131" s="551" t="s">
        <v>57</v>
      </c>
      <c r="C131" s="553" t="s">
        <v>30</v>
      </c>
      <c r="D131" s="554"/>
      <c r="E131" s="555"/>
      <c r="F131" s="549" t="s">
        <v>20</v>
      </c>
      <c r="G131" s="549" t="s">
        <v>58</v>
      </c>
      <c r="H131" s="470" t="s">
        <v>31</v>
      </c>
      <c r="I131" s="470" t="s">
        <v>32</v>
      </c>
      <c r="J131" s="470" t="s">
        <v>33</v>
      </c>
      <c r="K131" s="470" t="s">
        <v>34</v>
      </c>
      <c r="L131" s="470" t="s">
        <v>35</v>
      </c>
      <c r="M131" s="470" t="s">
        <v>36</v>
      </c>
      <c r="N131" s="470" t="s">
        <v>37</v>
      </c>
      <c r="O131" s="470" t="s">
        <v>38</v>
      </c>
      <c r="P131" s="470" t="s">
        <v>39</v>
      </c>
      <c r="Q131" s="470" t="s">
        <v>59</v>
      </c>
      <c r="R131" s="470" t="s">
        <v>41</v>
      </c>
      <c r="S131" s="470" t="s">
        <v>42</v>
      </c>
      <c r="T131" s="470" t="s">
        <v>43</v>
      </c>
      <c r="U131" s="560" t="s">
        <v>44</v>
      </c>
    </row>
    <row r="132" spans="2:21" x14ac:dyDescent="0.25">
      <c r="B132" s="552"/>
      <c r="C132" s="556"/>
      <c r="D132" s="557"/>
      <c r="E132" s="558"/>
      <c r="F132" s="550"/>
      <c r="G132" s="550"/>
      <c r="H132" s="471"/>
      <c r="I132" s="471"/>
      <c r="J132" s="471"/>
      <c r="K132" s="471"/>
      <c r="L132" s="471"/>
      <c r="M132" s="471"/>
      <c r="N132" s="471"/>
      <c r="O132" s="471"/>
      <c r="P132" s="471"/>
      <c r="Q132" s="471"/>
      <c r="R132" s="471"/>
      <c r="S132" s="471"/>
      <c r="T132" s="471"/>
      <c r="U132" s="561"/>
    </row>
    <row r="133" spans="2:21" ht="69" customHeight="1" x14ac:dyDescent="0.25">
      <c r="B133" s="559" t="s">
        <v>221</v>
      </c>
      <c r="C133" s="559"/>
      <c r="D133" s="559"/>
      <c r="E133" s="559"/>
      <c r="F133" s="468" t="s">
        <v>25</v>
      </c>
      <c r="G133" s="37" t="s">
        <v>28</v>
      </c>
      <c r="H133" s="71">
        <v>22</v>
      </c>
      <c r="I133" s="71">
        <v>29</v>
      </c>
      <c r="J133" s="71">
        <v>30</v>
      </c>
      <c r="K133" s="71">
        <v>34</v>
      </c>
      <c r="L133" s="71">
        <v>29</v>
      </c>
      <c r="M133" s="71">
        <v>35</v>
      </c>
      <c r="N133" s="71">
        <v>35</v>
      </c>
      <c r="O133" s="71">
        <v>34</v>
      </c>
      <c r="P133" s="71">
        <v>31</v>
      </c>
      <c r="Q133" s="71">
        <v>33</v>
      </c>
      <c r="R133" s="71">
        <v>28</v>
      </c>
      <c r="S133" s="71">
        <v>18</v>
      </c>
      <c r="T133" s="192">
        <f t="shared" ref="T133:T140" si="19">SUM(H133:S133)</f>
        <v>358</v>
      </c>
      <c r="U133" s="583">
        <f>T134/T133</f>
        <v>0.90782122905027929</v>
      </c>
    </row>
    <row r="134" spans="2:21" ht="69" customHeight="1" x14ac:dyDescent="0.25">
      <c r="B134" s="559"/>
      <c r="C134" s="559"/>
      <c r="D134" s="559"/>
      <c r="E134" s="559"/>
      <c r="F134" s="469"/>
      <c r="G134" s="38" t="s">
        <v>46</v>
      </c>
      <c r="H134" s="191">
        <v>15</v>
      </c>
      <c r="I134" s="191">
        <v>21</v>
      </c>
      <c r="J134" s="191">
        <v>25</v>
      </c>
      <c r="K134" s="193">
        <v>17</v>
      </c>
      <c r="L134" s="193">
        <v>16</v>
      </c>
      <c r="M134" s="193">
        <v>32</v>
      </c>
      <c r="N134" s="193">
        <v>56</v>
      </c>
      <c r="O134" s="193">
        <v>37</v>
      </c>
      <c r="P134" s="191">
        <v>29</v>
      </c>
      <c r="Q134" s="191">
        <v>39</v>
      </c>
      <c r="R134" s="276">
        <v>12</v>
      </c>
      <c r="S134" s="276">
        <v>26</v>
      </c>
      <c r="T134" s="191">
        <f t="shared" si="19"/>
        <v>325</v>
      </c>
      <c r="U134" s="584"/>
    </row>
    <row r="135" spans="2:21" ht="40.5" customHeight="1" x14ac:dyDescent="0.25">
      <c r="B135" s="559" t="s">
        <v>216</v>
      </c>
      <c r="C135" s="559"/>
      <c r="D135" s="559"/>
      <c r="E135" s="559"/>
      <c r="F135" s="468" t="s">
        <v>83</v>
      </c>
      <c r="G135" s="37" t="s">
        <v>28</v>
      </c>
      <c r="H135" s="71">
        <v>24</v>
      </c>
      <c r="I135" s="71">
        <v>22</v>
      </c>
      <c r="J135" s="71">
        <v>47</v>
      </c>
      <c r="K135" s="71">
        <v>27</v>
      </c>
      <c r="L135" s="71">
        <v>30</v>
      </c>
      <c r="M135" s="71">
        <v>28</v>
      </c>
      <c r="N135" s="71">
        <v>18</v>
      </c>
      <c r="O135" s="71">
        <v>22</v>
      </c>
      <c r="P135" s="71">
        <v>30</v>
      </c>
      <c r="Q135" s="71">
        <v>30</v>
      </c>
      <c r="R135" s="71">
        <v>27</v>
      </c>
      <c r="S135" s="71">
        <v>28</v>
      </c>
      <c r="T135" s="192">
        <f t="shared" si="19"/>
        <v>333</v>
      </c>
      <c r="U135" s="583">
        <f>T136/T135</f>
        <v>0.93393393393393398</v>
      </c>
    </row>
    <row r="136" spans="2:21" s="41" customFormat="1" ht="40.5" customHeight="1" x14ac:dyDescent="0.2">
      <c r="B136" s="559"/>
      <c r="C136" s="559"/>
      <c r="D136" s="559"/>
      <c r="E136" s="559"/>
      <c r="F136" s="469"/>
      <c r="G136" s="38" t="s">
        <v>46</v>
      </c>
      <c r="H136" s="188">
        <v>29</v>
      </c>
      <c r="I136" s="188">
        <v>24</v>
      </c>
      <c r="J136" s="188">
        <v>51</v>
      </c>
      <c r="K136" s="194">
        <v>20</v>
      </c>
      <c r="L136" s="194">
        <v>25</v>
      </c>
      <c r="M136" s="194">
        <v>26</v>
      </c>
      <c r="N136" s="194">
        <v>31</v>
      </c>
      <c r="O136" s="194">
        <v>21</v>
      </c>
      <c r="P136" s="188">
        <v>26</v>
      </c>
      <c r="Q136" s="194">
        <v>22</v>
      </c>
      <c r="R136" s="194">
        <v>16</v>
      </c>
      <c r="S136" s="194">
        <v>20</v>
      </c>
      <c r="T136" s="191">
        <f t="shared" si="19"/>
        <v>311</v>
      </c>
      <c r="U136" s="584"/>
    </row>
    <row r="137" spans="2:21" s="41" customFormat="1" ht="40.5" customHeight="1" x14ac:dyDescent="0.2">
      <c r="B137" s="559" t="s">
        <v>217</v>
      </c>
      <c r="C137" s="559"/>
      <c r="D137" s="559"/>
      <c r="E137" s="559"/>
      <c r="F137" s="468" t="s">
        <v>77</v>
      </c>
      <c r="G137" s="37" t="s">
        <v>28</v>
      </c>
      <c r="H137" s="177">
        <v>6200</v>
      </c>
      <c r="I137" s="177">
        <v>5100</v>
      </c>
      <c r="J137" s="177">
        <v>5800</v>
      </c>
      <c r="K137" s="177">
        <v>6200</v>
      </c>
      <c r="L137" s="177">
        <v>5700</v>
      </c>
      <c r="M137" s="177">
        <v>6300</v>
      </c>
      <c r="N137" s="177">
        <v>5800</v>
      </c>
      <c r="O137" s="177">
        <v>6300</v>
      </c>
      <c r="P137" s="177">
        <v>5700</v>
      </c>
      <c r="Q137" s="177">
        <v>5600</v>
      </c>
      <c r="R137" s="177">
        <v>6100</v>
      </c>
      <c r="S137" s="177">
        <v>5300</v>
      </c>
      <c r="T137" s="192">
        <f t="shared" si="19"/>
        <v>70100</v>
      </c>
      <c r="U137" s="583">
        <f>T138/T137</f>
        <v>1.1097004279600571</v>
      </c>
    </row>
    <row r="138" spans="2:21" s="41" customFormat="1" ht="40.5" customHeight="1" x14ac:dyDescent="0.2">
      <c r="B138" s="559"/>
      <c r="C138" s="559"/>
      <c r="D138" s="559"/>
      <c r="E138" s="559"/>
      <c r="F138" s="469"/>
      <c r="G138" s="38" t="s">
        <v>46</v>
      </c>
      <c r="H138" s="188">
        <v>7201</v>
      </c>
      <c r="I138" s="188">
        <v>5750</v>
      </c>
      <c r="J138" s="188">
        <v>6856</v>
      </c>
      <c r="K138" s="194">
        <v>6658</v>
      </c>
      <c r="L138" s="194">
        <v>9203</v>
      </c>
      <c r="M138" s="194">
        <v>10900</v>
      </c>
      <c r="N138" s="194">
        <v>7020</v>
      </c>
      <c r="O138" s="194">
        <v>6291</v>
      </c>
      <c r="P138" s="188">
        <v>5948</v>
      </c>
      <c r="Q138" s="194">
        <v>5155</v>
      </c>
      <c r="R138" s="194">
        <v>2417</v>
      </c>
      <c r="S138" s="194">
        <v>4391</v>
      </c>
      <c r="T138" s="191">
        <f t="shared" si="19"/>
        <v>77790</v>
      </c>
      <c r="U138" s="584"/>
    </row>
    <row r="139" spans="2:21" s="41" customFormat="1" ht="40.5" customHeight="1" x14ac:dyDescent="0.2">
      <c r="B139" s="559" t="s">
        <v>218</v>
      </c>
      <c r="C139" s="559"/>
      <c r="D139" s="559"/>
      <c r="E139" s="559"/>
      <c r="F139" s="468" t="s">
        <v>63</v>
      </c>
      <c r="G139" s="37" t="s">
        <v>28</v>
      </c>
      <c r="H139" s="71">
        <v>350</v>
      </c>
      <c r="I139" s="71">
        <v>277</v>
      </c>
      <c r="J139" s="71">
        <v>300</v>
      </c>
      <c r="K139" s="71">
        <v>300</v>
      </c>
      <c r="L139" s="71">
        <v>320</v>
      </c>
      <c r="M139" s="71">
        <v>350</v>
      </c>
      <c r="N139" s="71">
        <v>320</v>
      </c>
      <c r="O139" s="71">
        <v>320</v>
      </c>
      <c r="P139" s="71">
        <v>320</v>
      </c>
      <c r="Q139" s="71">
        <v>350</v>
      </c>
      <c r="R139" s="71">
        <v>300</v>
      </c>
      <c r="S139" s="71">
        <v>300</v>
      </c>
      <c r="T139" s="71">
        <f t="shared" si="19"/>
        <v>3807</v>
      </c>
      <c r="U139" s="583">
        <f>T140/T139</f>
        <v>0.63015497767270812</v>
      </c>
    </row>
    <row r="140" spans="2:21" s="41" customFormat="1" ht="40.5" customHeight="1" x14ac:dyDescent="0.2">
      <c r="B140" s="559"/>
      <c r="C140" s="559"/>
      <c r="D140" s="559"/>
      <c r="E140" s="559"/>
      <c r="F140" s="469"/>
      <c r="G140" s="38" t="s">
        <v>46</v>
      </c>
      <c r="H140" s="188">
        <v>260</v>
      </c>
      <c r="I140" s="188">
        <v>171</v>
      </c>
      <c r="J140" s="188">
        <v>250</v>
      </c>
      <c r="K140" s="194">
        <v>262</v>
      </c>
      <c r="L140" s="194">
        <v>214</v>
      </c>
      <c r="M140" s="194">
        <v>310</v>
      </c>
      <c r="N140" s="194">
        <v>249</v>
      </c>
      <c r="O140" s="194">
        <v>203</v>
      </c>
      <c r="P140" s="188">
        <v>161</v>
      </c>
      <c r="Q140" s="188">
        <v>189</v>
      </c>
      <c r="R140" s="188">
        <v>30</v>
      </c>
      <c r="S140" s="188">
        <v>100</v>
      </c>
      <c r="T140" s="191">
        <f>SUM(H140:S140)</f>
        <v>2399</v>
      </c>
      <c r="U140" s="584"/>
    </row>
    <row r="141" spans="2:21" s="41" customFormat="1" ht="40.5" customHeight="1" x14ac:dyDescent="0.2">
      <c r="B141" s="563" t="s">
        <v>230</v>
      </c>
      <c r="C141" s="564"/>
      <c r="D141" s="564"/>
      <c r="E141" s="564"/>
      <c r="F141" s="565"/>
      <c r="G141" s="245" t="s">
        <v>28</v>
      </c>
      <c r="H141" s="71">
        <f>SUM(H133,H135,H137,H139)</f>
        <v>6596</v>
      </c>
      <c r="I141" s="71">
        <f t="shared" ref="I141:S142" si="20">SUM(I133,I135,I137,I139)</f>
        <v>5428</v>
      </c>
      <c r="J141" s="71">
        <f t="shared" si="20"/>
        <v>6177</v>
      </c>
      <c r="K141" s="71">
        <f t="shared" si="20"/>
        <v>6561</v>
      </c>
      <c r="L141" s="71">
        <f t="shared" si="20"/>
        <v>6079</v>
      </c>
      <c r="M141" s="71">
        <f t="shared" si="20"/>
        <v>6713</v>
      </c>
      <c r="N141" s="71">
        <f t="shared" si="20"/>
        <v>6173</v>
      </c>
      <c r="O141" s="71">
        <f t="shared" si="20"/>
        <v>6676</v>
      </c>
      <c r="P141" s="71">
        <f t="shared" si="20"/>
        <v>6081</v>
      </c>
      <c r="Q141" s="71">
        <f t="shared" si="20"/>
        <v>6013</v>
      </c>
      <c r="R141" s="71">
        <f t="shared" si="20"/>
        <v>6455</v>
      </c>
      <c r="S141" s="71">
        <f t="shared" si="20"/>
        <v>5646</v>
      </c>
      <c r="T141" s="71">
        <f>SUM(H141:S141)</f>
        <v>74598</v>
      </c>
      <c r="U141" s="581">
        <f>T142/T141</f>
        <v>1.0834740877771523</v>
      </c>
    </row>
    <row r="142" spans="2:21" s="41" customFormat="1" ht="40.5" customHeight="1" x14ac:dyDescent="0.2">
      <c r="B142" s="566"/>
      <c r="C142" s="567"/>
      <c r="D142" s="567"/>
      <c r="E142" s="567"/>
      <c r="F142" s="568"/>
      <c r="G142" s="11" t="s">
        <v>46</v>
      </c>
      <c r="H142" s="70">
        <f>SUM(H134,H136,H138,H140)</f>
        <v>7505</v>
      </c>
      <c r="I142" s="70">
        <f t="shared" si="20"/>
        <v>5966</v>
      </c>
      <c r="J142" s="70">
        <f t="shared" si="20"/>
        <v>7182</v>
      </c>
      <c r="K142" s="70">
        <f t="shared" si="20"/>
        <v>6957</v>
      </c>
      <c r="L142" s="70">
        <f t="shared" si="20"/>
        <v>9458</v>
      </c>
      <c r="M142" s="70">
        <f t="shared" si="20"/>
        <v>11268</v>
      </c>
      <c r="N142" s="70">
        <f t="shared" si="20"/>
        <v>7356</v>
      </c>
      <c r="O142" s="70">
        <f t="shared" si="20"/>
        <v>6552</v>
      </c>
      <c r="P142" s="70">
        <f t="shared" si="20"/>
        <v>6164</v>
      </c>
      <c r="Q142" s="70">
        <f t="shared" si="20"/>
        <v>5405</v>
      </c>
      <c r="R142" s="70">
        <f t="shared" si="20"/>
        <v>2475</v>
      </c>
      <c r="S142" s="70">
        <f t="shared" si="20"/>
        <v>4537</v>
      </c>
      <c r="T142" s="66">
        <f>SUM(H142:S142)</f>
        <v>80825</v>
      </c>
      <c r="U142" s="582"/>
    </row>
    <row r="143" spans="2:21" ht="62.25" customHeight="1" x14ac:dyDescent="0.25">
      <c r="B143" s="413" t="s">
        <v>225</v>
      </c>
      <c r="C143" s="414"/>
      <c r="D143" s="414"/>
      <c r="E143" s="414"/>
      <c r="F143" s="414"/>
      <c r="G143" s="414"/>
      <c r="H143" s="414"/>
      <c r="I143" s="414"/>
      <c r="J143" s="414"/>
      <c r="K143" s="414"/>
      <c r="L143" s="414"/>
      <c r="M143" s="414"/>
      <c r="N143" s="414"/>
      <c r="O143" s="414"/>
      <c r="P143" s="414"/>
      <c r="Q143" s="414"/>
      <c r="R143" s="414"/>
      <c r="S143" s="414"/>
      <c r="T143" s="414"/>
      <c r="U143" s="415"/>
    </row>
    <row r="144" spans="2:21" ht="27.75" customHeight="1" x14ac:dyDescent="0.25">
      <c r="B144" s="465" t="s">
        <v>191</v>
      </c>
      <c r="C144" s="466"/>
      <c r="D144" s="466"/>
      <c r="E144" s="466"/>
      <c r="F144" s="466"/>
      <c r="G144" s="466"/>
      <c r="H144" s="466"/>
      <c r="I144" s="466"/>
      <c r="J144" s="466"/>
      <c r="K144" s="466"/>
      <c r="L144" s="466"/>
      <c r="M144" s="466"/>
      <c r="N144" s="466"/>
      <c r="O144" s="466"/>
      <c r="P144" s="466"/>
      <c r="Q144" s="466"/>
      <c r="R144" s="466"/>
      <c r="S144" s="466"/>
      <c r="T144" s="466"/>
      <c r="U144" s="467"/>
    </row>
    <row r="145" spans="1:130" ht="30" customHeight="1" x14ac:dyDescent="0.25">
      <c r="B145" s="231" t="s">
        <v>18</v>
      </c>
      <c r="C145" s="427" t="s">
        <v>19</v>
      </c>
      <c r="D145" s="428"/>
      <c r="E145" s="429"/>
      <c r="F145" s="231" t="s">
        <v>20</v>
      </c>
      <c r="G145" s="234" t="s">
        <v>21</v>
      </c>
      <c r="H145" s="427" t="s">
        <v>22</v>
      </c>
      <c r="I145" s="428"/>
      <c r="J145" s="428"/>
      <c r="K145" s="428"/>
      <c r="L145" s="428"/>
      <c r="M145" s="428"/>
      <c r="N145" s="429"/>
      <c r="O145" s="427" t="s">
        <v>23</v>
      </c>
      <c r="P145" s="428"/>
      <c r="Q145" s="428"/>
      <c r="R145" s="428"/>
      <c r="S145" s="429"/>
      <c r="T145" s="427" t="s">
        <v>24</v>
      </c>
      <c r="U145" s="429"/>
    </row>
    <row r="146" spans="1:130" ht="46.5" customHeight="1" x14ac:dyDescent="0.25">
      <c r="B146" s="103" t="s">
        <v>197</v>
      </c>
      <c r="C146" s="478" t="s">
        <v>192</v>
      </c>
      <c r="D146" s="479"/>
      <c r="E146" s="480"/>
      <c r="F146" s="103" t="s">
        <v>83</v>
      </c>
      <c r="G146" s="236" t="s">
        <v>26</v>
      </c>
      <c r="H146" s="481" t="s">
        <v>154</v>
      </c>
      <c r="I146" s="482"/>
      <c r="J146" s="482"/>
      <c r="K146" s="482"/>
      <c r="L146" s="482"/>
      <c r="M146" s="482"/>
      <c r="N146" s="483"/>
      <c r="O146" s="481" t="s">
        <v>49</v>
      </c>
      <c r="P146" s="482"/>
      <c r="Q146" s="482"/>
      <c r="R146" s="482"/>
      <c r="S146" s="483"/>
      <c r="T146" s="484">
        <f>U149</f>
        <v>0.9</v>
      </c>
      <c r="U146" s="485"/>
    </row>
    <row r="147" spans="1:130" ht="15.75" x14ac:dyDescent="0.25">
      <c r="B147" s="433" t="s">
        <v>28</v>
      </c>
      <c r="C147" s="434"/>
      <c r="D147" s="434"/>
      <c r="E147" s="434"/>
      <c r="F147" s="434"/>
      <c r="G147" s="434"/>
      <c r="H147" s="434"/>
      <c r="I147" s="434"/>
      <c r="J147" s="434"/>
      <c r="K147" s="434"/>
      <c r="L147" s="434"/>
      <c r="M147" s="434"/>
      <c r="N147" s="434"/>
      <c r="O147" s="434"/>
      <c r="P147" s="434"/>
      <c r="Q147" s="434"/>
      <c r="R147" s="434"/>
      <c r="S147" s="434"/>
      <c r="T147" s="434"/>
      <c r="U147" s="435"/>
    </row>
    <row r="148" spans="1:130" ht="30" x14ac:dyDescent="0.25">
      <c r="B148" s="59" t="s">
        <v>29</v>
      </c>
      <c r="C148" s="486" t="s">
        <v>30</v>
      </c>
      <c r="D148" s="487"/>
      <c r="E148" s="488"/>
      <c r="F148" s="59" t="s">
        <v>20</v>
      </c>
      <c r="G148" s="59" t="s">
        <v>28</v>
      </c>
      <c r="H148" s="59" t="s">
        <v>31</v>
      </c>
      <c r="I148" s="59" t="s">
        <v>32</v>
      </c>
      <c r="J148" s="59" t="s">
        <v>33</v>
      </c>
      <c r="K148" s="59" t="s">
        <v>34</v>
      </c>
      <c r="L148" s="59" t="s">
        <v>35</v>
      </c>
      <c r="M148" s="59" t="s">
        <v>36</v>
      </c>
      <c r="N148" s="59" t="s">
        <v>37</v>
      </c>
      <c r="O148" s="59" t="s">
        <v>38</v>
      </c>
      <c r="P148" s="59" t="s">
        <v>39</v>
      </c>
      <c r="Q148" s="59" t="s">
        <v>40</v>
      </c>
      <c r="R148" s="59" t="s">
        <v>41</v>
      </c>
      <c r="S148" s="59" t="s">
        <v>42</v>
      </c>
      <c r="T148" s="59" t="s">
        <v>43</v>
      </c>
      <c r="U148" s="59" t="s">
        <v>44</v>
      </c>
    </row>
    <row r="149" spans="1:130" ht="30" customHeight="1" x14ac:dyDescent="0.25">
      <c r="B149" s="111" t="s">
        <v>195</v>
      </c>
      <c r="C149" s="472" t="s">
        <v>193</v>
      </c>
      <c r="D149" s="473"/>
      <c r="E149" s="474"/>
      <c r="F149" s="111" t="s">
        <v>83</v>
      </c>
      <c r="G149" s="241">
        <f>T149</f>
        <v>328896</v>
      </c>
      <c r="H149" s="62">
        <f>H150*0.9</f>
        <v>27558</v>
      </c>
      <c r="I149" s="62">
        <f t="shared" ref="I149:S149" si="21">I150*0.9</f>
        <v>27378</v>
      </c>
      <c r="J149" s="62">
        <f t="shared" si="21"/>
        <v>27378</v>
      </c>
      <c r="K149" s="62">
        <f t="shared" si="21"/>
        <v>27378</v>
      </c>
      <c r="L149" s="62">
        <f t="shared" si="21"/>
        <v>27378</v>
      </c>
      <c r="M149" s="62">
        <f t="shared" si="21"/>
        <v>27378</v>
      </c>
      <c r="N149" s="62">
        <f t="shared" si="21"/>
        <v>27378</v>
      </c>
      <c r="O149" s="62">
        <f t="shared" si="21"/>
        <v>27378</v>
      </c>
      <c r="P149" s="62">
        <f t="shared" si="21"/>
        <v>27378</v>
      </c>
      <c r="Q149" s="62">
        <f t="shared" si="21"/>
        <v>27378</v>
      </c>
      <c r="R149" s="62">
        <f t="shared" si="21"/>
        <v>27378</v>
      </c>
      <c r="S149" s="62">
        <f t="shared" si="21"/>
        <v>27558</v>
      </c>
      <c r="T149" s="67">
        <f>SUM(H149:S149)</f>
        <v>328896</v>
      </c>
      <c r="U149" s="451">
        <f>T149/T150</f>
        <v>0.9</v>
      </c>
    </row>
    <row r="150" spans="1:130" s="19" customFormat="1" ht="30" customHeight="1" x14ac:dyDescent="0.25">
      <c r="A150"/>
      <c r="B150" s="111" t="s">
        <v>196</v>
      </c>
      <c r="C150" s="472" t="s">
        <v>194</v>
      </c>
      <c r="D150" s="473"/>
      <c r="E150" s="474"/>
      <c r="F150" s="111" t="s">
        <v>83</v>
      </c>
      <c r="G150" s="241">
        <f>T150</f>
        <v>365440</v>
      </c>
      <c r="H150" s="62">
        <f>H155+H157+H159+H161+H163+H165+H167+H169+H171+H173+H175+H177+H179+H181+H183+H185</f>
        <v>30620</v>
      </c>
      <c r="I150" s="62">
        <f t="shared" ref="I150:S151" si="22">I155+I157+I159+I161+I163+I165+I167+I169+I171+I173+I175+I177+I179+I181+I183+I185</f>
        <v>30420</v>
      </c>
      <c r="J150" s="62">
        <f t="shared" si="22"/>
        <v>30420</v>
      </c>
      <c r="K150" s="62">
        <f t="shared" si="22"/>
        <v>30420</v>
      </c>
      <c r="L150" s="62">
        <f t="shared" si="22"/>
        <v>30420</v>
      </c>
      <c r="M150" s="62">
        <f t="shared" si="22"/>
        <v>30420</v>
      </c>
      <c r="N150" s="62">
        <f t="shared" si="22"/>
        <v>30420</v>
      </c>
      <c r="O150" s="62">
        <f t="shared" si="22"/>
        <v>30420</v>
      </c>
      <c r="P150" s="62">
        <f t="shared" si="22"/>
        <v>30420</v>
      </c>
      <c r="Q150" s="62">
        <f t="shared" si="22"/>
        <v>30420</v>
      </c>
      <c r="R150" s="62">
        <f t="shared" si="22"/>
        <v>30420</v>
      </c>
      <c r="S150" s="62">
        <f t="shared" si="22"/>
        <v>30620</v>
      </c>
      <c r="T150" s="67">
        <f>SUM(H150:S150)</f>
        <v>365440</v>
      </c>
      <c r="U150" s="452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</row>
    <row r="151" spans="1:130" ht="33" customHeight="1" x14ac:dyDescent="0.25">
      <c r="B151" s="103" t="str">
        <f>B149</f>
        <v>GCA</v>
      </c>
      <c r="C151" s="478" t="str">
        <f>C149</f>
        <v>Gestiones comerciales atendidas</v>
      </c>
      <c r="D151" s="479"/>
      <c r="E151" s="480"/>
      <c r="F151" s="103" t="s">
        <v>83</v>
      </c>
      <c r="G151" s="12">
        <f>T151</f>
        <v>315271.5</v>
      </c>
      <c r="H151" s="66">
        <f>H156+H158+H160+H162+H164+H166+H168+H170+H172+H174+H176+H178+H180+H182+H184+H186</f>
        <v>34191</v>
      </c>
      <c r="I151" s="66">
        <f t="shared" si="22"/>
        <v>27753</v>
      </c>
      <c r="J151" s="66">
        <f t="shared" si="22"/>
        <v>28200.5</v>
      </c>
      <c r="K151" s="226">
        <v>20473</v>
      </c>
      <c r="L151" s="226">
        <v>25809</v>
      </c>
      <c r="M151" s="226">
        <v>28244</v>
      </c>
      <c r="N151" s="226">
        <v>32311</v>
      </c>
      <c r="O151" s="226">
        <v>29499</v>
      </c>
      <c r="P151" s="226">
        <v>26986</v>
      </c>
      <c r="Q151" s="66">
        <v>22764</v>
      </c>
      <c r="R151" s="66">
        <v>7774</v>
      </c>
      <c r="S151" s="66">
        <v>31267</v>
      </c>
      <c r="T151" s="195">
        <f>SUM(H151:S151)</f>
        <v>315271.5</v>
      </c>
      <c r="U151" s="451">
        <f>T151/T152</f>
        <v>0.86271754597197903</v>
      </c>
    </row>
    <row r="152" spans="1:130" ht="33" customHeight="1" x14ac:dyDescent="0.25">
      <c r="B152" s="103" t="str">
        <f>B150</f>
        <v>GCP</v>
      </c>
      <c r="C152" s="478" t="str">
        <f>C150</f>
        <v>Gestiones comerciales programadas</v>
      </c>
      <c r="D152" s="479"/>
      <c r="E152" s="480"/>
      <c r="F152" s="103" t="s">
        <v>83</v>
      </c>
      <c r="G152" s="12">
        <f>T152</f>
        <v>365440</v>
      </c>
      <c r="H152" s="66">
        <f t="shared" ref="H152:S152" si="23">H150</f>
        <v>30620</v>
      </c>
      <c r="I152" s="66">
        <f t="shared" si="23"/>
        <v>30420</v>
      </c>
      <c r="J152" s="66">
        <f t="shared" si="23"/>
        <v>30420</v>
      </c>
      <c r="K152" s="66">
        <f t="shared" si="23"/>
        <v>30420</v>
      </c>
      <c r="L152" s="66">
        <f t="shared" si="23"/>
        <v>30420</v>
      </c>
      <c r="M152" s="66">
        <f t="shared" si="23"/>
        <v>30420</v>
      </c>
      <c r="N152" s="66">
        <f t="shared" si="23"/>
        <v>30420</v>
      </c>
      <c r="O152" s="66">
        <f t="shared" si="23"/>
        <v>30420</v>
      </c>
      <c r="P152" s="66">
        <f t="shared" si="23"/>
        <v>30420</v>
      </c>
      <c r="Q152" s="66">
        <f t="shared" si="23"/>
        <v>30420</v>
      </c>
      <c r="R152" s="66">
        <f t="shared" si="23"/>
        <v>30420</v>
      </c>
      <c r="S152" s="66">
        <f t="shared" si="23"/>
        <v>30620</v>
      </c>
      <c r="T152" s="66">
        <f>SUM(H152:S152)</f>
        <v>365440</v>
      </c>
      <c r="U152" s="452"/>
    </row>
    <row r="153" spans="1:130" ht="18" x14ac:dyDescent="0.25">
      <c r="B153" s="440" t="s">
        <v>56</v>
      </c>
      <c r="C153" s="441"/>
      <c r="D153" s="441"/>
      <c r="E153" s="441"/>
      <c r="F153" s="441"/>
      <c r="G153" s="441"/>
      <c r="H153" s="441"/>
      <c r="I153" s="441"/>
      <c r="J153" s="441"/>
      <c r="K153" s="441"/>
      <c r="L153" s="441"/>
      <c r="M153" s="441"/>
      <c r="N153" s="441"/>
      <c r="O153" s="441"/>
      <c r="P153" s="441"/>
      <c r="Q153" s="441"/>
      <c r="R153" s="441"/>
      <c r="S153" s="441"/>
      <c r="T153" s="441"/>
      <c r="U153" s="442"/>
    </row>
    <row r="154" spans="1:130" ht="39.75" customHeight="1" x14ac:dyDescent="0.25">
      <c r="B154" s="489" t="s">
        <v>30</v>
      </c>
      <c r="C154" s="490"/>
      <c r="D154" s="490"/>
      <c r="E154" s="491"/>
      <c r="F154" s="59" t="s">
        <v>20</v>
      </c>
      <c r="G154" s="59" t="s">
        <v>58</v>
      </c>
      <c r="H154" s="78" t="s">
        <v>31</v>
      </c>
      <c r="I154" s="78" t="s">
        <v>32</v>
      </c>
      <c r="J154" s="78" t="s">
        <v>33</v>
      </c>
      <c r="K154" s="78" t="s">
        <v>34</v>
      </c>
      <c r="L154" s="78" t="s">
        <v>35</v>
      </c>
      <c r="M154" s="78" t="s">
        <v>36</v>
      </c>
      <c r="N154" s="78" t="s">
        <v>37</v>
      </c>
      <c r="O154" s="78" t="s">
        <v>38</v>
      </c>
      <c r="P154" s="78" t="s">
        <v>39</v>
      </c>
      <c r="Q154" s="78" t="s">
        <v>59</v>
      </c>
      <c r="R154" s="78" t="s">
        <v>41</v>
      </c>
      <c r="S154" s="78" t="s">
        <v>42</v>
      </c>
      <c r="T154" s="78" t="s">
        <v>43</v>
      </c>
      <c r="U154" s="60" t="s">
        <v>44</v>
      </c>
    </row>
    <row r="155" spans="1:130" ht="45" customHeight="1" x14ac:dyDescent="0.25">
      <c r="B155" s="411" t="s">
        <v>85</v>
      </c>
      <c r="C155" s="411"/>
      <c r="D155" s="411"/>
      <c r="E155" s="411"/>
      <c r="F155" s="423" t="s">
        <v>79</v>
      </c>
      <c r="G155" s="21" t="s">
        <v>28</v>
      </c>
      <c r="H155" s="196">
        <v>12</v>
      </c>
      <c r="I155" s="196">
        <v>12</v>
      </c>
      <c r="J155" s="196">
        <v>12</v>
      </c>
      <c r="K155" s="196">
        <v>12</v>
      </c>
      <c r="L155" s="196">
        <v>12</v>
      </c>
      <c r="M155" s="196">
        <v>12</v>
      </c>
      <c r="N155" s="196">
        <v>12</v>
      </c>
      <c r="O155" s="196">
        <v>12</v>
      </c>
      <c r="P155" s="196">
        <v>12</v>
      </c>
      <c r="Q155" s="196">
        <v>12</v>
      </c>
      <c r="R155" s="196">
        <v>12</v>
      </c>
      <c r="S155" s="196">
        <v>12</v>
      </c>
      <c r="T155" s="196">
        <f>SUM(H155:S155)</f>
        <v>144</v>
      </c>
      <c r="U155" s="577">
        <f>T156/T155*1</f>
        <v>1.0069444444444444</v>
      </c>
    </row>
    <row r="156" spans="1:130" ht="45" customHeight="1" x14ac:dyDescent="0.25">
      <c r="B156" s="411"/>
      <c r="C156" s="411"/>
      <c r="D156" s="411"/>
      <c r="E156" s="411"/>
      <c r="F156" s="424"/>
      <c r="G156" s="22" t="s">
        <v>46</v>
      </c>
      <c r="H156" s="197">
        <v>7</v>
      </c>
      <c r="I156" s="197">
        <v>6</v>
      </c>
      <c r="J156" s="197">
        <v>12</v>
      </c>
      <c r="K156" s="197">
        <v>8</v>
      </c>
      <c r="L156" s="197">
        <v>8</v>
      </c>
      <c r="M156" s="197">
        <v>5</v>
      </c>
      <c r="N156" s="260">
        <v>35</v>
      </c>
      <c r="O156" s="260">
        <v>20</v>
      </c>
      <c r="P156" s="260">
        <v>11</v>
      </c>
      <c r="Q156" s="197">
        <v>11</v>
      </c>
      <c r="R156" s="197">
        <v>11</v>
      </c>
      <c r="S156" s="197">
        <v>11</v>
      </c>
      <c r="T156" s="197">
        <f t="shared" ref="T156:T185" si="24">SUM(H156:S156)</f>
        <v>145</v>
      </c>
      <c r="U156" s="578"/>
    </row>
    <row r="157" spans="1:130" ht="27" customHeight="1" x14ac:dyDescent="0.25">
      <c r="B157" s="411" t="s">
        <v>86</v>
      </c>
      <c r="C157" s="411"/>
      <c r="D157" s="411"/>
      <c r="E157" s="411"/>
      <c r="F157" s="423" t="s">
        <v>87</v>
      </c>
      <c r="G157" s="21" t="s">
        <v>28</v>
      </c>
      <c r="H157" s="196">
        <v>1270</v>
      </c>
      <c r="I157" s="196">
        <v>1270</v>
      </c>
      <c r="J157" s="196">
        <v>1270</v>
      </c>
      <c r="K157" s="196">
        <v>1270</v>
      </c>
      <c r="L157" s="196">
        <v>1270</v>
      </c>
      <c r="M157" s="196">
        <v>1270</v>
      </c>
      <c r="N157" s="196">
        <v>1270</v>
      </c>
      <c r="O157" s="196">
        <v>1270</v>
      </c>
      <c r="P157" s="196">
        <v>1270</v>
      </c>
      <c r="Q157" s="196">
        <v>1270</v>
      </c>
      <c r="R157" s="196">
        <v>1270</v>
      </c>
      <c r="S157" s="196">
        <v>1270</v>
      </c>
      <c r="T157" s="196">
        <f t="shared" si="24"/>
        <v>15240</v>
      </c>
      <c r="U157" s="577">
        <f t="shared" ref="U157" si="25">T158/T157*1</f>
        <v>0.8438976377952756</v>
      </c>
    </row>
    <row r="158" spans="1:130" ht="27" customHeight="1" x14ac:dyDescent="0.25">
      <c r="B158" s="411"/>
      <c r="C158" s="411"/>
      <c r="D158" s="411"/>
      <c r="E158" s="411"/>
      <c r="F158" s="424"/>
      <c r="G158" s="22" t="s">
        <v>46</v>
      </c>
      <c r="H158" s="197">
        <v>1167</v>
      </c>
      <c r="I158" s="197">
        <v>1157</v>
      </c>
      <c r="J158" s="197">
        <v>1255</v>
      </c>
      <c r="K158" s="197">
        <v>842</v>
      </c>
      <c r="L158" s="197">
        <v>1355</v>
      </c>
      <c r="M158" s="197">
        <v>1482</v>
      </c>
      <c r="N158" s="197">
        <v>1228</v>
      </c>
      <c r="O158" s="197">
        <v>1299</v>
      </c>
      <c r="P158" s="197">
        <v>1104</v>
      </c>
      <c r="Q158" s="197">
        <v>857</v>
      </c>
      <c r="R158" s="197">
        <v>216</v>
      </c>
      <c r="S158" s="197">
        <v>899</v>
      </c>
      <c r="T158" s="197">
        <f t="shared" si="24"/>
        <v>12861</v>
      </c>
      <c r="U158" s="578"/>
    </row>
    <row r="159" spans="1:130" ht="27" customHeight="1" x14ac:dyDescent="0.25">
      <c r="B159" s="411" t="s">
        <v>155</v>
      </c>
      <c r="C159" s="411"/>
      <c r="D159" s="411"/>
      <c r="E159" s="411"/>
      <c r="F159" s="423" t="s">
        <v>88</v>
      </c>
      <c r="G159" s="21" t="s">
        <v>28</v>
      </c>
      <c r="H159" s="196">
        <v>475</v>
      </c>
      <c r="I159" s="196">
        <v>475</v>
      </c>
      <c r="J159" s="196">
        <v>475</v>
      </c>
      <c r="K159" s="196">
        <v>475</v>
      </c>
      <c r="L159" s="196">
        <v>475</v>
      </c>
      <c r="M159" s="196">
        <v>475</v>
      </c>
      <c r="N159" s="196">
        <v>475</v>
      </c>
      <c r="O159" s="196">
        <v>475</v>
      </c>
      <c r="P159" s="196">
        <v>475</v>
      </c>
      <c r="Q159" s="196">
        <v>475</v>
      </c>
      <c r="R159" s="196">
        <v>475</v>
      </c>
      <c r="S159" s="196">
        <v>475</v>
      </c>
      <c r="T159" s="196">
        <f t="shared" si="24"/>
        <v>5700</v>
      </c>
      <c r="U159" s="577">
        <f t="shared" ref="U159" si="26">T160/T159*1</f>
        <v>0.62859649122807015</v>
      </c>
    </row>
    <row r="160" spans="1:130" ht="27" customHeight="1" x14ac:dyDescent="0.25">
      <c r="B160" s="411"/>
      <c r="C160" s="411"/>
      <c r="D160" s="411"/>
      <c r="E160" s="411"/>
      <c r="F160" s="424"/>
      <c r="G160" s="22" t="s">
        <v>46</v>
      </c>
      <c r="H160" s="197">
        <v>468</v>
      </c>
      <c r="I160" s="197">
        <v>459</v>
      </c>
      <c r="J160" s="197">
        <v>544</v>
      </c>
      <c r="K160" s="197">
        <v>423</v>
      </c>
      <c r="L160" s="197">
        <v>415</v>
      </c>
      <c r="M160" s="197">
        <v>413</v>
      </c>
      <c r="N160" s="260">
        <v>194</v>
      </c>
      <c r="O160" s="260">
        <v>203</v>
      </c>
      <c r="P160" s="260">
        <v>101</v>
      </c>
      <c r="Q160" s="197">
        <v>248</v>
      </c>
      <c r="R160" s="197">
        <v>25</v>
      </c>
      <c r="S160" s="197">
        <v>90</v>
      </c>
      <c r="T160" s="197">
        <f t="shared" si="24"/>
        <v>3583</v>
      </c>
      <c r="U160" s="578"/>
    </row>
    <row r="161" spans="2:21" ht="27" customHeight="1" x14ac:dyDescent="0.25">
      <c r="B161" s="411" t="s">
        <v>156</v>
      </c>
      <c r="C161" s="411"/>
      <c r="D161" s="411"/>
      <c r="E161" s="411"/>
      <c r="F161" s="423" t="s">
        <v>82</v>
      </c>
      <c r="G161" s="21" t="s">
        <v>28</v>
      </c>
      <c r="H161" s="196">
        <v>900</v>
      </c>
      <c r="I161" s="196">
        <v>900</v>
      </c>
      <c r="J161" s="196">
        <v>900</v>
      </c>
      <c r="K161" s="196">
        <v>900</v>
      </c>
      <c r="L161" s="196">
        <v>900</v>
      </c>
      <c r="M161" s="196">
        <v>900</v>
      </c>
      <c r="N161" s="196">
        <v>900</v>
      </c>
      <c r="O161" s="196">
        <v>900</v>
      </c>
      <c r="P161" s="196">
        <v>900</v>
      </c>
      <c r="Q161" s="196">
        <v>900</v>
      </c>
      <c r="R161" s="196">
        <v>900</v>
      </c>
      <c r="S161" s="196">
        <v>900</v>
      </c>
      <c r="T161" s="196">
        <f t="shared" si="24"/>
        <v>10800</v>
      </c>
      <c r="U161" s="577">
        <f t="shared" ref="U161" si="27">T162/T161*1</f>
        <v>0.82148148148148148</v>
      </c>
    </row>
    <row r="162" spans="2:21" ht="27" customHeight="1" x14ac:dyDescent="0.25">
      <c r="B162" s="411"/>
      <c r="C162" s="411"/>
      <c r="D162" s="411"/>
      <c r="E162" s="411"/>
      <c r="F162" s="424"/>
      <c r="G162" s="22" t="s">
        <v>46</v>
      </c>
      <c r="H162" s="197">
        <v>867</v>
      </c>
      <c r="I162" s="197">
        <v>837</v>
      </c>
      <c r="J162" s="197">
        <v>899</v>
      </c>
      <c r="K162" s="197">
        <v>874</v>
      </c>
      <c r="L162" s="197">
        <v>886</v>
      </c>
      <c r="M162" s="197">
        <v>858</v>
      </c>
      <c r="N162" s="260">
        <v>874</v>
      </c>
      <c r="O162" s="260">
        <v>964</v>
      </c>
      <c r="P162" s="260">
        <v>884</v>
      </c>
      <c r="Q162" s="197">
        <v>673</v>
      </c>
      <c r="R162" s="197">
        <v>1</v>
      </c>
      <c r="S162" s="197">
        <v>255</v>
      </c>
      <c r="T162" s="197">
        <f t="shared" si="24"/>
        <v>8872</v>
      </c>
      <c r="U162" s="578"/>
    </row>
    <row r="163" spans="2:21" ht="49.5" customHeight="1" x14ac:dyDescent="0.25">
      <c r="B163" s="411" t="s">
        <v>89</v>
      </c>
      <c r="C163" s="411"/>
      <c r="D163" s="411"/>
      <c r="E163" s="411"/>
      <c r="F163" s="423" t="s">
        <v>90</v>
      </c>
      <c r="G163" s="21" t="s">
        <v>28</v>
      </c>
      <c r="H163" s="196">
        <v>850</v>
      </c>
      <c r="I163" s="196">
        <v>850</v>
      </c>
      <c r="J163" s="196">
        <v>850</v>
      </c>
      <c r="K163" s="196">
        <v>850</v>
      </c>
      <c r="L163" s="196">
        <v>850</v>
      </c>
      <c r="M163" s="196">
        <v>850</v>
      </c>
      <c r="N163" s="196">
        <v>850</v>
      </c>
      <c r="O163" s="196">
        <v>850</v>
      </c>
      <c r="P163" s="196">
        <v>850</v>
      </c>
      <c r="Q163" s="196">
        <v>850</v>
      </c>
      <c r="R163" s="196">
        <v>850</v>
      </c>
      <c r="S163" s="196">
        <v>850</v>
      </c>
      <c r="T163" s="196">
        <f t="shared" si="24"/>
        <v>10200</v>
      </c>
      <c r="U163" s="577">
        <f>T164/T163*1</f>
        <v>0.85627450980392161</v>
      </c>
    </row>
    <row r="164" spans="2:21" ht="49.5" customHeight="1" x14ac:dyDescent="0.25">
      <c r="B164" s="411"/>
      <c r="C164" s="411"/>
      <c r="D164" s="411"/>
      <c r="E164" s="411"/>
      <c r="F164" s="424"/>
      <c r="G164" s="22" t="s">
        <v>46</v>
      </c>
      <c r="H164" s="197">
        <v>942</v>
      </c>
      <c r="I164" s="197">
        <v>579</v>
      </c>
      <c r="J164" s="197">
        <v>857</v>
      </c>
      <c r="K164" s="197">
        <v>819</v>
      </c>
      <c r="L164" s="197">
        <v>934</v>
      </c>
      <c r="M164" s="197">
        <v>968</v>
      </c>
      <c r="N164" s="260">
        <v>942</v>
      </c>
      <c r="O164" s="260">
        <v>907</v>
      </c>
      <c r="P164" s="260">
        <v>974</v>
      </c>
      <c r="Q164" s="197">
        <v>666</v>
      </c>
      <c r="R164" s="197">
        <v>30</v>
      </c>
      <c r="S164" s="197">
        <v>116</v>
      </c>
      <c r="T164" s="197">
        <f>SUM(H164:S164)</f>
        <v>8734</v>
      </c>
      <c r="U164" s="578"/>
    </row>
    <row r="165" spans="2:21" ht="26.25" customHeight="1" x14ac:dyDescent="0.25">
      <c r="B165" s="411" t="s">
        <v>91</v>
      </c>
      <c r="C165" s="411"/>
      <c r="D165" s="411"/>
      <c r="E165" s="411"/>
      <c r="F165" s="423" t="s">
        <v>82</v>
      </c>
      <c r="G165" s="21" t="s">
        <v>28</v>
      </c>
      <c r="H165" s="196">
        <v>200</v>
      </c>
      <c r="I165" s="196">
        <v>200</v>
      </c>
      <c r="J165" s="196">
        <v>200</v>
      </c>
      <c r="K165" s="196">
        <v>200</v>
      </c>
      <c r="L165" s="196">
        <v>200</v>
      </c>
      <c r="M165" s="196">
        <v>200</v>
      </c>
      <c r="N165" s="196">
        <v>200</v>
      </c>
      <c r="O165" s="196">
        <v>200</v>
      </c>
      <c r="P165" s="196">
        <v>200</v>
      </c>
      <c r="Q165" s="196">
        <v>200</v>
      </c>
      <c r="R165" s="196">
        <v>200</v>
      </c>
      <c r="S165" s="196">
        <v>200</v>
      </c>
      <c r="T165" s="196">
        <f t="shared" si="24"/>
        <v>2400</v>
      </c>
      <c r="U165" s="577">
        <f t="shared" ref="U165" si="28">T166/T165*1</f>
        <v>0.98666666666666669</v>
      </c>
    </row>
    <row r="166" spans="2:21" ht="26.25" customHeight="1" x14ac:dyDescent="0.25">
      <c r="B166" s="411"/>
      <c r="C166" s="411"/>
      <c r="D166" s="411"/>
      <c r="E166" s="411"/>
      <c r="F166" s="424"/>
      <c r="G166" s="22" t="s">
        <v>46</v>
      </c>
      <c r="H166" s="198">
        <v>155</v>
      </c>
      <c r="I166" s="198">
        <v>195</v>
      </c>
      <c r="J166" s="198">
        <v>148</v>
      </c>
      <c r="K166" s="198">
        <v>171</v>
      </c>
      <c r="L166" s="198">
        <v>226</v>
      </c>
      <c r="M166" s="198">
        <v>87</v>
      </c>
      <c r="N166" s="198">
        <v>91</v>
      </c>
      <c r="O166" s="198">
        <v>342</v>
      </c>
      <c r="P166" s="198">
        <v>283</v>
      </c>
      <c r="Q166" s="198">
        <v>198</v>
      </c>
      <c r="R166" s="198">
        <v>224</v>
      </c>
      <c r="S166" s="198">
        <v>248</v>
      </c>
      <c r="T166" s="197">
        <f t="shared" si="24"/>
        <v>2368</v>
      </c>
      <c r="U166" s="578"/>
    </row>
    <row r="167" spans="2:21" ht="27" customHeight="1" x14ac:dyDescent="0.25">
      <c r="B167" s="411" t="s">
        <v>92</v>
      </c>
      <c r="C167" s="411"/>
      <c r="D167" s="411"/>
      <c r="E167" s="411"/>
      <c r="F167" s="423" t="s">
        <v>93</v>
      </c>
      <c r="G167" s="21" t="s">
        <v>28</v>
      </c>
      <c r="H167" s="196">
        <v>300</v>
      </c>
      <c r="I167" s="196">
        <v>300</v>
      </c>
      <c r="J167" s="196">
        <v>300</v>
      </c>
      <c r="K167" s="196">
        <v>300</v>
      </c>
      <c r="L167" s="196">
        <v>300</v>
      </c>
      <c r="M167" s="196">
        <v>300</v>
      </c>
      <c r="N167" s="196">
        <v>300</v>
      </c>
      <c r="O167" s="196">
        <v>300</v>
      </c>
      <c r="P167" s="196">
        <v>300</v>
      </c>
      <c r="Q167" s="196">
        <v>300</v>
      </c>
      <c r="R167" s="196">
        <v>300</v>
      </c>
      <c r="S167" s="196">
        <v>300</v>
      </c>
      <c r="T167" s="196">
        <f t="shared" si="24"/>
        <v>3600</v>
      </c>
      <c r="U167" s="577">
        <f t="shared" ref="U167" si="29">T168/T167*1</f>
        <v>1.0225</v>
      </c>
    </row>
    <row r="168" spans="2:21" ht="27" customHeight="1" x14ac:dyDescent="0.25">
      <c r="B168" s="411"/>
      <c r="C168" s="411"/>
      <c r="D168" s="411"/>
      <c r="E168" s="411"/>
      <c r="F168" s="424"/>
      <c r="G168" s="22" t="s">
        <v>46</v>
      </c>
      <c r="H168" s="197">
        <v>321</v>
      </c>
      <c r="I168" s="197">
        <v>226</v>
      </c>
      <c r="J168" s="197">
        <v>246</v>
      </c>
      <c r="K168" s="197">
        <v>171</v>
      </c>
      <c r="L168" s="197">
        <v>226</v>
      </c>
      <c r="M168" s="197">
        <v>87</v>
      </c>
      <c r="N168" s="260">
        <v>345</v>
      </c>
      <c r="O168" s="260">
        <v>189</v>
      </c>
      <c r="P168" s="260">
        <v>88</v>
      </c>
      <c r="Q168" s="197">
        <v>220</v>
      </c>
      <c r="R168" s="197">
        <v>311</v>
      </c>
      <c r="S168" s="197">
        <v>1251</v>
      </c>
      <c r="T168" s="197">
        <f t="shared" si="24"/>
        <v>3681</v>
      </c>
      <c r="U168" s="578"/>
    </row>
    <row r="169" spans="2:21" ht="30" customHeight="1" x14ac:dyDescent="0.25">
      <c r="B169" s="411" t="s">
        <v>94</v>
      </c>
      <c r="C169" s="411"/>
      <c r="D169" s="411"/>
      <c r="E169" s="411"/>
      <c r="F169" s="423" t="s">
        <v>95</v>
      </c>
      <c r="G169" s="21" t="s">
        <v>28</v>
      </c>
      <c r="H169" s="196">
        <v>514</v>
      </c>
      <c r="I169" s="196">
        <v>514</v>
      </c>
      <c r="J169" s="196">
        <v>514</v>
      </c>
      <c r="K169" s="196">
        <v>514</v>
      </c>
      <c r="L169" s="196">
        <v>514</v>
      </c>
      <c r="M169" s="196">
        <v>514</v>
      </c>
      <c r="N169" s="196">
        <v>514</v>
      </c>
      <c r="O169" s="196">
        <v>514</v>
      </c>
      <c r="P169" s="196">
        <v>514</v>
      </c>
      <c r="Q169" s="196">
        <v>514</v>
      </c>
      <c r="R169" s="196">
        <v>514</v>
      </c>
      <c r="S169" s="196">
        <v>514</v>
      </c>
      <c r="T169" s="196">
        <f t="shared" si="24"/>
        <v>6168</v>
      </c>
      <c r="U169" s="577">
        <f t="shared" ref="U169" si="30">T170/T169*1</f>
        <v>0.84095330739299612</v>
      </c>
    </row>
    <row r="170" spans="2:21" ht="30" customHeight="1" x14ac:dyDescent="0.25">
      <c r="B170" s="411"/>
      <c r="C170" s="411"/>
      <c r="D170" s="411"/>
      <c r="E170" s="411"/>
      <c r="F170" s="424"/>
      <c r="G170" s="22" t="s">
        <v>46</v>
      </c>
      <c r="H170" s="197">
        <v>512</v>
      </c>
      <c r="I170" s="197">
        <v>504</v>
      </c>
      <c r="J170" s="197">
        <v>512</v>
      </c>
      <c r="K170" s="197">
        <v>512</v>
      </c>
      <c r="L170" s="197">
        <v>512</v>
      </c>
      <c r="M170" s="197">
        <v>512</v>
      </c>
      <c r="N170" s="260">
        <v>512</v>
      </c>
      <c r="O170" s="260">
        <v>512</v>
      </c>
      <c r="P170" s="260">
        <v>512</v>
      </c>
      <c r="Q170" s="197">
        <v>512</v>
      </c>
      <c r="R170" s="197">
        <v>0</v>
      </c>
      <c r="S170" s="197">
        <v>75</v>
      </c>
      <c r="T170" s="197">
        <f t="shared" si="24"/>
        <v>5187</v>
      </c>
      <c r="U170" s="578"/>
    </row>
    <row r="171" spans="2:21" ht="42.75" customHeight="1" x14ac:dyDescent="0.25">
      <c r="B171" s="411" t="s">
        <v>96</v>
      </c>
      <c r="C171" s="411"/>
      <c r="D171" s="411"/>
      <c r="E171" s="411"/>
      <c r="F171" s="423" t="s">
        <v>95</v>
      </c>
      <c r="G171" s="21" t="s">
        <v>28</v>
      </c>
      <c r="H171" s="196">
        <v>371</v>
      </c>
      <c r="I171" s="196">
        <v>371</v>
      </c>
      <c r="J171" s="196">
        <v>371</v>
      </c>
      <c r="K171" s="196">
        <v>371</v>
      </c>
      <c r="L171" s="196">
        <v>371</v>
      </c>
      <c r="M171" s="196">
        <v>371</v>
      </c>
      <c r="N171" s="196">
        <v>371</v>
      </c>
      <c r="O171" s="196">
        <v>371</v>
      </c>
      <c r="P171" s="196">
        <v>371</v>
      </c>
      <c r="Q171" s="196">
        <v>371</v>
      </c>
      <c r="R171" s="196">
        <v>371</v>
      </c>
      <c r="S171" s="196">
        <v>371</v>
      </c>
      <c r="T171" s="196">
        <f t="shared" si="24"/>
        <v>4452</v>
      </c>
      <c r="U171" s="577">
        <f>T172/T171*1</f>
        <v>1</v>
      </c>
    </row>
    <row r="172" spans="2:21" ht="42.75" customHeight="1" x14ac:dyDescent="0.25">
      <c r="B172" s="411"/>
      <c r="C172" s="411"/>
      <c r="D172" s="411"/>
      <c r="E172" s="411"/>
      <c r="F172" s="424"/>
      <c r="G172" s="22" t="s">
        <v>46</v>
      </c>
      <c r="H172" s="197">
        <v>371</v>
      </c>
      <c r="I172" s="197">
        <v>371</v>
      </c>
      <c r="J172" s="197">
        <v>371</v>
      </c>
      <c r="K172" s="197">
        <v>371</v>
      </c>
      <c r="L172" s="197">
        <v>371</v>
      </c>
      <c r="M172" s="197">
        <v>371</v>
      </c>
      <c r="N172" s="260">
        <v>371</v>
      </c>
      <c r="O172" s="260">
        <v>371</v>
      </c>
      <c r="P172" s="260">
        <v>371</v>
      </c>
      <c r="Q172" s="197">
        <v>371</v>
      </c>
      <c r="R172" s="197">
        <v>371</v>
      </c>
      <c r="S172" s="197">
        <v>371</v>
      </c>
      <c r="T172" s="197">
        <f>SUM(H172:S172)</f>
        <v>4452</v>
      </c>
      <c r="U172" s="578"/>
    </row>
    <row r="173" spans="2:21" ht="26.25" customHeight="1" x14ac:dyDescent="0.25">
      <c r="B173" s="411" t="s">
        <v>97</v>
      </c>
      <c r="C173" s="411"/>
      <c r="D173" s="411"/>
      <c r="E173" s="411"/>
      <c r="F173" s="423" t="s">
        <v>98</v>
      </c>
      <c r="G173" s="21" t="s">
        <v>28</v>
      </c>
      <c r="H173" s="196">
        <v>6000</v>
      </c>
      <c r="I173" s="196">
        <v>6000</v>
      </c>
      <c r="J173" s="196">
        <v>6000</v>
      </c>
      <c r="K173" s="196">
        <v>6000</v>
      </c>
      <c r="L173" s="196">
        <v>6000</v>
      </c>
      <c r="M173" s="196">
        <v>6000</v>
      </c>
      <c r="N173" s="196">
        <v>6000</v>
      </c>
      <c r="O173" s="196">
        <v>6000</v>
      </c>
      <c r="P173" s="196">
        <v>6000</v>
      </c>
      <c r="Q173" s="196">
        <v>6000</v>
      </c>
      <c r="R173" s="196">
        <v>6000</v>
      </c>
      <c r="S173" s="196">
        <v>6000</v>
      </c>
      <c r="T173" s="196">
        <f t="shared" si="24"/>
        <v>72000</v>
      </c>
      <c r="U173" s="577">
        <f>T174/T173*1</f>
        <v>0.72261805555555558</v>
      </c>
    </row>
    <row r="174" spans="2:21" ht="26.25" customHeight="1" x14ac:dyDescent="0.25">
      <c r="B174" s="411"/>
      <c r="C174" s="411"/>
      <c r="D174" s="411"/>
      <c r="E174" s="411"/>
      <c r="F174" s="424"/>
      <c r="G174" s="22" t="s">
        <v>46</v>
      </c>
      <c r="H174" s="197">
        <v>5222</v>
      </c>
      <c r="I174" s="197">
        <v>5011</v>
      </c>
      <c r="J174" s="197">
        <v>5116.5</v>
      </c>
      <c r="K174" s="197">
        <v>2091</v>
      </c>
      <c r="L174" s="197">
        <v>5819</v>
      </c>
      <c r="M174" s="197">
        <v>5517</v>
      </c>
      <c r="N174" s="260">
        <v>5975</v>
      </c>
      <c r="O174" s="260">
        <v>5968</v>
      </c>
      <c r="P174" s="260">
        <v>5955</v>
      </c>
      <c r="Q174" s="197">
        <v>4007</v>
      </c>
      <c r="R174" s="197">
        <v>103</v>
      </c>
      <c r="S174" s="197">
        <v>1244</v>
      </c>
      <c r="T174" s="197">
        <f t="shared" si="24"/>
        <v>52028.5</v>
      </c>
      <c r="U174" s="578"/>
    </row>
    <row r="175" spans="2:21" ht="31.5" customHeight="1" x14ac:dyDescent="0.25">
      <c r="B175" s="411" t="s">
        <v>99</v>
      </c>
      <c r="C175" s="411"/>
      <c r="D175" s="411"/>
      <c r="E175" s="411"/>
      <c r="F175" s="423" t="s">
        <v>82</v>
      </c>
      <c r="G175" s="21" t="s">
        <v>28</v>
      </c>
      <c r="H175" s="196">
        <v>2900</v>
      </c>
      <c r="I175" s="196">
        <v>2900</v>
      </c>
      <c r="J175" s="196">
        <v>2900</v>
      </c>
      <c r="K175" s="196">
        <v>2900</v>
      </c>
      <c r="L175" s="196">
        <v>2900</v>
      </c>
      <c r="M175" s="196">
        <v>2900</v>
      </c>
      <c r="N175" s="196">
        <v>2900</v>
      </c>
      <c r="O175" s="196">
        <v>2900</v>
      </c>
      <c r="P175" s="196">
        <v>2900</v>
      </c>
      <c r="Q175" s="196">
        <v>2900</v>
      </c>
      <c r="R175" s="196">
        <v>2900</v>
      </c>
      <c r="S175" s="196">
        <v>2900</v>
      </c>
      <c r="T175" s="196">
        <f t="shared" si="24"/>
        <v>34800</v>
      </c>
      <c r="U175" s="577">
        <f t="shared" ref="U175" si="31">T176/T175*1</f>
        <v>0.93971264367816087</v>
      </c>
    </row>
    <row r="176" spans="2:21" ht="31.5" customHeight="1" x14ac:dyDescent="0.25">
      <c r="B176" s="411"/>
      <c r="C176" s="411"/>
      <c r="D176" s="411"/>
      <c r="E176" s="411"/>
      <c r="F176" s="424"/>
      <c r="G176" s="22" t="s">
        <v>46</v>
      </c>
      <c r="H176" s="197">
        <v>3255</v>
      </c>
      <c r="I176" s="197">
        <v>3420</v>
      </c>
      <c r="J176" s="197">
        <v>2858</v>
      </c>
      <c r="K176" s="197">
        <v>2002</v>
      </c>
      <c r="L176" s="197">
        <v>2024</v>
      </c>
      <c r="M176" s="197">
        <v>2477</v>
      </c>
      <c r="N176" s="260">
        <v>3650</v>
      </c>
      <c r="O176" s="260">
        <v>2314</v>
      </c>
      <c r="P176" s="260">
        <v>3075</v>
      </c>
      <c r="Q176" s="197">
        <v>1632</v>
      </c>
      <c r="R176" s="197">
        <v>1921</v>
      </c>
      <c r="S176" s="197">
        <v>4074</v>
      </c>
      <c r="T176" s="197">
        <f t="shared" si="24"/>
        <v>32702</v>
      </c>
      <c r="U176" s="578"/>
    </row>
    <row r="177" spans="1:21" ht="48.75" customHeight="1" x14ac:dyDescent="0.25">
      <c r="B177" s="411" t="s">
        <v>100</v>
      </c>
      <c r="C177" s="411"/>
      <c r="D177" s="411"/>
      <c r="E177" s="411"/>
      <c r="F177" s="423" t="s">
        <v>83</v>
      </c>
      <c r="G177" s="21" t="s">
        <v>28</v>
      </c>
      <c r="H177" s="196">
        <v>800</v>
      </c>
      <c r="I177" s="196">
        <v>800</v>
      </c>
      <c r="J177" s="196">
        <v>800</v>
      </c>
      <c r="K177" s="196">
        <v>800</v>
      </c>
      <c r="L177" s="196">
        <v>800</v>
      </c>
      <c r="M177" s="196">
        <v>800</v>
      </c>
      <c r="N177" s="196">
        <v>800</v>
      </c>
      <c r="O177" s="196">
        <v>800</v>
      </c>
      <c r="P177" s="196">
        <v>800</v>
      </c>
      <c r="Q177" s="196">
        <v>800</v>
      </c>
      <c r="R177" s="196">
        <v>800</v>
      </c>
      <c r="S177" s="196">
        <v>800</v>
      </c>
      <c r="T177" s="196">
        <f t="shared" si="24"/>
        <v>9600</v>
      </c>
      <c r="U177" s="577">
        <f t="shared" ref="U177" si="32">T178/T177*1</f>
        <v>0.91062500000000002</v>
      </c>
    </row>
    <row r="178" spans="1:21" ht="48.75" customHeight="1" x14ac:dyDescent="0.25">
      <c r="A178" s="23"/>
      <c r="B178" s="411"/>
      <c r="C178" s="411"/>
      <c r="D178" s="411"/>
      <c r="E178" s="411"/>
      <c r="F178" s="424"/>
      <c r="G178" s="22" t="s">
        <v>46</v>
      </c>
      <c r="H178" s="197">
        <v>717</v>
      </c>
      <c r="I178" s="197">
        <v>621</v>
      </c>
      <c r="J178" s="197">
        <v>835</v>
      </c>
      <c r="K178" s="197">
        <v>616</v>
      </c>
      <c r="L178" s="197">
        <v>830</v>
      </c>
      <c r="M178" s="197">
        <v>1109</v>
      </c>
      <c r="N178" s="260">
        <v>816</v>
      </c>
      <c r="O178" s="260">
        <v>801</v>
      </c>
      <c r="P178" s="260">
        <v>631</v>
      </c>
      <c r="Q178" s="197">
        <v>533</v>
      </c>
      <c r="R178" s="197">
        <v>312</v>
      </c>
      <c r="S178" s="197">
        <v>921</v>
      </c>
      <c r="T178" s="197">
        <f t="shared" si="24"/>
        <v>8742</v>
      </c>
      <c r="U178" s="578"/>
    </row>
    <row r="179" spans="1:21" ht="48.75" customHeight="1" x14ac:dyDescent="0.25">
      <c r="B179" s="411" t="s">
        <v>101</v>
      </c>
      <c r="C179" s="411"/>
      <c r="D179" s="411"/>
      <c r="E179" s="411"/>
      <c r="F179" s="423" t="s">
        <v>83</v>
      </c>
      <c r="G179" s="21" t="s">
        <v>28</v>
      </c>
      <c r="H179" s="196">
        <v>4918</v>
      </c>
      <c r="I179" s="196">
        <v>4718</v>
      </c>
      <c r="J179" s="196">
        <v>4718</v>
      </c>
      <c r="K179" s="196">
        <v>4718</v>
      </c>
      <c r="L179" s="196">
        <v>4718</v>
      </c>
      <c r="M179" s="196">
        <v>4718</v>
      </c>
      <c r="N179" s="196">
        <v>4718</v>
      </c>
      <c r="O179" s="196">
        <v>4718</v>
      </c>
      <c r="P179" s="196">
        <v>4718</v>
      </c>
      <c r="Q179" s="196">
        <v>4718</v>
      </c>
      <c r="R179" s="196">
        <v>4718</v>
      </c>
      <c r="S179" s="196">
        <v>4918</v>
      </c>
      <c r="T179" s="196">
        <f>SUM(H179:S179)</f>
        <v>57016</v>
      </c>
      <c r="U179" s="577">
        <f>T180/T179*1</f>
        <v>0.77313385716290162</v>
      </c>
    </row>
    <row r="180" spans="1:21" ht="48.75" customHeight="1" x14ac:dyDescent="0.25">
      <c r="B180" s="411"/>
      <c r="C180" s="411"/>
      <c r="D180" s="411"/>
      <c r="E180" s="411"/>
      <c r="F180" s="424"/>
      <c r="G180" s="22" t="s">
        <v>46</v>
      </c>
      <c r="H180" s="197">
        <v>8027</v>
      </c>
      <c r="I180" s="197">
        <v>3673</v>
      </c>
      <c r="J180" s="197">
        <v>2747</v>
      </c>
      <c r="K180" s="197">
        <v>1724</v>
      </c>
      <c r="L180" s="197">
        <v>3537</v>
      </c>
      <c r="M180" s="197">
        <v>5234</v>
      </c>
      <c r="N180" s="260">
        <v>4787</v>
      </c>
      <c r="O180" s="260">
        <v>4193</v>
      </c>
      <c r="P180" s="260">
        <v>3342</v>
      </c>
      <c r="Q180" s="197">
        <v>1872</v>
      </c>
      <c r="R180" s="197">
        <v>2032</v>
      </c>
      <c r="S180" s="197">
        <v>2913</v>
      </c>
      <c r="T180" s="197">
        <f t="shared" si="24"/>
        <v>44081</v>
      </c>
      <c r="U180" s="578"/>
    </row>
    <row r="181" spans="1:21" ht="48" customHeight="1" x14ac:dyDescent="0.25">
      <c r="B181" s="411" t="s">
        <v>102</v>
      </c>
      <c r="C181" s="411"/>
      <c r="D181" s="411"/>
      <c r="E181" s="411"/>
      <c r="F181" s="423" t="s">
        <v>83</v>
      </c>
      <c r="G181" s="21" t="s">
        <v>28</v>
      </c>
      <c r="H181" s="196">
        <v>5845</v>
      </c>
      <c r="I181" s="196">
        <v>5845</v>
      </c>
      <c r="J181" s="196">
        <v>5845</v>
      </c>
      <c r="K181" s="196">
        <v>5845</v>
      </c>
      <c r="L181" s="196">
        <v>5845</v>
      </c>
      <c r="M181" s="196">
        <v>5845</v>
      </c>
      <c r="N181" s="196">
        <v>5845</v>
      </c>
      <c r="O181" s="196">
        <v>5845</v>
      </c>
      <c r="P181" s="196">
        <v>5845</v>
      </c>
      <c r="Q181" s="196">
        <v>5845</v>
      </c>
      <c r="R181" s="196">
        <v>5845</v>
      </c>
      <c r="S181" s="196">
        <v>5845</v>
      </c>
      <c r="T181" s="196">
        <f t="shared" si="24"/>
        <v>70140</v>
      </c>
      <c r="U181" s="577">
        <f t="shared" ref="U181" si="33">T182/T181*1</f>
        <v>1.2104932991160535</v>
      </c>
    </row>
    <row r="182" spans="1:21" ht="48" customHeight="1" x14ac:dyDescent="0.25">
      <c r="B182" s="411"/>
      <c r="C182" s="411"/>
      <c r="D182" s="411"/>
      <c r="E182" s="411"/>
      <c r="F182" s="424"/>
      <c r="G182" s="22" t="s">
        <v>46</v>
      </c>
      <c r="H182" s="197">
        <v>6480</v>
      </c>
      <c r="I182" s="197">
        <v>6651</v>
      </c>
      <c r="J182" s="197">
        <v>7725</v>
      </c>
      <c r="K182" s="197">
        <v>6724</v>
      </c>
      <c r="L182" s="197">
        <v>5029</v>
      </c>
      <c r="M182" s="197">
        <v>5223</v>
      </c>
      <c r="N182" s="260">
        <v>8772</v>
      </c>
      <c r="O182" s="260">
        <v>8131</v>
      </c>
      <c r="P182" s="260">
        <v>6025</v>
      </c>
      <c r="Q182" s="197">
        <v>7643</v>
      </c>
      <c r="R182" s="197">
        <v>0</v>
      </c>
      <c r="S182" s="197">
        <v>16501</v>
      </c>
      <c r="T182" s="197">
        <f t="shared" si="24"/>
        <v>84904</v>
      </c>
      <c r="U182" s="578"/>
    </row>
    <row r="183" spans="1:21" ht="45" customHeight="1" x14ac:dyDescent="0.25">
      <c r="B183" s="411" t="s">
        <v>103</v>
      </c>
      <c r="C183" s="411"/>
      <c r="D183" s="411"/>
      <c r="E183" s="411"/>
      <c r="F183" s="423" t="s">
        <v>83</v>
      </c>
      <c r="G183" s="21" t="s">
        <v>28</v>
      </c>
      <c r="H183" s="196">
        <v>3365</v>
      </c>
      <c r="I183" s="196">
        <v>3365</v>
      </c>
      <c r="J183" s="196">
        <v>3365</v>
      </c>
      <c r="K183" s="196">
        <v>3365</v>
      </c>
      <c r="L183" s="196">
        <v>3365</v>
      </c>
      <c r="M183" s="196">
        <v>3365</v>
      </c>
      <c r="N183" s="196">
        <v>3365</v>
      </c>
      <c r="O183" s="196">
        <v>3365</v>
      </c>
      <c r="P183" s="196">
        <v>3365</v>
      </c>
      <c r="Q183" s="196">
        <v>3365</v>
      </c>
      <c r="R183" s="196">
        <v>3365</v>
      </c>
      <c r="S183" s="196">
        <v>3365</v>
      </c>
      <c r="T183" s="196">
        <f>SUM(H183:S183)</f>
        <v>40380</v>
      </c>
      <c r="U183" s="577">
        <f t="shared" ref="U183" si="34">T184/T183*1</f>
        <v>0.72882615156017827</v>
      </c>
    </row>
    <row r="184" spans="1:21" ht="45" customHeight="1" x14ac:dyDescent="0.25">
      <c r="B184" s="411"/>
      <c r="C184" s="411"/>
      <c r="D184" s="411"/>
      <c r="E184" s="411"/>
      <c r="F184" s="424"/>
      <c r="G184" s="22" t="s">
        <v>46</v>
      </c>
      <c r="H184" s="199">
        <v>4427</v>
      </c>
      <c r="I184" s="199">
        <v>3126</v>
      </c>
      <c r="J184" s="199">
        <v>3218</v>
      </c>
      <c r="K184" s="199">
        <v>2484</v>
      </c>
      <c r="L184" s="199">
        <v>2529</v>
      </c>
      <c r="M184" s="199">
        <v>2562</v>
      </c>
      <c r="N184" s="261">
        <v>2029</v>
      </c>
      <c r="O184" s="261">
        <v>1697</v>
      </c>
      <c r="P184" s="261">
        <v>2172</v>
      </c>
      <c r="Q184" s="199">
        <v>1877</v>
      </c>
      <c r="R184" s="199">
        <v>1614</v>
      </c>
      <c r="S184" s="199">
        <v>1695</v>
      </c>
      <c r="T184" s="197">
        <f t="shared" si="24"/>
        <v>29430</v>
      </c>
      <c r="U184" s="578"/>
    </row>
    <row r="185" spans="1:21" ht="45" customHeight="1" x14ac:dyDescent="0.25">
      <c r="B185" s="411" t="s">
        <v>104</v>
      </c>
      <c r="C185" s="411"/>
      <c r="D185" s="411"/>
      <c r="E185" s="411"/>
      <c r="F185" s="423" t="s">
        <v>83</v>
      </c>
      <c r="G185" s="21" t="s">
        <v>28</v>
      </c>
      <c r="H185" s="196">
        <v>1900</v>
      </c>
      <c r="I185" s="196">
        <v>1900</v>
      </c>
      <c r="J185" s="196">
        <v>1900</v>
      </c>
      <c r="K185" s="196">
        <v>1900</v>
      </c>
      <c r="L185" s="196">
        <v>1900</v>
      </c>
      <c r="M185" s="196">
        <v>1900</v>
      </c>
      <c r="N185" s="196">
        <v>1900</v>
      </c>
      <c r="O185" s="196">
        <v>1900</v>
      </c>
      <c r="P185" s="196">
        <v>1900</v>
      </c>
      <c r="Q185" s="196">
        <v>1900</v>
      </c>
      <c r="R185" s="196">
        <v>1900</v>
      </c>
      <c r="S185" s="196">
        <v>1900</v>
      </c>
      <c r="T185" s="196">
        <f t="shared" si="24"/>
        <v>22800</v>
      </c>
      <c r="U185" s="577">
        <f t="shared" ref="U185" si="35">T186/T185*1</f>
        <v>0.59214912280701759</v>
      </c>
    </row>
    <row r="186" spans="1:21" ht="45" customHeight="1" x14ac:dyDescent="0.25">
      <c r="B186" s="411"/>
      <c r="C186" s="411"/>
      <c r="D186" s="411"/>
      <c r="E186" s="411"/>
      <c r="F186" s="424"/>
      <c r="G186" s="22" t="s">
        <v>46</v>
      </c>
      <c r="H186" s="197">
        <v>1253</v>
      </c>
      <c r="I186" s="197">
        <v>917</v>
      </c>
      <c r="J186" s="197">
        <v>857</v>
      </c>
      <c r="K186" s="197">
        <v>641</v>
      </c>
      <c r="L186" s="197">
        <v>1108</v>
      </c>
      <c r="M186" s="197">
        <v>1339</v>
      </c>
      <c r="N186" s="260">
        <v>1690</v>
      </c>
      <c r="O186" s="260">
        <v>1588</v>
      </c>
      <c r="P186" s="260">
        <v>1458</v>
      </c>
      <c r="Q186" s="197">
        <v>1444</v>
      </c>
      <c r="R186" s="197">
        <v>603</v>
      </c>
      <c r="S186" s="197">
        <v>603</v>
      </c>
      <c r="T186" s="197">
        <f>SUM(H186:S186)</f>
        <v>13501</v>
      </c>
      <c r="U186" s="578"/>
    </row>
    <row r="187" spans="1:21" ht="45" customHeight="1" x14ac:dyDescent="0.25">
      <c r="B187" s="563" t="s">
        <v>230</v>
      </c>
      <c r="C187" s="564"/>
      <c r="D187" s="564"/>
      <c r="E187" s="564"/>
      <c r="F187" s="565"/>
      <c r="G187" s="21" t="s">
        <v>28</v>
      </c>
      <c r="H187" s="196">
        <f>SUM(H155,H157,H159,H161,H163,H165,H167,H169,H171,H173,H175,H177,H179,H181,H183,H185)</f>
        <v>30620</v>
      </c>
      <c r="I187" s="196">
        <f t="shared" ref="I187:S188" si="36">SUM(I155,I157,I159,I161,I163,I165,I167,I169,I171,I173,I175,I177,I179,I181,I183,I185)</f>
        <v>30420</v>
      </c>
      <c r="J187" s="196">
        <f t="shared" si="36"/>
        <v>30420</v>
      </c>
      <c r="K187" s="196">
        <f t="shared" si="36"/>
        <v>30420</v>
      </c>
      <c r="L187" s="196">
        <f t="shared" si="36"/>
        <v>30420</v>
      </c>
      <c r="M187" s="196">
        <f t="shared" si="36"/>
        <v>30420</v>
      </c>
      <c r="N187" s="196">
        <f t="shared" si="36"/>
        <v>30420</v>
      </c>
      <c r="O187" s="196">
        <f t="shared" si="36"/>
        <v>30420</v>
      </c>
      <c r="P187" s="196">
        <f t="shared" si="36"/>
        <v>30420</v>
      </c>
      <c r="Q187" s="196">
        <f t="shared" si="36"/>
        <v>30420</v>
      </c>
      <c r="R187" s="196">
        <f t="shared" si="36"/>
        <v>30420</v>
      </c>
      <c r="S187" s="196">
        <f t="shared" si="36"/>
        <v>30620</v>
      </c>
      <c r="T187" s="196">
        <f>SUM(H187:S187)</f>
        <v>365440</v>
      </c>
      <c r="U187" s="581">
        <f>T188/T187</f>
        <v>0.86271754597197903</v>
      </c>
    </row>
    <row r="188" spans="1:21" ht="45" customHeight="1" x14ac:dyDescent="0.25">
      <c r="B188" s="566"/>
      <c r="C188" s="567"/>
      <c r="D188" s="567"/>
      <c r="E188" s="567"/>
      <c r="F188" s="568"/>
      <c r="G188" s="11" t="s">
        <v>46</v>
      </c>
      <c r="H188" s="70">
        <f>SUM(H156,H158,H160,H162,H164,H166,H168,H170,H172,H174,H176,H178,H180,H182,H184,H186)</f>
        <v>34191</v>
      </c>
      <c r="I188" s="70">
        <f t="shared" si="36"/>
        <v>27753</v>
      </c>
      <c r="J188" s="70">
        <f t="shared" si="36"/>
        <v>28200.5</v>
      </c>
      <c r="K188" s="70">
        <f t="shared" si="36"/>
        <v>20473</v>
      </c>
      <c r="L188" s="70">
        <f t="shared" si="36"/>
        <v>25809</v>
      </c>
      <c r="M188" s="70">
        <f t="shared" si="36"/>
        <v>28244</v>
      </c>
      <c r="N188" s="70">
        <f t="shared" si="36"/>
        <v>32311</v>
      </c>
      <c r="O188" s="70">
        <f t="shared" si="36"/>
        <v>29499</v>
      </c>
      <c r="P188" s="70">
        <f t="shared" si="36"/>
        <v>26986</v>
      </c>
      <c r="Q188" s="70">
        <f t="shared" si="36"/>
        <v>22764</v>
      </c>
      <c r="R188" s="70">
        <f t="shared" si="36"/>
        <v>7774</v>
      </c>
      <c r="S188" s="70">
        <f t="shared" si="36"/>
        <v>31267</v>
      </c>
      <c r="T188" s="66">
        <f>SUM(H188:S188)</f>
        <v>315271.5</v>
      </c>
      <c r="U188" s="582"/>
    </row>
    <row r="189" spans="1:21" ht="82.5" customHeight="1" x14ac:dyDescent="0.25">
      <c r="B189" s="413" t="s">
        <v>227</v>
      </c>
      <c r="C189" s="446"/>
      <c r="D189" s="446"/>
      <c r="E189" s="446"/>
      <c r="F189" s="446"/>
      <c r="G189" s="446"/>
      <c r="H189" s="446"/>
      <c r="I189" s="446"/>
      <c r="J189" s="446"/>
      <c r="K189" s="446"/>
      <c r="L189" s="446"/>
      <c r="M189" s="446"/>
      <c r="N189" s="446"/>
      <c r="O189" s="446"/>
      <c r="P189" s="446"/>
      <c r="Q189" s="446"/>
      <c r="R189" s="446"/>
      <c r="S189" s="446"/>
      <c r="T189" s="446"/>
      <c r="U189" s="447"/>
    </row>
    <row r="190" spans="1:21" ht="38.25" customHeight="1" x14ac:dyDescent="0.25">
      <c r="B190" s="503" t="s">
        <v>159</v>
      </c>
      <c r="C190" s="504"/>
      <c r="D190" s="504"/>
      <c r="E190" s="504"/>
      <c r="F190" s="504"/>
      <c r="G190" s="504"/>
      <c r="H190" s="504"/>
      <c r="I190" s="504"/>
      <c r="J190" s="504"/>
      <c r="K190" s="504"/>
      <c r="L190" s="504"/>
      <c r="M190" s="504"/>
      <c r="N190" s="504"/>
      <c r="O190" s="504"/>
      <c r="P190" s="504"/>
      <c r="Q190" s="504"/>
      <c r="R190" s="504"/>
      <c r="S190" s="504"/>
      <c r="T190" s="504"/>
      <c r="U190" s="505"/>
    </row>
    <row r="191" spans="1:21" s="173" customFormat="1" ht="30" customHeight="1" x14ac:dyDescent="0.25">
      <c r="B191" s="110" t="s">
        <v>18</v>
      </c>
      <c r="C191" s="492" t="s">
        <v>19</v>
      </c>
      <c r="D191" s="493"/>
      <c r="E191" s="494"/>
      <c r="F191" s="110" t="s">
        <v>20</v>
      </c>
      <c r="G191" s="110" t="s">
        <v>21</v>
      </c>
      <c r="H191" s="492" t="s">
        <v>22</v>
      </c>
      <c r="I191" s="493"/>
      <c r="J191" s="493"/>
      <c r="K191" s="493"/>
      <c r="L191" s="493"/>
      <c r="M191" s="493"/>
      <c r="N191" s="494"/>
      <c r="O191" s="492" t="s">
        <v>23</v>
      </c>
      <c r="P191" s="493"/>
      <c r="Q191" s="493"/>
      <c r="R191" s="493"/>
      <c r="S191" s="494"/>
      <c r="T191" s="492" t="s">
        <v>24</v>
      </c>
      <c r="U191" s="494"/>
    </row>
    <row r="192" spans="1:21" ht="69.75" customHeight="1" x14ac:dyDescent="0.25">
      <c r="B192" s="83" t="s">
        <v>108</v>
      </c>
      <c r="C192" s="497" t="s">
        <v>107</v>
      </c>
      <c r="D192" s="498"/>
      <c r="E192" s="499"/>
      <c r="F192" s="83" t="s">
        <v>198</v>
      </c>
      <c r="G192" s="246" t="s">
        <v>26</v>
      </c>
      <c r="H192" s="297" t="s">
        <v>27</v>
      </c>
      <c r="I192" s="298"/>
      <c r="J192" s="298"/>
      <c r="K192" s="298"/>
      <c r="L192" s="298"/>
      <c r="M192" s="298"/>
      <c r="N192" s="299"/>
      <c r="O192" s="297" t="s">
        <v>49</v>
      </c>
      <c r="P192" s="298"/>
      <c r="Q192" s="298"/>
      <c r="R192" s="298"/>
      <c r="S192" s="299"/>
      <c r="T192" s="391">
        <f>U195</f>
        <v>0.42105263157894735</v>
      </c>
      <c r="U192" s="392"/>
    </row>
    <row r="193" spans="2:24" ht="18" x14ac:dyDescent="0.25">
      <c r="B193" s="393" t="s">
        <v>28</v>
      </c>
      <c r="C193" s="394"/>
      <c r="D193" s="394"/>
      <c r="E193" s="394"/>
      <c r="F193" s="394"/>
      <c r="G193" s="394"/>
      <c r="H193" s="394"/>
      <c r="I193" s="394"/>
      <c r="J193" s="394"/>
      <c r="K193" s="394"/>
      <c r="L193" s="394"/>
      <c r="M193" s="394"/>
      <c r="N193" s="394"/>
      <c r="O193" s="394"/>
      <c r="P193" s="394"/>
      <c r="Q193" s="394"/>
      <c r="R193" s="394"/>
      <c r="S193" s="394"/>
      <c r="T193" s="394"/>
      <c r="U193" s="395"/>
    </row>
    <row r="194" spans="2:24" ht="42.75" customHeight="1" x14ac:dyDescent="0.25">
      <c r="B194" s="142" t="s">
        <v>29</v>
      </c>
      <c r="C194" s="500" t="s">
        <v>30</v>
      </c>
      <c r="D194" s="501"/>
      <c r="E194" s="502"/>
      <c r="F194" s="142" t="s">
        <v>20</v>
      </c>
      <c r="G194" s="108" t="s">
        <v>28</v>
      </c>
      <c r="H194" s="142" t="s">
        <v>31</v>
      </c>
      <c r="I194" s="142" t="s">
        <v>32</v>
      </c>
      <c r="J194" s="142" t="s">
        <v>33</v>
      </c>
      <c r="K194" s="142" t="s">
        <v>34</v>
      </c>
      <c r="L194" s="142" t="s">
        <v>35</v>
      </c>
      <c r="M194" s="142" t="s">
        <v>36</v>
      </c>
      <c r="N194" s="142" t="s">
        <v>37</v>
      </c>
      <c r="O194" s="142" t="s">
        <v>38</v>
      </c>
      <c r="P194" s="142" t="s">
        <v>39</v>
      </c>
      <c r="Q194" s="142" t="s">
        <v>40</v>
      </c>
      <c r="R194" s="142" t="s">
        <v>41</v>
      </c>
      <c r="S194" s="142" t="s">
        <v>42</v>
      </c>
      <c r="T194" s="142" t="s">
        <v>43</v>
      </c>
      <c r="U194" s="142" t="s">
        <v>44</v>
      </c>
    </row>
    <row r="195" spans="2:24" ht="26.25" customHeight="1" x14ac:dyDescent="0.25">
      <c r="B195" s="115" t="s">
        <v>109</v>
      </c>
      <c r="C195" s="377" t="s">
        <v>110</v>
      </c>
      <c r="D195" s="378"/>
      <c r="E195" s="379"/>
      <c r="F195" s="115" t="s">
        <v>198</v>
      </c>
      <c r="G195" s="293">
        <f>T195</f>
        <v>114</v>
      </c>
      <c r="H195" s="292">
        <v>10</v>
      </c>
      <c r="I195" s="292">
        <v>8</v>
      </c>
      <c r="J195" s="292">
        <v>10</v>
      </c>
      <c r="K195" s="292">
        <v>9</v>
      </c>
      <c r="L195" s="292">
        <v>10</v>
      </c>
      <c r="M195" s="292">
        <v>9</v>
      </c>
      <c r="N195" s="292">
        <v>10</v>
      </c>
      <c r="O195" s="292">
        <v>10</v>
      </c>
      <c r="P195" s="292">
        <v>9</v>
      </c>
      <c r="Q195" s="292">
        <v>10</v>
      </c>
      <c r="R195" s="292">
        <v>9</v>
      </c>
      <c r="S195" s="292">
        <v>10</v>
      </c>
      <c r="T195" s="292">
        <f>SUM(H195:S195)</f>
        <v>114</v>
      </c>
      <c r="U195" s="495">
        <f>(T196/T195)</f>
        <v>0.42105263157894735</v>
      </c>
    </row>
    <row r="196" spans="2:24" ht="26.25" customHeight="1" x14ac:dyDescent="0.25">
      <c r="B196" s="115" t="s">
        <v>111</v>
      </c>
      <c r="C196" s="377" t="s">
        <v>112</v>
      </c>
      <c r="D196" s="378"/>
      <c r="E196" s="379"/>
      <c r="F196" s="115" t="s">
        <v>198</v>
      </c>
      <c r="G196" s="293">
        <f>T196</f>
        <v>48</v>
      </c>
      <c r="H196" s="292">
        <v>4</v>
      </c>
      <c r="I196" s="292">
        <v>4</v>
      </c>
      <c r="J196" s="292">
        <v>4</v>
      </c>
      <c r="K196" s="292">
        <v>4</v>
      </c>
      <c r="L196" s="292">
        <v>4</v>
      </c>
      <c r="M196" s="292">
        <v>4</v>
      </c>
      <c r="N196" s="292">
        <v>4</v>
      </c>
      <c r="O196" s="292">
        <v>4</v>
      </c>
      <c r="P196" s="292">
        <v>4</v>
      </c>
      <c r="Q196" s="292">
        <v>4</v>
      </c>
      <c r="R196" s="292">
        <v>4</v>
      </c>
      <c r="S196" s="292">
        <v>4</v>
      </c>
      <c r="T196" s="292">
        <f>SUM(H196:S196)</f>
        <v>48</v>
      </c>
      <c r="U196" s="496"/>
    </row>
    <row r="197" spans="2:24" ht="16.5" x14ac:dyDescent="0.25">
      <c r="B197" s="523" t="s">
        <v>46</v>
      </c>
      <c r="C197" s="524"/>
      <c r="D197" s="524"/>
      <c r="E197" s="524"/>
      <c r="F197" s="524"/>
      <c r="G197" s="524"/>
      <c r="H197" s="524"/>
      <c r="I197" s="524"/>
      <c r="J197" s="524"/>
      <c r="K197" s="524"/>
      <c r="L197" s="524"/>
      <c r="M197" s="524"/>
      <c r="N197" s="524"/>
      <c r="O197" s="524"/>
      <c r="P197" s="524"/>
      <c r="Q197" s="524"/>
      <c r="R197" s="524"/>
      <c r="S197" s="524"/>
      <c r="T197" s="524"/>
      <c r="U197" s="525"/>
    </row>
    <row r="198" spans="2:24" ht="31.5" x14ac:dyDescent="0.25">
      <c r="B198" s="142" t="s">
        <v>29</v>
      </c>
      <c r="C198" s="500" t="s">
        <v>30</v>
      </c>
      <c r="D198" s="501"/>
      <c r="E198" s="502"/>
      <c r="F198" s="142" t="s">
        <v>20</v>
      </c>
      <c r="G198" s="108" t="s">
        <v>46</v>
      </c>
      <c r="H198" s="142" t="s">
        <v>31</v>
      </c>
      <c r="I198" s="142" t="s">
        <v>32</v>
      </c>
      <c r="J198" s="142" t="s">
        <v>33</v>
      </c>
      <c r="K198" s="142" t="s">
        <v>34</v>
      </c>
      <c r="L198" s="142" t="s">
        <v>35</v>
      </c>
      <c r="M198" s="142" t="s">
        <v>36</v>
      </c>
      <c r="N198" s="142" t="s">
        <v>37</v>
      </c>
      <c r="O198" s="142" t="s">
        <v>38</v>
      </c>
      <c r="P198" s="142" t="s">
        <v>39</v>
      </c>
      <c r="Q198" s="142" t="s">
        <v>40</v>
      </c>
      <c r="R198" s="142" t="s">
        <v>41</v>
      </c>
      <c r="S198" s="142" t="s">
        <v>42</v>
      </c>
      <c r="T198" s="142" t="s">
        <v>43</v>
      </c>
      <c r="U198" s="143" t="s">
        <v>44</v>
      </c>
    </row>
    <row r="199" spans="2:24" ht="26.25" customHeight="1" x14ac:dyDescent="0.25">
      <c r="B199" s="114" t="s">
        <v>109</v>
      </c>
      <c r="C199" s="388" t="s">
        <v>110</v>
      </c>
      <c r="D199" s="389"/>
      <c r="E199" s="390"/>
      <c r="F199" s="83" t="s">
        <v>198</v>
      </c>
      <c r="G199" s="247">
        <f>T199</f>
        <v>68.364356000000001</v>
      </c>
      <c r="H199" s="201">
        <f>6420433/1000000</f>
        <v>6.4204330000000001</v>
      </c>
      <c r="I199" s="201">
        <f>6254575/1000000</f>
        <v>6.254575</v>
      </c>
      <c r="J199" s="201">
        <f>6299348/1000000</f>
        <v>6.2993480000000002</v>
      </c>
      <c r="K199" s="224">
        <v>4.67</v>
      </c>
      <c r="L199" s="222">
        <v>5.19</v>
      </c>
      <c r="M199" s="222">
        <v>4.34</v>
      </c>
      <c r="N199" s="268">
        <v>7.04</v>
      </c>
      <c r="O199" s="268">
        <v>7.3</v>
      </c>
      <c r="P199" s="268">
        <v>6.58</v>
      </c>
      <c r="Q199" s="279">
        <v>5.96</v>
      </c>
      <c r="R199" s="279">
        <v>4.12</v>
      </c>
      <c r="S199" s="279">
        <v>4.1900000000000004</v>
      </c>
      <c r="T199" s="200">
        <f>SUM(H199:S199)</f>
        <v>68.364356000000001</v>
      </c>
      <c r="U199" s="495">
        <f>(T200/T199)</f>
        <v>0.51176458094624622</v>
      </c>
    </row>
    <row r="200" spans="2:24" ht="26.25" customHeight="1" x14ac:dyDescent="0.25">
      <c r="B200" s="114" t="s">
        <v>111</v>
      </c>
      <c r="C200" s="388" t="s">
        <v>112</v>
      </c>
      <c r="D200" s="389"/>
      <c r="E200" s="390"/>
      <c r="F200" s="83" t="s">
        <v>198</v>
      </c>
      <c r="G200" s="247">
        <f>T200</f>
        <v>34.986455999999997</v>
      </c>
      <c r="H200" s="201">
        <f>2981880/1000000</f>
        <v>2.9818799999999999</v>
      </c>
      <c r="I200" s="201">
        <f>2914628/1000000</f>
        <v>2.914628</v>
      </c>
      <c r="J200" s="201">
        <f>2935948/1000000</f>
        <v>2.9359479999999998</v>
      </c>
      <c r="K200" s="223">
        <v>2.97</v>
      </c>
      <c r="L200" s="223">
        <v>2.96</v>
      </c>
      <c r="M200" s="223">
        <v>2.93</v>
      </c>
      <c r="N200" s="269">
        <v>2.91</v>
      </c>
      <c r="O200" s="269">
        <v>2.93</v>
      </c>
      <c r="P200" s="269">
        <v>2.91</v>
      </c>
      <c r="Q200" s="279">
        <v>2.915</v>
      </c>
      <c r="R200" s="279">
        <v>2.879</v>
      </c>
      <c r="S200" s="280">
        <v>2.75</v>
      </c>
      <c r="T200" s="200">
        <f>SUM(H200:S200)</f>
        <v>34.986455999999997</v>
      </c>
      <c r="U200" s="496"/>
    </row>
    <row r="201" spans="2:24" ht="37.5" customHeight="1" x14ac:dyDescent="0.25">
      <c r="B201" s="440" t="s">
        <v>83</v>
      </c>
      <c r="C201" s="441"/>
      <c r="D201" s="441"/>
      <c r="E201" s="441"/>
      <c r="F201" s="441"/>
      <c r="G201" s="441"/>
      <c r="H201" s="441"/>
      <c r="I201" s="441"/>
      <c r="J201" s="441"/>
      <c r="K201" s="441"/>
      <c r="L201" s="441"/>
      <c r="M201" s="441"/>
      <c r="N201" s="441"/>
      <c r="O201" s="441"/>
      <c r="P201" s="441"/>
      <c r="Q201" s="441"/>
      <c r="R201" s="441"/>
      <c r="S201" s="441"/>
      <c r="T201" s="441"/>
      <c r="U201" s="442"/>
    </row>
    <row r="202" spans="2:24" ht="15" customHeight="1" x14ac:dyDescent="0.25">
      <c r="B202" s="513" t="s">
        <v>30</v>
      </c>
      <c r="C202" s="514"/>
      <c r="D202" s="514"/>
      <c r="E202" s="515"/>
      <c r="F202" s="526" t="s">
        <v>20</v>
      </c>
      <c r="G202" s="526" t="s">
        <v>58</v>
      </c>
      <c r="H202" s="519" t="s">
        <v>31</v>
      </c>
      <c r="I202" s="519" t="s">
        <v>32</v>
      </c>
      <c r="J202" s="519" t="s">
        <v>33</v>
      </c>
      <c r="K202" s="519" t="s">
        <v>34</v>
      </c>
      <c r="L202" s="519" t="s">
        <v>35</v>
      </c>
      <c r="M202" s="519" t="s">
        <v>36</v>
      </c>
      <c r="N202" s="519" t="s">
        <v>37</v>
      </c>
      <c r="O202" s="519" t="s">
        <v>38</v>
      </c>
      <c r="P202" s="519" t="s">
        <v>39</v>
      </c>
      <c r="Q202" s="519" t="s">
        <v>59</v>
      </c>
      <c r="R202" s="519" t="s">
        <v>41</v>
      </c>
      <c r="S202" s="519" t="s">
        <v>42</v>
      </c>
      <c r="T202" s="519" t="s">
        <v>43</v>
      </c>
      <c r="U202" s="521" t="s">
        <v>44</v>
      </c>
    </row>
    <row r="203" spans="2:24" x14ac:dyDescent="0.25">
      <c r="B203" s="516"/>
      <c r="C203" s="517"/>
      <c r="D203" s="517"/>
      <c r="E203" s="518"/>
      <c r="F203" s="527"/>
      <c r="G203" s="527"/>
      <c r="H203" s="520"/>
      <c r="I203" s="520"/>
      <c r="J203" s="520"/>
      <c r="K203" s="520"/>
      <c r="L203" s="520"/>
      <c r="M203" s="520"/>
      <c r="N203" s="520"/>
      <c r="O203" s="520"/>
      <c r="P203" s="520"/>
      <c r="Q203" s="520"/>
      <c r="R203" s="520"/>
      <c r="S203" s="520"/>
      <c r="T203" s="520"/>
      <c r="U203" s="522"/>
    </row>
    <row r="204" spans="2:24" ht="48.75" customHeight="1" x14ac:dyDescent="0.25">
      <c r="B204" s="506" t="s">
        <v>205</v>
      </c>
      <c r="C204" s="506"/>
      <c r="D204" s="506"/>
      <c r="E204" s="506"/>
      <c r="F204" s="511" t="s">
        <v>113</v>
      </c>
      <c r="G204" s="275" t="s">
        <v>236</v>
      </c>
      <c r="H204" s="265">
        <v>40</v>
      </c>
      <c r="I204" s="265">
        <v>40</v>
      </c>
      <c r="J204" s="265">
        <v>50</v>
      </c>
      <c r="K204" s="265">
        <v>40</v>
      </c>
      <c r="L204" s="265">
        <v>50</v>
      </c>
      <c r="M204" s="265">
        <v>40</v>
      </c>
      <c r="N204" s="265">
        <v>40</v>
      </c>
      <c r="O204" s="265">
        <v>50</v>
      </c>
      <c r="P204" s="265">
        <v>40</v>
      </c>
      <c r="Q204" s="265">
        <v>40</v>
      </c>
      <c r="R204" s="265">
        <v>50</v>
      </c>
      <c r="S204" s="265">
        <v>40</v>
      </c>
      <c r="T204" s="139">
        <f>SUM(H204:S204)</f>
        <v>520</v>
      </c>
      <c r="U204" s="577">
        <f>T205/T204</f>
        <v>0.97692307692307689</v>
      </c>
      <c r="V204" s="295"/>
      <c r="W204" s="590"/>
      <c r="X204" s="590"/>
    </row>
    <row r="205" spans="2:24" ht="21" customHeight="1" x14ac:dyDescent="0.25">
      <c r="B205" s="506"/>
      <c r="C205" s="506"/>
      <c r="D205" s="506"/>
      <c r="E205" s="506"/>
      <c r="F205" s="512"/>
      <c r="G205" s="27" t="s">
        <v>46</v>
      </c>
      <c r="H205" s="202">
        <v>34</v>
      </c>
      <c r="I205" s="202">
        <v>31</v>
      </c>
      <c r="J205" s="202">
        <v>41</v>
      </c>
      <c r="K205" s="203">
        <v>36</v>
      </c>
      <c r="L205" s="203">
        <v>43</v>
      </c>
      <c r="M205" s="203">
        <v>32</v>
      </c>
      <c r="N205" s="202">
        <v>35</v>
      </c>
      <c r="O205" s="202">
        <v>48</v>
      </c>
      <c r="P205" s="202">
        <v>36</v>
      </c>
      <c r="Q205" s="203">
        <v>32</v>
      </c>
      <c r="R205" s="203">
        <v>75</v>
      </c>
      <c r="S205" s="203">
        <v>65</v>
      </c>
      <c r="T205" s="204">
        <f>SUM(H205:S205)</f>
        <v>508</v>
      </c>
      <c r="U205" s="578"/>
    </row>
    <row r="206" spans="2:24" ht="48.75" customHeight="1" x14ac:dyDescent="0.25">
      <c r="B206" s="506" t="s">
        <v>206</v>
      </c>
      <c r="C206" s="506"/>
      <c r="D206" s="506"/>
      <c r="E206" s="506"/>
      <c r="F206" s="511" t="s">
        <v>83</v>
      </c>
      <c r="G206" s="274" t="s">
        <v>236</v>
      </c>
      <c r="H206" s="266">
        <v>35</v>
      </c>
      <c r="I206" s="266">
        <v>40</v>
      </c>
      <c r="J206" s="266">
        <v>50</v>
      </c>
      <c r="K206" s="266">
        <v>40</v>
      </c>
      <c r="L206" s="266">
        <v>50</v>
      </c>
      <c r="M206" s="266">
        <v>40</v>
      </c>
      <c r="N206" s="266">
        <v>40</v>
      </c>
      <c r="O206" s="266">
        <v>50</v>
      </c>
      <c r="P206" s="266">
        <v>40</v>
      </c>
      <c r="Q206" s="266">
        <v>40</v>
      </c>
      <c r="R206" s="266">
        <v>50</v>
      </c>
      <c r="S206" s="266">
        <v>40</v>
      </c>
      <c r="T206" s="139">
        <f t="shared" ref="T206:T225" si="37">SUM(H206:S206)</f>
        <v>515</v>
      </c>
      <c r="U206" s="577">
        <f>T207/T206</f>
        <v>0.94951456310679616</v>
      </c>
    </row>
    <row r="207" spans="2:24" ht="24" customHeight="1" x14ac:dyDescent="0.25">
      <c r="B207" s="506"/>
      <c r="C207" s="506"/>
      <c r="D207" s="506"/>
      <c r="E207" s="506"/>
      <c r="F207" s="512"/>
      <c r="G207" s="27" t="s">
        <v>46</v>
      </c>
      <c r="H207" s="205">
        <v>21</v>
      </c>
      <c r="I207" s="205">
        <v>25</v>
      </c>
      <c r="J207" s="205">
        <v>32</v>
      </c>
      <c r="K207" s="206">
        <v>32</v>
      </c>
      <c r="L207" s="206">
        <v>42</v>
      </c>
      <c r="M207" s="206">
        <v>34</v>
      </c>
      <c r="N207" s="205">
        <v>36</v>
      </c>
      <c r="O207" s="205">
        <v>46</v>
      </c>
      <c r="P207" s="205">
        <v>36</v>
      </c>
      <c r="Q207" s="206">
        <v>45</v>
      </c>
      <c r="R207" s="206">
        <v>70</v>
      </c>
      <c r="S207" s="206">
        <v>70</v>
      </c>
      <c r="T207" s="204">
        <f t="shared" si="37"/>
        <v>489</v>
      </c>
      <c r="U207" s="578"/>
    </row>
    <row r="208" spans="2:24" ht="47.25" customHeight="1" x14ac:dyDescent="0.25">
      <c r="B208" s="506" t="s">
        <v>207</v>
      </c>
      <c r="C208" s="506"/>
      <c r="D208" s="506"/>
      <c r="E208" s="506"/>
      <c r="F208" s="511" t="s">
        <v>201</v>
      </c>
      <c r="G208" s="274" t="s">
        <v>236</v>
      </c>
      <c r="H208" s="267">
        <v>25</v>
      </c>
      <c r="I208" s="267">
        <v>20</v>
      </c>
      <c r="J208" s="267">
        <v>25</v>
      </c>
      <c r="K208" s="267">
        <v>20</v>
      </c>
      <c r="L208" s="267">
        <v>25</v>
      </c>
      <c r="M208" s="267">
        <v>20</v>
      </c>
      <c r="N208" s="267">
        <v>20</v>
      </c>
      <c r="O208" s="267">
        <v>25</v>
      </c>
      <c r="P208" s="267">
        <v>20</v>
      </c>
      <c r="Q208" s="267">
        <v>20</v>
      </c>
      <c r="R208" s="267">
        <v>25</v>
      </c>
      <c r="S208" s="267">
        <v>20</v>
      </c>
      <c r="T208" s="139">
        <f t="shared" si="37"/>
        <v>265</v>
      </c>
      <c r="U208" s="577">
        <f>T209/T208</f>
        <v>0.80377358490566042</v>
      </c>
    </row>
    <row r="209" spans="2:21" ht="24.75" customHeight="1" x14ac:dyDescent="0.25">
      <c r="B209" s="506"/>
      <c r="C209" s="506"/>
      <c r="D209" s="506"/>
      <c r="E209" s="506"/>
      <c r="F209" s="512"/>
      <c r="G209" s="27" t="s">
        <v>46</v>
      </c>
      <c r="H209" s="208">
        <v>8</v>
      </c>
      <c r="I209" s="208">
        <v>10</v>
      </c>
      <c r="J209" s="208">
        <v>15</v>
      </c>
      <c r="K209" s="209">
        <v>12</v>
      </c>
      <c r="L209" s="209">
        <v>11</v>
      </c>
      <c r="M209" s="209">
        <v>13</v>
      </c>
      <c r="N209" s="208">
        <v>18</v>
      </c>
      <c r="O209" s="208">
        <v>22</v>
      </c>
      <c r="P209" s="208">
        <v>18</v>
      </c>
      <c r="Q209" s="209">
        <v>19</v>
      </c>
      <c r="R209" s="209">
        <v>35</v>
      </c>
      <c r="S209" s="209">
        <v>32</v>
      </c>
      <c r="T209" s="204">
        <f t="shared" si="37"/>
        <v>213</v>
      </c>
      <c r="U209" s="578"/>
    </row>
    <row r="210" spans="2:21" ht="48" customHeight="1" x14ac:dyDescent="0.25">
      <c r="B210" s="456" t="s">
        <v>208</v>
      </c>
      <c r="C210" s="456"/>
      <c r="D210" s="456"/>
      <c r="E210" s="456"/>
      <c r="F210" s="511" t="s">
        <v>77</v>
      </c>
      <c r="G210" s="274" t="s">
        <v>236</v>
      </c>
      <c r="H210" s="207">
        <v>950</v>
      </c>
      <c r="I210" s="207">
        <v>760</v>
      </c>
      <c r="J210" s="207">
        <v>950</v>
      </c>
      <c r="K210" s="207">
        <v>760</v>
      </c>
      <c r="L210" s="207">
        <v>950</v>
      </c>
      <c r="M210" s="207">
        <v>760</v>
      </c>
      <c r="N210" s="207">
        <v>760</v>
      </c>
      <c r="O210" s="207">
        <v>950</v>
      </c>
      <c r="P210" s="207">
        <v>760</v>
      </c>
      <c r="Q210" s="207">
        <v>760</v>
      </c>
      <c r="R210" s="207">
        <v>950</v>
      </c>
      <c r="S210" s="207">
        <v>760</v>
      </c>
      <c r="T210" s="139">
        <f t="shared" si="37"/>
        <v>10070</v>
      </c>
      <c r="U210" s="577">
        <f>T211/T210</f>
        <v>0.70009930486593841</v>
      </c>
    </row>
    <row r="211" spans="2:21" ht="24" customHeight="1" x14ac:dyDescent="0.25">
      <c r="B211" s="456"/>
      <c r="C211" s="456"/>
      <c r="D211" s="456"/>
      <c r="E211" s="456"/>
      <c r="F211" s="512"/>
      <c r="G211" s="27" t="s">
        <v>46</v>
      </c>
      <c r="H211" s="208">
        <v>755</v>
      </c>
      <c r="I211" s="208">
        <v>594</v>
      </c>
      <c r="J211" s="208">
        <v>651</v>
      </c>
      <c r="K211" s="208">
        <v>645</v>
      </c>
      <c r="L211" s="208">
        <v>624</v>
      </c>
      <c r="M211" s="208">
        <v>649</v>
      </c>
      <c r="N211" s="208">
        <v>618</v>
      </c>
      <c r="O211" s="208">
        <v>688</v>
      </c>
      <c r="P211" s="208">
        <v>180</v>
      </c>
      <c r="Q211" s="209">
        <v>552</v>
      </c>
      <c r="R211" s="209">
        <v>569</v>
      </c>
      <c r="S211" s="209">
        <v>525</v>
      </c>
      <c r="T211" s="204">
        <f t="shared" si="37"/>
        <v>7050</v>
      </c>
      <c r="U211" s="578"/>
    </row>
    <row r="212" spans="2:21" ht="43.5" customHeight="1" x14ac:dyDescent="0.25">
      <c r="B212" s="506" t="s">
        <v>209</v>
      </c>
      <c r="C212" s="506"/>
      <c r="D212" s="506"/>
      <c r="E212" s="506"/>
      <c r="F212" s="511" t="s">
        <v>115</v>
      </c>
      <c r="G212" s="274" t="s">
        <v>236</v>
      </c>
      <c r="H212" s="207">
        <v>6500</v>
      </c>
      <c r="I212" s="207">
        <v>5200</v>
      </c>
      <c r="J212" s="207">
        <v>6500</v>
      </c>
      <c r="K212" s="207">
        <v>5200</v>
      </c>
      <c r="L212" s="207">
        <v>6500</v>
      </c>
      <c r="M212" s="207">
        <v>5200</v>
      </c>
      <c r="N212" s="207">
        <v>5200</v>
      </c>
      <c r="O212" s="207">
        <v>6500</v>
      </c>
      <c r="P212" s="207">
        <v>5200</v>
      </c>
      <c r="Q212" s="207">
        <v>5200</v>
      </c>
      <c r="R212" s="207">
        <v>6500</v>
      </c>
      <c r="S212" s="207">
        <v>5200</v>
      </c>
      <c r="T212" s="139">
        <f t="shared" si="37"/>
        <v>68900</v>
      </c>
      <c r="U212" s="577">
        <f>T213/T212</f>
        <v>0.92923076923076919</v>
      </c>
    </row>
    <row r="213" spans="2:21" ht="34.5" customHeight="1" x14ac:dyDescent="0.25">
      <c r="B213" s="506"/>
      <c r="C213" s="506"/>
      <c r="D213" s="506"/>
      <c r="E213" s="506"/>
      <c r="F213" s="512"/>
      <c r="G213" s="27" t="s">
        <v>46</v>
      </c>
      <c r="H213" s="208">
        <v>5020</v>
      </c>
      <c r="I213" s="208">
        <v>5090</v>
      </c>
      <c r="J213" s="208">
        <v>6370</v>
      </c>
      <c r="K213" s="208">
        <v>4440</v>
      </c>
      <c r="L213" s="208">
        <v>5535</v>
      </c>
      <c r="M213" s="208">
        <v>4424</v>
      </c>
      <c r="N213" s="263">
        <v>5110</v>
      </c>
      <c r="O213" s="263">
        <v>6455</v>
      </c>
      <c r="P213" s="263">
        <v>5180</v>
      </c>
      <c r="Q213" s="210">
        <v>5200</v>
      </c>
      <c r="R213" s="210">
        <v>6100</v>
      </c>
      <c r="S213" s="210">
        <v>5100</v>
      </c>
      <c r="T213" s="204">
        <f t="shared" si="37"/>
        <v>64024</v>
      </c>
      <c r="U213" s="578"/>
    </row>
    <row r="214" spans="2:21" ht="40.5" customHeight="1" x14ac:dyDescent="0.25">
      <c r="B214" s="456" t="s">
        <v>210</v>
      </c>
      <c r="C214" s="456"/>
      <c r="D214" s="456"/>
      <c r="E214" s="456"/>
      <c r="F214" s="507" t="s">
        <v>160</v>
      </c>
      <c r="G214" s="274" t="s">
        <v>28</v>
      </c>
      <c r="H214" s="207">
        <v>5</v>
      </c>
      <c r="I214" s="207">
        <v>5</v>
      </c>
      <c r="J214" s="207">
        <v>5</v>
      </c>
      <c r="K214" s="207">
        <v>5</v>
      </c>
      <c r="L214" s="207">
        <v>5</v>
      </c>
      <c r="M214" s="207">
        <v>6</v>
      </c>
      <c r="N214" s="207">
        <v>5</v>
      </c>
      <c r="O214" s="207">
        <v>5</v>
      </c>
      <c r="P214" s="207">
        <v>5</v>
      </c>
      <c r="Q214" s="207">
        <v>5</v>
      </c>
      <c r="R214" s="207">
        <v>5</v>
      </c>
      <c r="S214" s="207">
        <v>5</v>
      </c>
      <c r="T214" s="139">
        <f t="shared" si="37"/>
        <v>61</v>
      </c>
      <c r="U214" s="577">
        <f>T215/T214</f>
        <v>0.75409836065573765</v>
      </c>
    </row>
    <row r="215" spans="2:21" ht="33.75" customHeight="1" x14ac:dyDescent="0.25">
      <c r="B215" s="456"/>
      <c r="C215" s="456"/>
      <c r="D215" s="456"/>
      <c r="E215" s="456"/>
      <c r="F215" s="508"/>
      <c r="G215" s="27" t="s">
        <v>46</v>
      </c>
      <c r="H215" s="208">
        <v>3</v>
      </c>
      <c r="I215" s="208">
        <v>5</v>
      </c>
      <c r="J215" s="208">
        <v>5</v>
      </c>
      <c r="K215" s="210">
        <v>5</v>
      </c>
      <c r="L215" s="210">
        <v>4</v>
      </c>
      <c r="M215" s="210">
        <v>5</v>
      </c>
      <c r="N215" s="263">
        <v>8</v>
      </c>
      <c r="O215" s="263">
        <v>1</v>
      </c>
      <c r="P215" s="263">
        <v>2</v>
      </c>
      <c r="Q215" s="210">
        <v>5</v>
      </c>
      <c r="R215" s="210">
        <v>2</v>
      </c>
      <c r="S215" s="210">
        <v>1</v>
      </c>
      <c r="T215" s="204">
        <f t="shared" si="37"/>
        <v>46</v>
      </c>
      <c r="U215" s="578"/>
    </row>
    <row r="216" spans="2:21" ht="49.5" customHeight="1" x14ac:dyDescent="0.25">
      <c r="B216" s="456" t="s">
        <v>211</v>
      </c>
      <c r="C216" s="456"/>
      <c r="D216" s="456"/>
      <c r="E216" s="456"/>
      <c r="F216" s="511" t="s">
        <v>63</v>
      </c>
      <c r="G216" s="274" t="s">
        <v>236</v>
      </c>
      <c r="H216" s="267">
        <v>60</v>
      </c>
      <c r="I216" s="267">
        <v>60</v>
      </c>
      <c r="J216" s="267">
        <v>60</v>
      </c>
      <c r="K216" s="267">
        <v>60</v>
      </c>
      <c r="L216" s="267">
        <v>60</v>
      </c>
      <c r="M216" s="267">
        <v>60</v>
      </c>
      <c r="N216" s="267">
        <v>60</v>
      </c>
      <c r="O216" s="267">
        <v>60</v>
      </c>
      <c r="P216" s="267">
        <v>60</v>
      </c>
      <c r="Q216" s="267">
        <v>60</v>
      </c>
      <c r="R216" s="267">
        <v>60</v>
      </c>
      <c r="S216" s="267">
        <v>60</v>
      </c>
      <c r="T216" s="139">
        <f t="shared" si="37"/>
        <v>720</v>
      </c>
      <c r="U216" s="577">
        <f>T217/T216</f>
        <v>0.96666666666666667</v>
      </c>
    </row>
    <row r="217" spans="2:21" ht="30.75" customHeight="1" x14ac:dyDescent="0.25">
      <c r="B217" s="456"/>
      <c r="C217" s="456"/>
      <c r="D217" s="456"/>
      <c r="E217" s="456"/>
      <c r="F217" s="512"/>
      <c r="G217" s="27" t="s">
        <v>46</v>
      </c>
      <c r="H217" s="208">
        <v>51</v>
      </c>
      <c r="I217" s="208">
        <v>54</v>
      </c>
      <c r="J217" s="208">
        <v>63</v>
      </c>
      <c r="K217" s="210">
        <v>52</v>
      </c>
      <c r="L217" s="210">
        <v>66</v>
      </c>
      <c r="M217" s="210">
        <v>70</v>
      </c>
      <c r="N217" s="263">
        <v>66</v>
      </c>
      <c r="O217" s="263">
        <v>58</v>
      </c>
      <c r="P217" s="263">
        <v>45</v>
      </c>
      <c r="Q217" s="210">
        <v>35</v>
      </c>
      <c r="R217" s="210">
        <v>77</v>
      </c>
      <c r="S217" s="210">
        <v>59</v>
      </c>
      <c r="T217" s="204">
        <f t="shared" si="37"/>
        <v>696</v>
      </c>
      <c r="U217" s="578"/>
    </row>
    <row r="218" spans="2:21" ht="34.5" customHeight="1" x14ac:dyDescent="0.25">
      <c r="B218" s="456" t="s">
        <v>212</v>
      </c>
      <c r="C218" s="456"/>
      <c r="D218" s="456"/>
      <c r="E218" s="456"/>
      <c r="F218" s="511" t="s">
        <v>114</v>
      </c>
      <c r="G218" s="26" t="s">
        <v>28</v>
      </c>
      <c r="H218" s="207">
        <v>300</v>
      </c>
      <c r="I218" s="207">
        <v>300</v>
      </c>
      <c r="J218" s="207">
        <v>300</v>
      </c>
      <c r="K218" s="207">
        <v>300</v>
      </c>
      <c r="L218" s="207">
        <v>300</v>
      </c>
      <c r="M218" s="207">
        <v>300</v>
      </c>
      <c r="N218" s="207">
        <v>300</v>
      </c>
      <c r="O218" s="207">
        <v>300</v>
      </c>
      <c r="P218" s="207">
        <v>300</v>
      </c>
      <c r="Q218" s="207">
        <v>300</v>
      </c>
      <c r="R218" s="207">
        <v>300</v>
      </c>
      <c r="S218" s="207">
        <v>300</v>
      </c>
      <c r="T218" s="139">
        <f t="shared" si="37"/>
        <v>3600</v>
      </c>
      <c r="U218" s="577">
        <f>T219/T218</f>
        <v>0.62805555555555559</v>
      </c>
    </row>
    <row r="219" spans="2:21" ht="34.5" customHeight="1" x14ac:dyDescent="0.25">
      <c r="B219" s="456"/>
      <c r="C219" s="456"/>
      <c r="D219" s="456"/>
      <c r="E219" s="456"/>
      <c r="F219" s="512"/>
      <c r="G219" s="27" t="s">
        <v>46</v>
      </c>
      <c r="H219" s="208">
        <v>235</v>
      </c>
      <c r="I219" s="208">
        <v>129</v>
      </c>
      <c r="J219" s="208">
        <v>288</v>
      </c>
      <c r="K219" s="208">
        <v>200</v>
      </c>
      <c r="L219" s="208">
        <v>182</v>
      </c>
      <c r="M219" s="208">
        <v>188</v>
      </c>
      <c r="N219" s="263">
        <v>130</v>
      </c>
      <c r="O219" s="263">
        <v>181</v>
      </c>
      <c r="P219" s="263">
        <v>157</v>
      </c>
      <c r="Q219" s="211">
        <v>171</v>
      </c>
      <c r="R219" s="211">
        <v>198</v>
      </c>
      <c r="S219" s="211">
        <v>202</v>
      </c>
      <c r="T219" s="204">
        <f t="shared" si="37"/>
        <v>2261</v>
      </c>
      <c r="U219" s="578"/>
    </row>
    <row r="220" spans="2:21" ht="49.5" customHeight="1" x14ac:dyDescent="0.25">
      <c r="B220" s="506" t="s">
        <v>213</v>
      </c>
      <c r="C220" s="506"/>
      <c r="D220" s="506"/>
      <c r="E220" s="506"/>
      <c r="F220" s="511" t="s">
        <v>83</v>
      </c>
      <c r="G220" s="274" t="s">
        <v>236</v>
      </c>
      <c r="H220" s="139">
        <v>40</v>
      </c>
      <c r="I220" s="139">
        <v>40</v>
      </c>
      <c r="J220" s="139">
        <v>50</v>
      </c>
      <c r="K220" s="139">
        <v>40</v>
      </c>
      <c r="L220" s="139">
        <v>50</v>
      </c>
      <c r="M220" s="139">
        <v>40</v>
      </c>
      <c r="N220" s="139">
        <v>40</v>
      </c>
      <c r="O220" s="139">
        <v>50</v>
      </c>
      <c r="P220" s="139">
        <v>40</v>
      </c>
      <c r="Q220" s="139">
        <v>40</v>
      </c>
      <c r="R220" s="139">
        <v>50</v>
      </c>
      <c r="S220" s="139">
        <v>40</v>
      </c>
      <c r="T220" s="139">
        <f t="shared" si="37"/>
        <v>520</v>
      </c>
      <c r="U220" s="577">
        <f>T221/T220</f>
        <v>0.95192307692307687</v>
      </c>
    </row>
    <row r="221" spans="2:21" ht="35.25" customHeight="1" x14ac:dyDescent="0.25">
      <c r="B221" s="506"/>
      <c r="C221" s="506"/>
      <c r="D221" s="506"/>
      <c r="E221" s="506"/>
      <c r="F221" s="512"/>
      <c r="G221" s="27" t="s">
        <v>46</v>
      </c>
      <c r="H221" s="202">
        <v>31</v>
      </c>
      <c r="I221" s="202">
        <v>30</v>
      </c>
      <c r="J221" s="202">
        <v>42</v>
      </c>
      <c r="K221" s="203">
        <v>33</v>
      </c>
      <c r="L221" s="203">
        <v>42</v>
      </c>
      <c r="M221" s="203">
        <v>35</v>
      </c>
      <c r="N221" s="264">
        <v>35</v>
      </c>
      <c r="O221" s="264">
        <v>46</v>
      </c>
      <c r="P221" s="264">
        <v>35</v>
      </c>
      <c r="Q221" s="203">
        <v>42</v>
      </c>
      <c r="R221" s="203">
        <v>65</v>
      </c>
      <c r="S221" s="203">
        <v>59</v>
      </c>
      <c r="T221" s="204">
        <f t="shared" si="37"/>
        <v>495</v>
      </c>
      <c r="U221" s="578"/>
    </row>
    <row r="222" spans="2:21" ht="48.75" customHeight="1" x14ac:dyDescent="0.25">
      <c r="B222" s="506" t="s">
        <v>214</v>
      </c>
      <c r="C222" s="506"/>
      <c r="D222" s="506"/>
      <c r="E222" s="506"/>
      <c r="F222" s="511" t="s">
        <v>115</v>
      </c>
      <c r="G222" s="26" t="s">
        <v>28</v>
      </c>
      <c r="H222" s="139">
        <v>10</v>
      </c>
      <c r="I222" s="139">
        <v>10</v>
      </c>
      <c r="J222" s="139">
        <v>10</v>
      </c>
      <c r="K222" s="139">
        <v>10</v>
      </c>
      <c r="L222" s="139">
        <v>10</v>
      </c>
      <c r="M222" s="139">
        <v>10</v>
      </c>
      <c r="N222" s="139">
        <v>10</v>
      </c>
      <c r="O222" s="139">
        <v>10</v>
      </c>
      <c r="P222" s="139">
        <v>10</v>
      </c>
      <c r="Q222" s="139">
        <v>10</v>
      </c>
      <c r="R222" s="139">
        <v>10</v>
      </c>
      <c r="S222" s="139">
        <v>10</v>
      </c>
      <c r="T222" s="139">
        <f t="shared" si="37"/>
        <v>120</v>
      </c>
      <c r="U222" s="577">
        <f>T223/T222</f>
        <v>0.84166666666666667</v>
      </c>
    </row>
    <row r="223" spans="2:21" ht="27" customHeight="1" x14ac:dyDescent="0.25">
      <c r="B223" s="506"/>
      <c r="C223" s="506"/>
      <c r="D223" s="506"/>
      <c r="E223" s="506"/>
      <c r="F223" s="512"/>
      <c r="G223" s="27" t="s">
        <v>46</v>
      </c>
      <c r="H223" s="205">
        <v>8</v>
      </c>
      <c r="I223" s="205">
        <v>9</v>
      </c>
      <c r="J223" s="205">
        <v>13</v>
      </c>
      <c r="K223" s="206">
        <v>9</v>
      </c>
      <c r="L223" s="206">
        <v>12</v>
      </c>
      <c r="M223" s="206">
        <v>10</v>
      </c>
      <c r="N223" s="206">
        <v>10</v>
      </c>
      <c r="O223" s="206">
        <v>12</v>
      </c>
      <c r="P223" s="206">
        <v>10</v>
      </c>
      <c r="Q223" s="206">
        <v>8</v>
      </c>
      <c r="R223" s="206">
        <v>0</v>
      </c>
      <c r="S223" s="206">
        <v>0</v>
      </c>
      <c r="T223" s="204">
        <f t="shared" si="37"/>
        <v>101</v>
      </c>
      <c r="U223" s="578"/>
    </row>
    <row r="224" spans="2:21" ht="53.25" customHeight="1" x14ac:dyDescent="0.25">
      <c r="B224" s="456" t="s">
        <v>215</v>
      </c>
      <c r="C224" s="456"/>
      <c r="D224" s="456"/>
      <c r="E224" s="456"/>
      <c r="F224" s="511" t="s">
        <v>77</v>
      </c>
      <c r="G224" s="274" t="s">
        <v>236</v>
      </c>
      <c r="H224" s="139">
        <v>125</v>
      </c>
      <c r="I224" s="139">
        <v>100</v>
      </c>
      <c r="J224" s="139">
        <v>125</v>
      </c>
      <c r="K224" s="139">
        <v>100</v>
      </c>
      <c r="L224" s="139">
        <v>125</v>
      </c>
      <c r="M224" s="139">
        <v>100</v>
      </c>
      <c r="N224" s="139">
        <v>100</v>
      </c>
      <c r="O224" s="139">
        <v>125</v>
      </c>
      <c r="P224" s="139">
        <v>100</v>
      </c>
      <c r="Q224" s="139">
        <v>100</v>
      </c>
      <c r="R224" s="139">
        <v>125</v>
      </c>
      <c r="S224" s="139">
        <v>100</v>
      </c>
      <c r="T224" s="139">
        <f t="shared" si="37"/>
        <v>1325</v>
      </c>
      <c r="U224" s="577">
        <f>T225/T224</f>
        <v>0.81660377358490566</v>
      </c>
    </row>
    <row r="225" spans="2:21" ht="30.75" customHeight="1" x14ac:dyDescent="0.25">
      <c r="B225" s="456"/>
      <c r="C225" s="456"/>
      <c r="D225" s="456"/>
      <c r="E225" s="456"/>
      <c r="F225" s="512"/>
      <c r="G225" s="27" t="s">
        <v>46</v>
      </c>
      <c r="H225" s="202">
        <v>131</v>
      </c>
      <c r="I225" s="202">
        <v>72</v>
      </c>
      <c r="J225" s="202">
        <v>122</v>
      </c>
      <c r="K225" s="202">
        <v>102</v>
      </c>
      <c r="L225" s="202">
        <v>86</v>
      </c>
      <c r="M225" s="202">
        <v>81</v>
      </c>
      <c r="N225" s="264">
        <v>99</v>
      </c>
      <c r="O225" s="264">
        <v>148</v>
      </c>
      <c r="P225" s="264">
        <v>98</v>
      </c>
      <c r="Q225" s="203">
        <v>109</v>
      </c>
      <c r="R225" s="203">
        <v>19</v>
      </c>
      <c r="S225" s="203">
        <v>15</v>
      </c>
      <c r="T225" s="204">
        <f t="shared" si="37"/>
        <v>1082</v>
      </c>
      <c r="U225" s="578"/>
    </row>
    <row r="226" spans="2:21" ht="30.75" customHeight="1" x14ac:dyDescent="0.25">
      <c r="B226" s="563" t="s">
        <v>230</v>
      </c>
      <c r="C226" s="564"/>
      <c r="D226" s="564"/>
      <c r="E226" s="564"/>
      <c r="F226" s="565"/>
      <c r="G226" s="26" t="s">
        <v>28</v>
      </c>
      <c r="H226" s="139">
        <f t="shared" ref="H226:S226" si="38">SUM(H204,H206,H208,H210,H212,H214,H216,H218,H220,H222,H224)</f>
        <v>8090</v>
      </c>
      <c r="I226" s="139">
        <f t="shared" si="38"/>
        <v>6575</v>
      </c>
      <c r="J226" s="139">
        <f t="shared" si="38"/>
        <v>8125</v>
      </c>
      <c r="K226" s="139">
        <f t="shared" si="38"/>
        <v>6575</v>
      </c>
      <c r="L226" s="139">
        <f t="shared" si="38"/>
        <v>8125</v>
      </c>
      <c r="M226" s="139">
        <f t="shared" si="38"/>
        <v>6576</v>
      </c>
      <c r="N226" s="139">
        <f t="shared" si="38"/>
        <v>6575</v>
      </c>
      <c r="O226" s="139">
        <f t="shared" si="38"/>
        <v>8125</v>
      </c>
      <c r="P226" s="139">
        <f t="shared" si="38"/>
        <v>6575</v>
      </c>
      <c r="Q226" s="139">
        <f t="shared" si="38"/>
        <v>6575</v>
      </c>
      <c r="R226" s="139">
        <f t="shared" si="38"/>
        <v>8125</v>
      </c>
      <c r="S226" s="139">
        <f t="shared" si="38"/>
        <v>6575</v>
      </c>
      <c r="T226" s="277">
        <f>SUM(H226:S226)</f>
        <v>86616</v>
      </c>
      <c r="U226" s="579">
        <f>T227/T226</f>
        <v>0.88857716819063448</v>
      </c>
    </row>
    <row r="227" spans="2:21" ht="30.75" customHeight="1" x14ac:dyDescent="0.25">
      <c r="B227" s="566"/>
      <c r="C227" s="567"/>
      <c r="D227" s="567"/>
      <c r="E227" s="567"/>
      <c r="F227" s="568"/>
      <c r="G227" s="11" t="s">
        <v>46</v>
      </c>
      <c r="H227" s="70">
        <f>SUM(H205,H207,H209,H211,H213,H215,H217,H219,H221,H223,H225)</f>
        <v>6297</v>
      </c>
      <c r="I227" s="70">
        <f t="shared" ref="I227:S227" si="39">SUM(I205,I207,I209,I211,I213,I215,I217,I219,I221,I223,I225)</f>
        <v>6049</v>
      </c>
      <c r="J227" s="70">
        <f t="shared" si="39"/>
        <v>7642</v>
      </c>
      <c r="K227" s="70">
        <f t="shared" si="39"/>
        <v>5566</v>
      </c>
      <c r="L227" s="70">
        <f t="shared" si="39"/>
        <v>6647</v>
      </c>
      <c r="M227" s="70">
        <f t="shared" si="39"/>
        <v>5541</v>
      </c>
      <c r="N227" s="70">
        <f t="shared" si="39"/>
        <v>6165</v>
      </c>
      <c r="O227" s="70">
        <f t="shared" si="39"/>
        <v>7705</v>
      </c>
      <c r="P227" s="70">
        <f t="shared" si="39"/>
        <v>5797</v>
      </c>
      <c r="Q227" s="70">
        <f t="shared" si="39"/>
        <v>6218</v>
      </c>
      <c r="R227" s="70">
        <f t="shared" si="39"/>
        <v>7210</v>
      </c>
      <c r="S227" s="70">
        <f t="shared" si="39"/>
        <v>6128</v>
      </c>
      <c r="T227" s="278">
        <f>SUM(H227:S227)</f>
        <v>76965</v>
      </c>
      <c r="U227" s="580"/>
    </row>
    <row r="228" spans="2:21" ht="78.75" customHeight="1" x14ac:dyDescent="0.25">
      <c r="B228" s="413" t="s">
        <v>226</v>
      </c>
      <c r="C228" s="414"/>
      <c r="D228" s="414"/>
      <c r="E228" s="414"/>
      <c r="F228" s="414"/>
      <c r="G228" s="414"/>
      <c r="H228" s="414"/>
      <c r="I228" s="414"/>
      <c r="J228" s="414"/>
      <c r="K228" s="414"/>
      <c r="L228" s="414"/>
      <c r="M228" s="414"/>
      <c r="N228" s="414"/>
      <c r="O228" s="414"/>
      <c r="P228" s="414"/>
      <c r="Q228" s="414"/>
      <c r="R228" s="414"/>
      <c r="S228" s="414"/>
      <c r="T228" s="414"/>
      <c r="U228" s="415"/>
    </row>
    <row r="229" spans="2:21" ht="33" customHeight="1" x14ac:dyDescent="0.25">
      <c r="B229" s="533" t="s">
        <v>199</v>
      </c>
      <c r="C229" s="534"/>
      <c r="D229" s="534"/>
      <c r="E229" s="534"/>
      <c r="F229" s="534"/>
      <c r="G229" s="534"/>
      <c r="H229" s="534"/>
      <c r="I229" s="534"/>
      <c r="J229" s="534"/>
      <c r="K229" s="534"/>
      <c r="L229" s="534"/>
      <c r="M229" s="534"/>
      <c r="N229" s="534"/>
      <c r="O229" s="534"/>
      <c r="P229" s="534"/>
      <c r="Q229" s="534"/>
      <c r="R229" s="534"/>
      <c r="S229" s="534"/>
      <c r="T229" s="534"/>
      <c r="U229" s="535"/>
    </row>
    <row r="230" spans="2:21" ht="33" customHeight="1" x14ac:dyDescent="0.25">
      <c r="B230" s="110" t="s">
        <v>18</v>
      </c>
      <c r="C230" s="536" t="s">
        <v>19</v>
      </c>
      <c r="D230" s="537"/>
      <c r="E230" s="538"/>
      <c r="F230" s="110" t="s">
        <v>20</v>
      </c>
      <c r="G230" s="235" t="s">
        <v>21</v>
      </c>
      <c r="H230" s="536" t="s">
        <v>22</v>
      </c>
      <c r="I230" s="537"/>
      <c r="J230" s="537"/>
      <c r="K230" s="537"/>
      <c r="L230" s="537"/>
      <c r="M230" s="537"/>
      <c r="N230" s="538"/>
      <c r="O230" s="536" t="s">
        <v>23</v>
      </c>
      <c r="P230" s="537"/>
      <c r="Q230" s="537"/>
      <c r="R230" s="537"/>
      <c r="S230" s="538"/>
      <c r="T230" s="536" t="s">
        <v>24</v>
      </c>
      <c r="U230" s="538"/>
    </row>
    <row r="231" spans="2:21" ht="50.25" customHeight="1" x14ac:dyDescent="0.25">
      <c r="B231" s="107" t="s">
        <v>116</v>
      </c>
      <c r="C231" s="355" t="s">
        <v>200</v>
      </c>
      <c r="D231" s="356"/>
      <c r="E231" s="357"/>
      <c r="F231" s="107" t="s">
        <v>117</v>
      </c>
      <c r="G231" s="107" t="s">
        <v>26</v>
      </c>
      <c r="H231" s="355" t="s">
        <v>118</v>
      </c>
      <c r="I231" s="356"/>
      <c r="J231" s="356"/>
      <c r="K231" s="356"/>
      <c r="L231" s="356"/>
      <c r="M231" s="356"/>
      <c r="N231" s="357"/>
      <c r="O231" s="355" t="s">
        <v>49</v>
      </c>
      <c r="P231" s="356"/>
      <c r="Q231" s="356"/>
      <c r="R231" s="356"/>
      <c r="S231" s="357"/>
      <c r="T231" s="531">
        <f>U234</f>
        <v>0.81</v>
      </c>
      <c r="U231" s="532"/>
    </row>
    <row r="232" spans="2:21" ht="14.45" customHeight="1" x14ac:dyDescent="0.25">
      <c r="B232" s="408" t="s">
        <v>28</v>
      </c>
      <c r="C232" s="409"/>
      <c r="D232" s="409"/>
      <c r="E232" s="409"/>
      <c r="F232" s="409"/>
      <c r="G232" s="409"/>
      <c r="H232" s="409"/>
      <c r="I232" s="409"/>
      <c r="J232" s="409"/>
      <c r="K232" s="409"/>
      <c r="L232" s="409"/>
      <c r="M232" s="409"/>
      <c r="N232" s="409"/>
      <c r="O232" s="409"/>
      <c r="P232" s="409"/>
      <c r="Q232" s="409"/>
      <c r="R232" s="409"/>
      <c r="S232" s="409"/>
      <c r="T232" s="409"/>
      <c r="U232" s="410"/>
    </row>
    <row r="233" spans="2:21" ht="30" x14ac:dyDescent="0.25">
      <c r="B233" s="231" t="s">
        <v>29</v>
      </c>
      <c r="C233" s="427" t="s">
        <v>30</v>
      </c>
      <c r="D233" s="428"/>
      <c r="E233" s="429"/>
      <c r="F233" s="231" t="s">
        <v>20</v>
      </c>
      <c r="G233" s="234" t="s">
        <v>28</v>
      </c>
      <c r="H233" s="231" t="s">
        <v>31</v>
      </c>
      <c r="I233" s="231" t="s">
        <v>32</v>
      </c>
      <c r="J233" s="231" t="s">
        <v>33</v>
      </c>
      <c r="K233" s="231" t="s">
        <v>34</v>
      </c>
      <c r="L233" s="231" t="s">
        <v>35</v>
      </c>
      <c r="M233" s="231" t="s">
        <v>36</v>
      </c>
      <c r="N233" s="231" t="s">
        <v>37</v>
      </c>
      <c r="O233" s="231" t="s">
        <v>38</v>
      </c>
      <c r="P233" s="231" t="s">
        <v>39</v>
      </c>
      <c r="Q233" s="231" t="s">
        <v>40</v>
      </c>
      <c r="R233" s="231" t="s">
        <v>41</v>
      </c>
      <c r="S233" s="231" t="s">
        <v>42</v>
      </c>
      <c r="T233" s="231" t="s">
        <v>43</v>
      </c>
      <c r="U233" s="231" t="s">
        <v>44</v>
      </c>
    </row>
    <row r="234" spans="2:21" ht="51" customHeight="1" x14ac:dyDescent="0.25">
      <c r="B234" s="29" t="s">
        <v>119</v>
      </c>
      <c r="C234" s="539" t="s">
        <v>120</v>
      </c>
      <c r="D234" s="540"/>
      <c r="E234" s="541"/>
      <c r="F234" s="162" t="s">
        <v>117</v>
      </c>
      <c r="G234" s="248">
        <f>T234</f>
        <v>1944</v>
      </c>
      <c r="H234" s="177">
        <v>162</v>
      </c>
      <c r="I234" s="177">
        <v>162</v>
      </c>
      <c r="J234" s="177">
        <v>162</v>
      </c>
      <c r="K234" s="177">
        <v>162</v>
      </c>
      <c r="L234" s="177">
        <v>162</v>
      </c>
      <c r="M234" s="177">
        <v>162</v>
      </c>
      <c r="N234" s="177">
        <v>162</v>
      </c>
      <c r="O234" s="177">
        <v>162</v>
      </c>
      <c r="P234" s="177">
        <v>162</v>
      </c>
      <c r="Q234" s="177">
        <v>162</v>
      </c>
      <c r="R234" s="177">
        <v>162</v>
      </c>
      <c r="S234" s="177">
        <v>162</v>
      </c>
      <c r="T234" s="177">
        <f>SUM(H234:S234)</f>
        <v>1944</v>
      </c>
      <c r="U234" s="451">
        <f>T234/T235</f>
        <v>0.81</v>
      </c>
    </row>
    <row r="235" spans="2:21" ht="51" customHeight="1" x14ac:dyDescent="0.25">
      <c r="B235" s="29" t="s">
        <v>121</v>
      </c>
      <c r="C235" s="539" t="s">
        <v>122</v>
      </c>
      <c r="D235" s="540"/>
      <c r="E235" s="541"/>
      <c r="F235" s="162" t="s">
        <v>117</v>
      </c>
      <c r="G235" s="248">
        <f>T235</f>
        <v>2400</v>
      </c>
      <c r="H235" s="177">
        <v>200</v>
      </c>
      <c r="I235" s="177">
        <v>200</v>
      </c>
      <c r="J235" s="177">
        <v>200</v>
      </c>
      <c r="K235" s="177">
        <v>200</v>
      </c>
      <c r="L235" s="177">
        <v>200</v>
      </c>
      <c r="M235" s="177">
        <v>200</v>
      </c>
      <c r="N235" s="177">
        <v>200</v>
      </c>
      <c r="O235" s="177">
        <v>200</v>
      </c>
      <c r="P235" s="177">
        <v>200</v>
      </c>
      <c r="Q235" s="177">
        <v>200</v>
      </c>
      <c r="R235" s="177">
        <v>200</v>
      </c>
      <c r="S235" s="177">
        <v>200</v>
      </c>
      <c r="T235" s="177">
        <f>SUM(H235:S235)</f>
        <v>2400</v>
      </c>
      <c r="U235" s="452"/>
    </row>
    <row r="236" spans="2:21" ht="15.75" x14ac:dyDescent="0.25">
      <c r="B236" s="408" t="s">
        <v>46</v>
      </c>
      <c r="C236" s="409"/>
      <c r="D236" s="409"/>
      <c r="E236" s="409"/>
      <c r="F236" s="409"/>
      <c r="G236" s="409"/>
      <c r="H236" s="409"/>
      <c r="I236" s="409"/>
      <c r="J236" s="409"/>
      <c r="K236" s="409"/>
      <c r="L236" s="409"/>
      <c r="M236" s="409"/>
      <c r="N236" s="409"/>
      <c r="O236" s="409"/>
      <c r="P236" s="409"/>
      <c r="Q236" s="409"/>
      <c r="R236" s="409"/>
      <c r="S236" s="409"/>
      <c r="T236" s="409"/>
      <c r="U236" s="410"/>
    </row>
    <row r="237" spans="2:21" ht="30" x14ac:dyDescent="0.25">
      <c r="B237" s="231" t="s">
        <v>29</v>
      </c>
      <c r="C237" s="427" t="s">
        <v>30</v>
      </c>
      <c r="D237" s="428"/>
      <c r="E237" s="429"/>
      <c r="F237" s="231" t="s">
        <v>20</v>
      </c>
      <c r="G237" s="234" t="s">
        <v>46</v>
      </c>
      <c r="H237" s="231" t="s">
        <v>31</v>
      </c>
      <c r="I237" s="231" t="s">
        <v>32</v>
      </c>
      <c r="J237" s="231" t="s">
        <v>33</v>
      </c>
      <c r="K237" s="231" t="s">
        <v>34</v>
      </c>
      <c r="L237" s="231" t="s">
        <v>35</v>
      </c>
      <c r="M237" s="231" t="s">
        <v>36</v>
      </c>
      <c r="N237" s="231" t="s">
        <v>37</v>
      </c>
      <c r="O237" s="231" t="s">
        <v>38</v>
      </c>
      <c r="P237" s="231" t="s">
        <v>39</v>
      </c>
      <c r="Q237" s="231" t="s">
        <v>40</v>
      </c>
      <c r="R237" s="231" t="s">
        <v>41</v>
      </c>
      <c r="S237" s="231" t="s">
        <v>42</v>
      </c>
      <c r="T237" s="231" t="s">
        <v>43</v>
      </c>
      <c r="U237" s="109" t="s">
        <v>44</v>
      </c>
    </row>
    <row r="238" spans="2:21" ht="51.75" customHeight="1" x14ac:dyDescent="0.25">
      <c r="B238" s="104" t="s">
        <v>119</v>
      </c>
      <c r="C238" s="528" t="s">
        <v>120</v>
      </c>
      <c r="D238" s="529"/>
      <c r="E238" s="530"/>
      <c r="F238" s="225" t="s">
        <v>117</v>
      </c>
      <c r="G238" s="236">
        <f>T238</f>
        <v>2450</v>
      </c>
      <c r="H238" s="183">
        <v>194</v>
      </c>
      <c r="I238" s="183">
        <v>194</v>
      </c>
      <c r="J238" s="183">
        <v>340</v>
      </c>
      <c r="K238" s="183">
        <v>277</v>
      </c>
      <c r="L238" s="183">
        <v>300</v>
      </c>
      <c r="M238" s="183">
        <v>175</v>
      </c>
      <c r="N238" s="253">
        <v>171</v>
      </c>
      <c r="O238" s="253">
        <v>270</v>
      </c>
      <c r="P238" s="253">
        <v>259</v>
      </c>
      <c r="Q238" s="183">
        <v>160</v>
      </c>
      <c r="R238" s="183">
        <v>0</v>
      </c>
      <c r="S238" s="183">
        <v>110</v>
      </c>
      <c r="T238" s="212">
        <f>SUM(H238:S238)</f>
        <v>2450</v>
      </c>
      <c r="U238" s="451">
        <f>T238/T239</f>
        <v>1.0208333333333333</v>
      </c>
    </row>
    <row r="239" spans="2:21" ht="51.75" customHeight="1" x14ac:dyDescent="0.25">
      <c r="B239" s="104" t="s">
        <v>121</v>
      </c>
      <c r="C239" s="528" t="s">
        <v>122</v>
      </c>
      <c r="D239" s="529"/>
      <c r="E239" s="530"/>
      <c r="F239" s="225" t="s">
        <v>117</v>
      </c>
      <c r="G239" s="236">
        <f>T239</f>
        <v>2400</v>
      </c>
      <c r="H239" s="212">
        <f>H235</f>
        <v>200</v>
      </c>
      <c r="I239" s="212">
        <f t="shared" ref="I239:S239" si="40">I235</f>
        <v>200</v>
      </c>
      <c r="J239" s="212">
        <f t="shared" si="40"/>
        <v>200</v>
      </c>
      <c r="K239" s="212">
        <f t="shared" si="40"/>
        <v>200</v>
      </c>
      <c r="L239" s="212">
        <f t="shared" si="40"/>
        <v>200</v>
      </c>
      <c r="M239" s="212">
        <f t="shared" si="40"/>
        <v>200</v>
      </c>
      <c r="N239" s="212">
        <f t="shared" si="40"/>
        <v>200</v>
      </c>
      <c r="O239" s="212">
        <f t="shared" si="40"/>
        <v>200</v>
      </c>
      <c r="P239" s="212">
        <f t="shared" si="40"/>
        <v>200</v>
      </c>
      <c r="Q239" s="212">
        <f t="shared" si="40"/>
        <v>200</v>
      </c>
      <c r="R239" s="212">
        <f t="shared" si="40"/>
        <v>200</v>
      </c>
      <c r="S239" s="212">
        <f t="shared" si="40"/>
        <v>200</v>
      </c>
      <c r="T239" s="212">
        <f>SUM(H239:S239)</f>
        <v>2400</v>
      </c>
      <c r="U239" s="452"/>
    </row>
    <row r="240" spans="2:21" ht="25.5" customHeight="1" x14ac:dyDescent="0.25">
      <c r="B240" s="440" t="s">
        <v>83</v>
      </c>
      <c r="C240" s="441"/>
      <c r="D240" s="441"/>
      <c r="E240" s="441"/>
      <c r="F240" s="441"/>
      <c r="G240" s="441"/>
      <c r="H240" s="441"/>
      <c r="I240" s="441"/>
      <c r="J240" s="441"/>
      <c r="K240" s="441"/>
      <c r="L240" s="441"/>
      <c r="M240" s="441"/>
      <c r="N240" s="441"/>
      <c r="O240" s="441"/>
      <c r="P240" s="441"/>
      <c r="Q240" s="441"/>
      <c r="R240" s="441"/>
      <c r="S240" s="441"/>
      <c r="T240" s="441"/>
      <c r="U240" s="442"/>
    </row>
    <row r="241" spans="2:21" ht="15" customHeight="1" x14ac:dyDescent="0.25">
      <c r="B241" s="457" t="s">
        <v>30</v>
      </c>
      <c r="C241" s="458"/>
      <c r="D241" s="458"/>
      <c r="E241" s="459"/>
      <c r="F241" s="438" t="s">
        <v>20</v>
      </c>
      <c r="G241" s="526" t="s">
        <v>58</v>
      </c>
      <c r="H241" s="436" t="s">
        <v>31</v>
      </c>
      <c r="I241" s="436" t="s">
        <v>32</v>
      </c>
      <c r="J241" s="436" t="s">
        <v>33</v>
      </c>
      <c r="K241" s="436" t="s">
        <v>34</v>
      </c>
      <c r="L241" s="436" t="s">
        <v>35</v>
      </c>
      <c r="M241" s="436" t="s">
        <v>36</v>
      </c>
      <c r="N241" s="436" t="s">
        <v>37</v>
      </c>
      <c r="O241" s="436" t="s">
        <v>38</v>
      </c>
      <c r="P241" s="436" t="s">
        <v>39</v>
      </c>
      <c r="Q241" s="436" t="s">
        <v>59</v>
      </c>
      <c r="R241" s="436" t="s">
        <v>41</v>
      </c>
      <c r="S241" s="436" t="s">
        <v>42</v>
      </c>
      <c r="T241" s="436" t="s">
        <v>43</v>
      </c>
      <c r="U241" s="543" t="s">
        <v>44</v>
      </c>
    </row>
    <row r="242" spans="2:21" ht="15" customHeight="1" x14ac:dyDescent="0.25">
      <c r="B242" s="460"/>
      <c r="C242" s="461"/>
      <c r="D242" s="461"/>
      <c r="E242" s="462"/>
      <c r="F242" s="439"/>
      <c r="G242" s="527"/>
      <c r="H242" s="437"/>
      <c r="I242" s="437"/>
      <c r="J242" s="437"/>
      <c r="K242" s="437"/>
      <c r="L242" s="437"/>
      <c r="M242" s="437"/>
      <c r="N242" s="437"/>
      <c r="O242" s="437"/>
      <c r="P242" s="437"/>
      <c r="Q242" s="437"/>
      <c r="R242" s="437"/>
      <c r="S242" s="437"/>
      <c r="T242" s="437"/>
      <c r="U242" s="544"/>
    </row>
    <row r="243" spans="2:21" ht="39" customHeight="1" x14ac:dyDescent="0.25">
      <c r="B243" s="506" t="s">
        <v>231</v>
      </c>
      <c r="C243" s="506"/>
      <c r="D243" s="506"/>
      <c r="E243" s="506"/>
      <c r="F243" s="511" t="s">
        <v>83</v>
      </c>
      <c r="G243" s="29" t="s">
        <v>28</v>
      </c>
      <c r="H243" s="214">
        <v>20</v>
      </c>
      <c r="I243" s="214">
        <v>20</v>
      </c>
      <c r="J243" s="214">
        <v>20</v>
      </c>
      <c r="K243" s="214">
        <v>20</v>
      </c>
      <c r="L243" s="214">
        <v>20</v>
      </c>
      <c r="M243" s="214">
        <v>20</v>
      </c>
      <c r="N243" s="214">
        <v>20</v>
      </c>
      <c r="O243" s="214">
        <v>20</v>
      </c>
      <c r="P243" s="214">
        <v>20</v>
      </c>
      <c r="Q243" s="214">
        <v>20</v>
      </c>
      <c r="R243" s="214">
        <v>20</v>
      </c>
      <c r="S243" s="214">
        <v>20</v>
      </c>
      <c r="T243" s="177">
        <f t="shared" ref="T243:T262" si="41">SUM(H243:S243)</f>
        <v>240</v>
      </c>
      <c r="U243" s="577">
        <f>T244/T243</f>
        <v>1.1000000000000001</v>
      </c>
    </row>
    <row r="244" spans="2:21" ht="39" customHeight="1" x14ac:dyDescent="0.25">
      <c r="B244" s="506"/>
      <c r="C244" s="506"/>
      <c r="D244" s="506"/>
      <c r="E244" s="506"/>
      <c r="F244" s="512"/>
      <c r="G244" s="91" t="s">
        <v>46</v>
      </c>
      <c r="H244" s="181">
        <v>20</v>
      </c>
      <c r="I244" s="181">
        <v>19</v>
      </c>
      <c r="J244" s="181">
        <v>27</v>
      </c>
      <c r="K244" s="181">
        <v>24</v>
      </c>
      <c r="L244" s="181">
        <v>20</v>
      </c>
      <c r="M244" s="181">
        <v>20</v>
      </c>
      <c r="N244" s="254">
        <v>20</v>
      </c>
      <c r="O244" s="254">
        <v>23</v>
      </c>
      <c r="P244" s="254">
        <v>20</v>
      </c>
      <c r="Q244" s="215">
        <v>22</v>
      </c>
      <c r="R244" s="215">
        <v>29</v>
      </c>
      <c r="S244" s="215">
        <v>20</v>
      </c>
      <c r="T244" s="216">
        <f t="shared" si="41"/>
        <v>264</v>
      </c>
      <c r="U244" s="578"/>
    </row>
    <row r="245" spans="2:21" ht="30.75" customHeight="1" x14ac:dyDescent="0.25">
      <c r="B245" s="506" t="s">
        <v>132</v>
      </c>
      <c r="C245" s="506"/>
      <c r="D245" s="506"/>
      <c r="E245" s="506"/>
      <c r="F245" s="511" t="s">
        <v>133</v>
      </c>
      <c r="G245" s="29" t="s">
        <v>28</v>
      </c>
      <c r="H245" s="214">
        <v>10</v>
      </c>
      <c r="I245" s="214">
        <v>10</v>
      </c>
      <c r="J245" s="214">
        <v>10</v>
      </c>
      <c r="K245" s="214">
        <v>10</v>
      </c>
      <c r="L245" s="214">
        <v>10</v>
      </c>
      <c r="M245" s="214">
        <v>10</v>
      </c>
      <c r="N245" s="214">
        <v>10</v>
      </c>
      <c r="O245" s="214">
        <v>10</v>
      </c>
      <c r="P245" s="214">
        <v>10</v>
      </c>
      <c r="Q245" s="214">
        <v>10</v>
      </c>
      <c r="R245" s="214">
        <v>10</v>
      </c>
      <c r="S245" s="214">
        <v>10</v>
      </c>
      <c r="T245" s="177">
        <f t="shared" si="41"/>
        <v>120</v>
      </c>
      <c r="U245" s="577">
        <f>T246/T245</f>
        <v>1.05</v>
      </c>
    </row>
    <row r="246" spans="2:21" ht="30.75" customHeight="1" x14ac:dyDescent="0.25">
      <c r="B246" s="506"/>
      <c r="C246" s="506"/>
      <c r="D246" s="506"/>
      <c r="E246" s="506"/>
      <c r="F246" s="512"/>
      <c r="G246" s="91" t="s">
        <v>46</v>
      </c>
      <c r="H246" s="181">
        <v>9</v>
      </c>
      <c r="I246" s="181">
        <v>9</v>
      </c>
      <c r="J246" s="181">
        <v>14</v>
      </c>
      <c r="K246" s="181">
        <v>11</v>
      </c>
      <c r="L246" s="181">
        <v>14</v>
      </c>
      <c r="M246" s="181">
        <v>11</v>
      </c>
      <c r="N246" s="256">
        <v>12</v>
      </c>
      <c r="O246" s="257">
        <v>8</v>
      </c>
      <c r="P246" s="257">
        <v>9</v>
      </c>
      <c r="Q246" s="181">
        <v>7</v>
      </c>
      <c r="R246" s="181">
        <v>13</v>
      </c>
      <c r="S246" s="181">
        <v>9</v>
      </c>
      <c r="T246" s="216">
        <f t="shared" si="41"/>
        <v>126</v>
      </c>
      <c r="U246" s="578"/>
    </row>
    <row r="247" spans="2:21" ht="30.75" customHeight="1" x14ac:dyDescent="0.25">
      <c r="B247" s="506" t="s">
        <v>134</v>
      </c>
      <c r="C247" s="506"/>
      <c r="D247" s="506"/>
      <c r="E247" s="506"/>
      <c r="F247" s="511" t="s">
        <v>135</v>
      </c>
      <c r="G247" s="29" t="s">
        <v>28</v>
      </c>
      <c r="H247" s="214">
        <v>10</v>
      </c>
      <c r="I247" s="214">
        <v>10</v>
      </c>
      <c r="J247" s="214">
        <v>10</v>
      </c>
      <c r="K247" s="214">
        <v>10</v>
      </c>
      <c r="L247" s="214">
        <v>10</v>
      </c>
      <c r="M247" s="214">
        <v>10</v>
      </c>
      <c r="N247" s="214">
        <v>10</v>
      </c>
      <c r="O247" s="214">
        <v>10</v>
      </c>
      <c r="P247" s="214">
        <v>10</v>
      </c>
      <c r="Q247" s="214">
        <v>10</v>
      </c>
      <c r="R247" s="214">
        <v>10</v>
      </c>
      <c r="S247" s="214">
        <v>10</v>
      </c>
      <c r="T247" s="177">
        <f t="shared" si="41"/>
        <v>120</v>
      </c>
      <c r="U247" s="577">
        <f>T248/T247</f>
        <v>1</v>
      </c>
    </row>
    <row r="248" spans="2:21" ht="30.75" customHeight="1" x14ac:dyDescent="0.25">
      <c r="B248" s="506"/>
      <c r="C248" s="506"/>
      <c r="D248" s="506"/>
      <c r="E248" s="506"/>
      <c r="F248" s="512"/>
      <c r="G248" s="91" t="s">
        <v>46</v>
      </c>
      <c r="H248" s="181">
        <v>14</v>
      </c>
      <c r="I248" s="181">
        <v>11</v>
      </c>
      <c r="J248" s="181">
        <v>14</v>
      </c>
      <c r="K248" s="179">
        <v>14</v>
      </c>
      <c r="L248" s="181">
        <v>14</v>
      </c>
      <c r="M248" s="179">
        <v>19</v>
      </c>
      <c r="N248" s="256">
        <v>6</v>
      </c>
      <c r="O248" s="257">
        <v>6</v>
      </c>
      <c r="P248" s="257">
        <v>5</v>
      </c>
      <c r="Q248" s="213">
        <v>9</v>
      </c>
      <c r="R248" s="213">
        <v>6</v>
      </c>
      <c r="S248" s="213">
        <v>2</v>
      </c>
      <c r="T248" s="216">
        <f t="shared" si="41"/>
        <v>120</v>
      </c>
      <c r="U248" s="578"/>
    </row>
    <row r="249" spans="2:21" ht="33" customHeight="1" x14ac:dyDescent="0.25">
      <c r="B249" s="506" t="s">
        <v>136</v>
      </c>
      <c r="C249" s="506"/>
      <c r="D249" s="506"/>
      <c r="E249" s="506"/>
      <c r="F249" s="511" t="s">
        <v>137</v>
      </c>
      <c r="G249" s="29" t="s">
        <v>28</v>
      </c>
      <c r="H249" s="214">
        <v>10</v>
      </c>
      <c r="I249" s="214">
        <v>10</v>
      </c>
      <c r="J249" s="214">
        <v>10</v>
      </c>
      <c r="K249" s="214">
        <v>10</v>
      </c>
      <c r="L249" s="214">
        <v>10</v>
      </c>
      <c r="M249" s="214">
        <v>10</v>
      </c>
      <c r="N249" s="214">
        <v>10</v>
      </c>
      <c r="O249" s="214">
        <v>10</v>
      </c>
      <c r="P249" s="214">
        <v>10</v>
      </c>
      <c r="Q249" s="214">
        <v>10</v>
      </c>
      <c r="R249" s="214">
        <v>10</v>
      </c>
      <c r="S249" s="214">
        <v>10</v>
      </c>
      <c r="T249" s="177">
        <f t="shared" si="41"/>
        <v>120</v>
      </c>
      <c r="U249" s="577">
        <f>T250/T249</f>
        <v>1.0416666666666667</v>
      </c>
    </row>
    <row r="250" spans="2:21" ht="33" customHeight="1" x14ac:dyDescent="0.25">
      <c r="B250" s="506"/>
      <c r="C250" s="506"/>
      <c r="D250" s="506"/>
      <c r="E250" s="506"/>
      <c r="F250" s="512"/>
      <c r="G250" s="91" t="s">
        <v>46</v>
      </c>
      <c r="H250" s="181">
        <v>10</v>
      </c>
      <c r="I250" s="181">
        <v>10</v>
      </c>
      <c r="J250" s="181">
        <v>8</v>
      </c>
      <c r="K250" s="181">
        <v>10</v>
      </c>
      <c r="L250" s="181">
        <v>12</v>
      </c>
      <c r="M250" s="181">
        <v>13</v>
      </c>
      <c r="N250" s="256">
        <v>10</v>
      </c>
      <c r="O250" s="256">
        <v>12</v>
      </c>
      <c r="P250" s="256">
        <v>11</v>
      </c>
      <c r="Q250" s="217">
        <v>9</v>
      </c>
      <c r="R250" s="217">
        <v>6</v>
      </c>
      <c r="S250" s="217">
        <v>14</v>
      </c>
      <c r="T250" s="216">
        <f t="shared" si="41"/>
        <v>125</v>
      </c>
      <c r="U250" s="578"/>
    </row>
    <row r="251" spans="2:21" ht="30.75" customHeight="1" x14ac:dyDescent="0.25">
      <c r="B251" s="506" t="s">
        <v>232</v>
      </c>
      <c r="C251" s="506"/>
      <c r="D251" s="506"/>
      <c r="E251" s="506"/>
      <c r="F251" s="511" t="s">
        <v>25</v>
      </c>
      <c r="G251" s="29" t="s">
        <v>28</v>
      </c>
      <c r="H251" s="214">
        <v>5</v>
      </c>
      <c r="I251" s="214">
        <v>5</v>
      </c>
      <c r="J251" s="214">
        <v>5</v>
      </c>
      <c r="K251" s="214">
        <v>5</v>
      </c>
      <c r="L251" s="214">
        <v>5</v>
      </c>
      <c r="M251" s="214">
        <v>5</v>
      </c>
      <c r="N251" s="214">
        <v>5</v>
      </c>
      <c r="O251" s="214">
        <v>5</v>
      </c>
      <c r="P251" s="214">
        <v>5</v>
      </c>
      <c r="Q251" s="214">
        <v>5</v>
      </c>
      <c r="R251" s="214">
        <v>5</v>
      </c>
      <c r="S251" s="214">
        <v>5</v>
      </c>
      <c r="T251" s="177">
        <f t="shared" si="41"/>
        <v>60</v>
      </c>
      <c r="U251" s="577">
        <f>T252/T251</f>
        <v>0.95</v>
      </c>
    </row>
    <row r="252" spans="2:21" ht="30.75" customHeight="1" x14ac:dyDescent="0.25">
      <c r="B252" s="506"/>
      <c r="C252" s="506"/>
      <c r="D252" s="506"/>
      <c r="E252" s="506"/>
      <c r="F252" s="512"/>
      <c r="G252" s="91" t="s">
        <v>46</v>
      </c>
      <c r="H252" s="181">
        <v>5</v>
      </c>
      <c r="I252" s="181">
        <v>5</v>
      </c>
      <c r="J252" s="181">
        <v>5</v>
      </c>
      <c r="K252" s="181">
        <v>5</v>
      </c>
      <c r="L252" s="181">
        <v>4</v>
      </c>
      <c r="M252" s="181">
        <v>4</v>
      </c>
      <c r="N252" s="256">
        <v>5</v>
      </c>
      <c r="O252" s="259">
        <v>5</v>
      </c>
      <c r="P252" s="259">
        <v>5</v>
      </c>
      <c r="Q252" s="217">
        <v>5</v>
      </c>
      <c r="R252" s="217">
        <v>4</v>
      </c>
      <c r="S252" s="217">
        <v>5</v>
      </c>
      <c r="T252" s="216">
        <f t="shared" si="41"/>
        <v>57</v>
      </c>
      <c r="U252" s="578"/>
    </row>
    <row r="253" spans="2:21" ht="37.5" customHeight="1" x14ac:dyDescent="0.25">
      <c r="B253" s="506" t="s">
        <v>233</v>
      </c>
      <c r="C253" s="506"/>
      <c r="D253" s="506"/>
      <c r="E253" s="506"/>
      <c r="F253" s="511" t="s">
        <v>25</v>
      </c>
      <c r="G253" s="29" t="s">
        <v>28</v>
      </c>
      <c r="H253" s="214">
        <v>20</v>
      </c>
      <c r="I253" s="214">
        <v>20</v>
      </c>
      <c r="J253" s="214">
        <v>20</v>
      </c>
      <c r="K253" s="214">
        <v>20</v>
      </c>
      <c r="L253" s="214">
        <v>20</v>
      </c>
      <c r="M253" s="214">
        <v>20</v>
      </c>
      <c r="N253" s="214">
        <v>20</v>
      </c>
      <c r="O253" s="214">
        <v>20</v>
      </c>
      <c r="P253" s="214">
        <v>20</v>
      </c>
      <c r="Q253" s="214">
        <v>20</v>
      </c>
      <c r="R253" s="214">
        <v>20</v>
      </c>
      <c r="S253" s="214">
        <v>20</v>
      </c>
      <c r="T253" s="177">
        <f t="shared" si="41"/>
        <v>240</v>
      </c>
      <c r="U253" s="577">
        <f>T254/T253</f>
        <v>1.0541666666666667</v>
      </c>
    </row>
    <row r="254" spans="2:21" ht="37.5" customHeight="1" x14ac:dyDescent="0.25">
      <c r="B254" s="506"/>
      <c r="C254" s="506"/>
      <c r="D254" s="506"/>
      <c r="E254" s="506"/>
      <c r="F254" s="512"/>
      <c r="G254" s="91" t="s">
        <v>46</v>
      </c>
      <c r="H254" s="181">
        <v>19</v>
      </c>
      <c r="I254" s="181">
        <v>20</v>
      </c>
      <c r="J254" s="181">
        <v>21</v>
      </c>
      <c r="K254" s="181">
        <v>21</v>
      </c>
      <c r="L254" s="181">
        <v>20</v>
      </c>
      <c r="M254" s="181">
        <v>23</v>
      </c>
      <c r="N254" s="256">
        <v>25</v>
      </c>
      <c r="O254" s="256">
        <v>24</v>
      </c>
      <c r="P254" s="256">
        <v>24</v>
      </c>
      <c r="Q254" s="181">
        <v>21</v>
      </c>
      <c r="R254" s="181">
        <v>23</v>
      </c>
      <c r="S254" s="181">
        <v>12</v>
      </c>
      <c r="T254" s="216">
        <f t="shared" si="41"/>
        <v>253</v>
      </c>
      <c r="U254" s="578"/>
    </row>
    <row r="255" spans="2:21" ht="33" customHeight="1" x14ac:dyDescent="0.25">
      <c r="B255" s="506" t="s">
        <v>234</v>
      </c>
      <c r="C255" s="506"/>
      <c r="D255" s="506"/>
      <c r="E255" s="506"/>
      <c r="F255" s="511" t="s">
        <v>25</v>
      </c>
      <c r="G255" s="29" t="s">
        <v>28</v>
      </c>
      <c r="H255" s="214">
        <v>20</v>
      </c>
      <c r="I255" s="214">
        <v>20</v>
      </c>
      <c r="J255" s="214">
        <v>20</v>
      </c>
      <c r="K255" s="214">
        <v>20</v>
      </c>
      <c r="L255" s="214">
        <v>20</v>
      </c>
      <c r="M255" s="214">
        <v>20</v>
      </c>
      <c r="N255" s="214">
        <v>20</v>
      </c>
      <c r="O255" s="214">
        <v>20</v>
      </c>
      <c r="P255" s="214">
        <v>20</v>
      </c>
      <c r="Q255" s="214">
        <v>20</v>
      </c>
      <c r="R255" s="214">
        <v>20</v>
      </c>
      <c r="S255" s="214">
        <v>20</v>
      </c>
      <c r="T255" s="177">
        <f t="shared" si="41"/>
        <v>240</v>
      </c>
      <c r="U255" s="577">
        <f>T256/T255</f>
        <v>1.0375000000000001</v>
      </c>
    </row>
    <row r="256" spans="2:21" ht="33" customHeight="1" x14ac:dyDescent="0.25">
      <c r="B256" s="506"/>
      <c r="C256" s="506"/>
      <c r="D256" s="506"/>
      <c r="E256" s="506"/>
      <c r="F256" s="512"/>
      <c r="G256" s="91" t="s">
        <v>46</v>
      </c>
      <c r="H256" s="181">
        <v>21</v>
      </c>
      <c r="I256" s="181">
        <v>19</v>
      </c>
      <c r="J256" s="181">
        <v>23</v>
      </c>
      <c r="K256" s="181">
        <v>35</v>
      </c>
      <c r="L256" s="181">
        <v>13</v>
      </c>
      <c r="M256" s="181">
        <v>20</v>
      </c>
      <c r="N256" s="256">
        <v>35</v>
      </c>
      <c r="O256" s="256">
        <v>13</v>
      </c>
      <c r="P256" s="256">
        <v>22</v>
      </c>
      <c r="Q256" s="181">
        <v>18</v>
      </c>
      <c r="R256" s="181">
        <v>12</v>
      </c>
      <c r="S256" s="181">
        <v>18</v>
      </c>
      <c r="T256" s="216">
        <f t="shared" si="41"/>
        <v>249</v>
      </c>
      <c r="U256" s="578"/>
    </row>
    <row r="257" spans="2:21" ht="24.75" customHeight="1" x14ac:dyDescent="0.25">
      <c r="B257" s="506" t="s">
        <v>235</v>
      </c>
      <c r="C257" s="506"/>
      <c r="D257" s="506"/>
      <c r="E257" s="506"/>
      <c r="F257" s="511" t="s">
        <v>25</v>
      </c>
      <c r="G257" s="29" t="s">
        <v>28</v>
      </c>
      <c r="H257" s="214">
        <v>15</v>
      </c>
      <c r="I257" s="214">
        <v>15</v>
      </c>
      <c r="J257" s="214">
        <v>15</v>
      </c>
      <c r="K257" s="214">
        <v>15</v>
      </c>
      <c r="L257" s="214">
        <v>15</v>
      </c>
      <c r="M257" s="214">
        <v>15</v>
      </c>
      <c r="N257" s="214">
        <v>15</v>
      </c>
      <c r="O257" s="214">
        <v>15</v>
      </c>
      <c r="P257" s="214">
        <v>15</v>
      </c>
      <c r="Q257" s="214">
        <v>15</v>
      </c>
      <c r="R257" s="214">
        <v>15</v>
      </c>
      <c r="S257" s="214">
        <v>15</v>
      </c>
      <c r="T257" s="177">
        <f t="shared" si="41"/>
        <v>180</v>
      </c>
      <c r="U257" s="577">
        <f>T258/T257</f>
        <v>0.87222222222222223</v>
      </c>
    </row>
    <row r="258" spans="2:21" ht="24.75" customHeight="1" x14ac:dyDescent="0.25">
      <c r="B258" s="506"/>
      <c r="C258" s="506"/>
      <c r="D258" s="506"/>
      <c r="E258" s="506"/>
      <c r="F258" s="512"/>
      <c r="G258" s="91" t="s">
        <v>46</v>
      </c>
      <c r="H258" s="181">
        <v>6</v>
      </c>
      <c r="I258" s="181">
        <v>16</v>
      </c>
      <c r="J258" s="181">
        <v>13</v>
      </c>
      <c r="K258" s="181">
        <v>7</v>
      </c>
      <c r="L258" s="181">
        <v>7</v>
      </c>
      <c r="M258" s="181">
        <v>15</v>
      </c>
      <c r="N258" s="256">
        <v>8</v>
      </c>
      <c r="O258" s="256">
        <v>19</v>
      </c>
      <c r="P258" s="256">
        <v>12</v>
      </c>
      <c r="Q258" s="181">
        <v>17</v>
      </c>
      <c r="R258" s="181">
        <v>9</v>
      </c>
      <c r="S258" s="181">
        <v>28</v>
      </c>
      <c r="T258" s="216">
        <f t="shared" si="41"/>
        <v>157</v>
      </c>
      <c r="U258" s="578"/>
    </row>
    <row r="259" spans="2:21" ht="20.25" customHeight="1" x14ac:dyDescent="0.25">
      <c r="B259" s="506" t="s">
        <v>142</v>
      </c>
      <c r="C259" s="506"/>
      <c r="D259" s="506"/>
      <c r="E259" s="506"/>
      <c r="F259" s="511" t="s">
        <v>143</v>
      </c>
      <c r="G259" s="29" t="s">
        <v>28</v>
      </c>
      <c r="H259" s="214">
        <v>3</v>
      </c>
      <c r="I259" s="214">
        <v>3</v>
      </c>
      <c r="J259" s="214">
        <v>3</v>
      </c>
      <c r="K259" s="214">
        <v>3</v>
      </c>
      <c r="L259" s="214">
        <v>3</v>
      </c>
      <c r="M259" s="214">
        <v>3</v>
      </c>
      <c r="N259" s="214">
        <v>3</v>
      </c>
      <c r="O259" s="214">
        <v>3</v>
      </c>
      <c r="P259" s="214">
        <v>3</v>
      </c>
      <c r="Q259" s="214">
        <v>3</v>
      </c>
      <c r="R259" s="214">
        <v>3</v>
      </c>
      <c r="S259" s="214">
        <v>3</v>
      </c>
      <c r="T259" s="177">
        <f t="shared" si="41"/>
        <v>36</v>
      </c>
      <c r="U259" s="577">
        <f>T260/T259</f>
        <v>0.83333333333333337</v>
      </c>
    </row>
    <row r="260" spans="2:21" ht="20.25" customHeight="1" x14ac:dyDescent="0.25">
      <c r="B260" s="506"/>
      <c r="C260" s="506"/>
      <c r="D260" s="506"/>
      <c r="E260" s="506"/>
      <c r="F260" s="512"/>
      <c r="G260" s="91" t="s">
        <v>46</v>
      </c>
      <c r="H260" s="181">
        <v>1</v>
      </c>
      <c r="I260" s="181">
        <v>5</v>
      </c>
      <c r="J260" s="181">
        <v>4</v>
      </c>
      <c r="K260" s="181">
        <v>2</v>
      </c>
      <c r="L260" s="181">
        <v>2</v>
      </c>
      <c r="M260" s="181">
        <v>1</v>
      </c>
      <c r="N260" s="255">
        <v>2</v>
      </c>
      <c r="O260" s="255">
        <v>2</v>
      </c>
      <c r="P260" s="255">
        <v>8</v>
      </c>
      <c r="Q260" s="181">
        <v>2</v>
      </c>
      <c r="R260" s="181">
        <v>1</v>
      </c>
      <c r="S260" s="181">
        <v>0</v>
      </c>
      <c r="T260" s="216">
        <f t="shared" si="41"/>
        <v>30</v>
      </c>
      <c r="U260" s="578"/>
    </row>
    <row r="261" spans="2:21" ht="19.5" customHeight="1" x14ac:dyDescent="0.25">
      <c r="B261" s="506" t="s">
        <v>144</v>
      </c>
      <c r="C261" s="506"/>
      <c r="D261" s="506"/>
      <c r="E261" s="506"/>
      <c r="F261" s="511" t="s">
        <v>145</v>
      </c>
      <c r="G261" s="29" t="s">
        <v>28</v>
      </c>
      <c r="H261" s="214">
        <v>31</v>
      </c>
      <c r="I261" s="214">
        <v>28</v>
      </c>
      <c r="J261" s="214">
        <v>31</v>
      </c>
      <c r="K261" s="214">
        <v>30</v>
      </c>
      <c r="L261" s="214">
        <v>31</v>
      </c>
      <c r="M261" s="214">
        <v>30</v>
      </c>
      <c r="N261" s="214">
        <v>31</v>
      </c>
      <c r="O261" s="214">
        <v>31</v>
      </c>
      <c r="P261" s="214">
        <v>30</v>
      </c>
      <c r="Q261" s="214">
        <v>31</v>
      </c>
      <c r="R261" s="214">
        <v>30</v>
      </c>
      <c r="S261" s="214">
        <v>31</v>
      </c>
      <c r="T261" s="177">
        <f t="shared" si="41"/>
        <v>365</v>
      </c>
      <c r="U261" s="577">
        <f>T262/T261</f>
        <v>0.91506849315068495</v>
      </c>
    </row>
    <row r="262" spans="2:21" ht="19.5" customHeight="1" x14ac:dyDescent="0.25">
      <c r="B262" s="506"/>
      <c r="C262" s="506"/>
      <c r="D262" s="506"/>
      <c r="E262" s="506"/>
      <c r="F262" s="512"/>
      <c r="G262" s="91" t="s">
        <v>46</v>
      </c>
      <c r="H262" s="190">
        <v>31</v>
      </c>
      <c r="I262" s="190">
        <v>28</v>
      </c>
      <c r="J262" s="190">
        <v>31</v>
      </c>
      <c r="K262" s="181">
        <v>30</v>
      </c>
      <c r="L262" s="181">
        <v>31</v>
      </c>
      <c r="M262" s="181">
        <v>30</v>
      </c>
      <c r="N262" s="255">
        <v>31</v>
      </c>
      <c r="O262" s="258">
        <v>31</v>
      </c>
      <c r="P262" s="258">
        <v>30</v>
      </c>
      <c r="Q262" s="217" t="s">
        <v>237</v>
      </c>
      <c r="R262" s="217">
        <v>30</v>
      </c>
      <c r="S262" s="217">
        <v>31</v>
      </c>
      <c r="T262" s="216">
        <f t="shared" si="41"/>
        <v>334</v>
      </c>
      <c r="U262" s="578"/>
    </row>
    <row r="263" spans="2:21" s="41" customFormat="1" ht="26.25" customHeight="1" x14ac:dyDescent="0.2">
      <c r="B263" s="563" t="s">
        <v>230</v>
      </c>
      <c r="C263" s="564"/>
      <c r="D263" s="564"/>
      <c r="E263" s="564"/>
      <c r="F263" s="565"/>
      <c r="G263" s="10" t="s">
        <v>28</v>
      </c>
      <c r="H263" s="214">
        <f>SUM(H243,H245,H247,H249,H251,H253,H255,H257,H259,H261)</f>
        <v>144</v>
      </c>
      <c r="I263" s="214">
        <f t="shared" ref="I263:S263" si="42">SUM(I243,I245,I247,I249,I251,I253,I255,I257,I259,I261)</f>
        <v>141</v>
      </c>
      <c r="J263" s="214">
        <f t="shared" si="42"/>
        <v>144</v>
      </c>
      <c r="K263" s="214">
        <f t="shared" si="42"/>
        <v>143</v>
      </c>
      <c r="L263" s="214">
        <f t="shared" si="42"/>
        <v>144</v>
      </c>
      <c r="M263" s="214">
        <f t="shared" si="42"/>
        <v>143</v>
      </c>
      <c r="N263" s="214">
        <f t="shared" si="42"/>
        <v>144</v>
      </c>
      <c r="O263" s="214">
        <f t="shared" si="42"/>
        <v>144</v>
      </c>
      <c r="P263" s="214">
        <f t="shared" si="42"/>
        <v>143</v>
      </c>
      <c r="Q263" s="214">
        <f t="shared" si="42"/>
        <v>144</v>
      </c>
      <c r="R263" s="214">
        <f t="shared" si="42"/>
        <v>143</v>
      </c>
      <c r="S263" s="214">
        <f t="shared" si="42"/>
        <v>144</v>
      </c>
      <c r="T263" s="214">
        <f>SUM(H263:S263)</f>
        <v>1721</v>
      </c>
      <c r="U263" s="577">
        <f>T264/T263</f>
        <v>0.9965136548518303</v>
      </c>
    </row>
    <row r="264" spans="2:21" s="41" customFormat="1" ht="34.5" customHeight="1" x14ac:dyDescent="0.2">
      <c r="B264" s="566"/>
      <c r="C264" s="567"/>
      <c r="D264" s="567"/>
      <c r="E264" s="567"/>
      <c r="F264" s="568"/>
      <c r="G264" s="11" t="s">
        <v>46</v>
      </c>
      <c r="H264" s="70">
        <f>SUM(H244,H246,H248,H250,H252,H254,H256,H258,H260,H262)</f>
        <v>136</v>
      </c>
      <c r="I264" s="70">
        <f t="shared" ref="I264:S264" si="43">SUM(I244,I246,I248,I250,I252,I254,I256,I258,I260,I262)</f>
        <v>142</v>
      </c>
      <c r="J264" s="70">
        <f t="shared" si="43"/>
        <v>160</v>
      </c>
      <c r="K264" s="136">
        <f>SUM(K244,K246,K248,K250,K252,K254,K256,K258,K260,K262)</f>
        <v>159</v>
      </c>
      <c r="L264" s="70">
        <f t="shared" si="43"/>
        <v>137</v>
      </c>
      <c r="M264" s="70">
        <f t="shared" si="43"/>
        <v>156</v>
      </c>
      <c r="N264" s="70">
        <f t="shared" si="43"/>
        <v>154</v>
      </c>
      <c r="O264" s="70">
        <f t="shared" si="43"/>
        <v>143</v>
      </c>
      <c r="P264" s="70">
        <f t="shared" si="43"/>
        <v>146</v>
      </c>
      <c r="Q264" s="70">
        <f t="shared" si="43"/>
        <v>110</v>
      </c>
      <c r="R264" s="70">
        <f t="shared" si="43"/>
        <v>133</v>
      </c>
      <c r="S264" s="70">
        <f t="shared" si="43"/>
        <v>139</v>
      </c>
      <c r="T264" s="66">
        <f>SUM(H264:S264)</f>
        <v>1715</v>
      </c>
      <c r="U264" s="578"/>
    </row>
    <row r="265" spans="2:21" s="41" customFormat="1" ht="20.25" x14ac:dyDescent="0.2">
      <c r="B265" s="569" t="s">
        <v>229</v>
      </c>
      <c r="C265" s="570"/>
      <c r="D265" s="570"/>
      <c r="E265" s="570"/>
      <c r="F265" s="571"/>
      <c r="G265" s="251" t="s">
        <v>28</v>
      </c>
      <c r="H265" s="249">
        <f t="shared" ref="H265:T265" si="44">SUM(H76,H116,H141,H187,H226,H263)</f>
        <v>49192</v>
      </c>
      <c r="I265" s="249">
        <f t="shared" si="44"/>
        <v>46373</v>
      </c>
      <c r="J265" s="249">
        <f t="shared" si="44"/>
        <v>49097</v>
      </c>
      <c r="K265" s="249">
        <f t="shared" si="44"/>
        <v>47626</v>
      </c>
      <c r="L265" s="249">
        <f t="shared" si="44"/>
        <v>48798</v>
      </c>
      <c r="M265" s="249">
        <f t="shared" si="44"/>
        <v>47937</v>
      </c>
      <c r="N265" s="249">
        <f t="shared" si="44"/>
        <v>47378</v>
      </c>
      <c r="O265" s="249">
        <f t="shared" si="44"/>
        <v>49446</v>
      </c>
      <c r="P265" s="249">
        <f t="shared" si="44"/>
        <v>47141</v>
      </c>
      <c r="Q265" s="249">
        <f t="shared" si="44"/>
        <v>47334</v>
      </c>
      <c r="R265" s="249">
        <f t="shared" si="44"/>
        <v>49064</v>
      </c>
      <c r="S265" s="249">
        <f t="shared" si="44"/>
        <v>46974</v>
      </c>
      <c r="T265" s="249">
        <f t="shared" si="44"/>
        <v>576360</v>
      </c>
      <c r="U265" s="575">
        <f>T266/T265</f>
        <v>0.90271097924908039</v>
      </c>
    </row>
    <row r="266" spans="2:21" s="41" customFormat="1" ht="20.25" x14ac:dyDescent="0.2">
      <c r="B266" s="572"/>
      <c r="C266" s="573"/>
      <c r="D266" s="573"/>
      <c r="E266" s="573"/>
      <c r="F266" s="574"/>
      <c r="G266" s="252" t="s">
        <v>46</v>
      </c>
      <c r="H266" s="250">
        <f t="shared" ref="H266:T266" si="45">SUM(H77,H117,H142,H188,H227,H264)</f>
        <v>52228</v>
      </c>
      <c r="I266" s="250">
        <f t="shared" si="45"/>
        <v>43929</v>
      </c>
      <c r="J266" s="250">
        <f t="shared" si="45"/>
        <v>47484.5</v>
      </c>
      <c r="K266" s="250">
        <f t="shared" si="45"/>
        <v>37679</v>
      </c>
      <c r="L266" s="250">
        <f t="shared" si="45"/>
        <v>46472</v>
      </c>
      <c r="M266" s="250">
        <f t="shared" si="45"/>
        <v>49274</v>
      </c>
      <c r="N266" s="250">
        <f t="shared" si="45"/>
        <v>50182</v>
      </c>
      <c r="O266" s="250">
        <f t="shared" si="45"/>
        <v>48008</v>
      </c>
      <c r="P266" s="250">
        <f t="shared" si="45"/>
        <v>42760</v>
      </c>
      <c r="Q266" s="250">
        <f t="shared" si="45"/>
        <v>38186</v>
      </c>
      <c r="R266" s="250">
        <f t="shared" si="45"/>
        <v>19407</v>
      </c>
      <c r="S266" s="250">
        <f t="shared" si="45"/>
        <v>44677</v>
      </c>
      <c r="T266" s="250">
        <f t="shared" si="45"/>
        <v>520286.5</v>
      </c>
      <c r="U266" s="576"/>
    </row>
    <row r="267" spans="2:21" s="41" customFormat="1" ht="102.75" customHeight="1" x14ac:dyDescent="0.2">
      <c r="B267" s="271"/>
      <c r="C267" s="271"/>
      <c r="D267" s="271"/>
      <c r="E267" s="271"/>
      <c r="F267" s="271"/>
      <c r="G267" s="272"/>
      <c r="H267" s="273"/>
      <c r="I267" s="273"/>
      <c r="J267" s="273"/>
      <c r="K267" s="273"/>
      <c r="L267" s="273"/>
      <c r="M267" s="273"/>
      <c r="N267" s="273"/>
      <c r="O267" s="273"/>
      <c r="P267" s="273"/>
      <c r="Q267" s="273"/>
      <c r="R267" s="273"/>
      <c r="S267" s="273"/>
      <c r="T267" s="273"/>
      <c r="U267" s="286"/>
    </row>
    <row r="268" spans="2:21" s="41" customFormat="1" ht="127.5" customHeight="1" x14ac:dyDescent="0.2">
      <c r="B268" s="49"/>
      <c r="C268" s="50"/>
      <c r="D268" s="50"/>
      <c r="E268" s="50"/>
      <c r="F268" s="51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3"/>
    </row>
    <row r="269" spans="2:21" s="41" customFormat="1" ht="25.5" customHeight="1" x14ac:dyDescent="0.2">
      <c r="B269" s="43"/>
      <c r="C269" s="44"/>
      <c r="D269" s="44"/>
      <c r="E269" s="44"/>
      <c r="F269" s="61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8"/>
    </row>
    <row r="270" spans="2:21" s="41" customFormat="1" ht="25.5" customHeight="1" x14ac:dyDescent="0.2">
      <c r="B270" s="43"/>
      <c r="C270" s="44"/>
      <c r="D270" s="44"/>
      <c r="E270" s="44"/>
      <c r="F270" s="61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53"/>
    </row>
    <row r="271" spans="2:21" s="41" customFormat="1" ht="25.5" customHeight="1" x14ac:dyDescent="0.2">
      <c r="B271" s="43"/>
      <c r="C271" s="44"/>
      <c r="D271" s="44"/>
      <c r="E271" s="44"/>
      <c r="F271" s="61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53"/>
    </row>
    <row r="272" spans="2:21" s="41" customFormat="1" ht="25.5" customHeight="1" x14ac:dyDescent="0.2">
      <c r="B272" s="43"/>
      <c r="C272" s="44"/>
      <c r="D272" s="44"/>
      <c r="E272" s="44"/>
      <c r="F272" s="61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53"/>
    </row>
    <row r="273" spans="2:21" s="41" customFormat="1" ht="14.25" x14ac:dyDescent="0.2">
      <c r="B273" s="43"/>
      <c r="C273" s="44"/>
      <c r="D273" s="44"/>
      <c r="E273" s="44"/>
      <c r="F273" s="61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53"/>
    </row>
    <row r="274" spans="2:21" s="41" customFormat="1" ht="24" customHeight="1" x14ac:dyDescent="0.2">
      <c r="B274" s="43"/>
      <c r="C274" s="44"/>
      <c r="D274" s="44"/>
      <c r="E274" s="44"/>
      <c r="F274" s="61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53"/>
    </row>
    <row r="275" spans="2:21" s="41" customFormat="1" ht="24" customHeight="1" x14ac:dyDescent="0.2">
      <c r="B275" s="43"/>
      <c r="C275" s="44"/>
      <c r="D275" s="44"/>
      <c r="E275" s="44"/>
      <c r="F275" s="61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53"/>
    </row>
    <row r="276" spans="2:21" s="41" customFormat="1" ht="24" customHeight="1" x14ac:dyDescent="0.2">
      <c r="B276" s="43"/>
      <c r="C276" s="44"/>
      <c r="D276" s="44"/>
      <c r="E276" s="44"/>
      <c r="F276" s="61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53"/>
    </row>
    <row r="277" spans="2:21" s="41" customFormat="1" ht="24" customHeight="1" x14ac:dyDescent="0.2">
      <c r="B277" s="43"/>
      <c r="C277" s="44"/>
      <c r="D277" s="44"/>
      <c r="E277" s="44"/>
      <c r="F277" s="61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53"/>
    </row>
    <row r="278" spans="2:21" s="41" customFormat="1" ht="24" customHeight="1" x14ac:dyDescent="0.2">
      <c r="B278" s="43"/>
      <c r="C278" s="44"/>
      <c r="D278" s="44"/>
      <c r="E278" s="44"/>
      <c r="F278" s="61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53"/>
    </row>
    <row r="279" spans="2:21" s="41" customFormat="1" ht="24" customHeight="1" x14ac:dyDescent="0.2">
      <c r="B279" s="43"/>
      <c r="C279" s="44"/>
      <c r="D279" s="44"/>
      <c r="E279" s="44"/>
      <c r="F279" s="61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53"/>
    </row>
    <row r="280" spans="2:21" s="41" customFormat="1" ht="15.75" customHeight="1" x14ac:dyDescent="0.2">
      <c r="B280" s="43"/>
      <c r="C280" s="44"/>
      <c r="D280" s="44"/>
      <c r="E280" s="44"/>
      <c r="F280" s="61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53"/>
    </row>
    <row r="281" spans="2:21" s="41" customFormat="1" ht="13.5" customHeight="1" x14ac:dyDescent="0.2">
      <c r="B281" s="43"/>
      <c r="C281" s="44"/>
      <c r="D281" s="44"/>
      <c r="E281" s="44"/>
      <c r="F281" s="61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53"/>
    </row>
    <row r="282" spans="2:21" s="41" customFormat="1" ht="28.5" customHeight="1" x14ac:dyDescent="0.2">
      <c r="B282" s="43"/>
      <c r="C282" s="44"/>
      <c r="D282" s="44"/>
      <c r="E282" s="44"/>
      <c r="F282" s="61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53"/>
    </row>
    <row r="283" spans="2:21" s="41" customFormat="1" ht="28.5" customHeight="1" x14ac:dyDescent="0.2">
      <c r="B283" s="43"/>
      <c r="C283" s="44"/>
      <c r="D283" s="44"/>
      <c r="E283" s="44"/>
      <c r="F283" s="61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53"/>
    </row>
    <row r="284" spans="2:21" s="41" customFormat="1" ht="14.25" x14ac:dyDescent="0.2">
      <c r="B284" s="43"/>
      <c r="C284" s="44"/>
      <c r="D284" s="44"/>
      <c r="E284" s="44"/>
      <c r="F284" s="61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53"/>
    </row>
    <row r="285" spans="2:21" s="41" customFormat="1" ht="14.25" x14ac:dyDescent="0.2">
      <c r="B285" s="43"/>
      <c r="C285" s="44"/>
      <c r="D285" s="44"/>
      <c r="E285" s="44"/>
      <c r="F285" s="61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53"/>
    </row>
    <row r="286" spans="2:21" s="41" customFormat="1" ht="17.25" customHeight="1" x14ac:dyDescent="0.2">
      <c r="B286" s="43"/>
      <c r="C286" s="44"/>
      <c r="D286" s="44"/>
      <c r="E286" s="44"/>
      <c r="F286" s="61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53"/>
    </row>
    <row r="287" spans="2:21" s="41" customFormat="1" ht="14.25" x14ac:dyDescent="0.2">
      <c r="B287" s="43"/>
      <c r="C287" s="44"/>
      <c r="D287" s="44"/>
      <c r="E287" s="44"/>
      <c r="F287" s="61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53"/>
    </row>
    <row r="288" spans="2:21" s="41" customFormat="1" ht="14.25" x14ac:dyDescent="0.2">
      <c r="B288" s="43"/>
      <c r="C288" s="44"/>
      <c r="D288" s="44"/>
      <c r="E288" s="44"/>
      <c r="F288" s="61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53"/>
    </row>
    <row r="289" spans="2:21" s="41" customFormat="1" ht="13.9" customHeight="1" x14ac:dyDescent="0.2">
      <c r="B289" s="43"/>
      <c r="C289" s="44"/>
      <c r="D289" s="44"/>
      <c r="E289" s="44"/>
      <c r="F289" s="61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53"/>
    </row>
    <row r="290" spans="2:21" s="41" customFormat="1" ht="27.6" customHeight="1" x14ac:dyDescent="0.2">
      <c r="B290" s="43"/>
      <c r="C290" s="44"/>
      <c r="D290" s="44"/>
      <c r="E290" s="44"/>
      <c r="F290" s="61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53"/>
    </row>
    <row r="291" spans="2:21" s="41" customFormat="1" ht="38.25" customHeight="1" x14ac:dyDescent="0.2">
      <c r="B291" s="43"/>
      <c r="C291" s="44"/>
      <c r="D291" s="44"/>
      <c r="E291" s="44"/>
      <c r="F291" s="61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53"/>
    </row>
    <row r="292" spans="2:21" s="41" customFormat="1" ht="21.75" customHeight="1" x14ac:dyDescent="0.2">
      <c r="B292" s="43"/>
      <c r="C292" s="44"/>
      <c r="D292" s="44"/>
      <c r="E292" s="44"/>
      <c r="F292" s="61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53"/>
    </row>
    <row r="293" spans="2:21" s="41" customFormat="1" ht="14.25" x14ac:dyDescent="0.2">
      <c r="B293" s="43"/>
      <c r="C293" s="44"/>
      <c r="D293" s="44"/>
      <c r="E293" s="44"/>
      <c r="F293" s="61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53"/>
    </row>
    <row r="294" spans="2:21" s="41" customFormat="1" ht="24" customHeight="1" x14ac:dyDescent="0.2">
      <c r="B294" s="43"/>
      <c r="C294" s="44"/>
      <c r="D294" s="44"/>
      <c r="E294" s="44"/>
      <c r="F294" s="61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53"/>
    </row>
    <row r="295" spans="2:21" s="41" customFormat="1" ht="24" customHeight="1" x14ac:dyDescent="0.2">
      <c r="B295" s="43"/>
      <c r="C295" s="44"/>
      <c r="D295" s="44"/>
      <c r="E295" s="44"/>
      <c r="F295" s="61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53"/>
    </row>
    <row r="296" spans="2:21" s="41" customFormat="1" ht="22.5" customHeight="1" x14ac:dyDescent="0.2">
      <c r="B296" s="43"/>
      <c r="C296" s="44"/>
      <c r="D296" s="44"/>
      <c r="E296" s="44"/>
      <c r="F296" s="61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53"/>
    </row>
    <row r="297" spans="2:21" s="41" customFormat="1" ht="30.75" customHeight="1" x14ac:dyDescent="0.2">
      <c r="B297" s="43"/>
      <c r="C297" s="44"/>
      <c r="D297" s="44"/>
      <c r="E297" s="44"/>
      <c r="F297" s="61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53"/>
    </row>
    <row r="298" spans="2:21" s="41" customFormat="1" ht="21.75" customHeight="1" x14ac:dyDescent="0.2">
      <c r="B298" s="43"/>
      <c r="C298" s="44"/>
      <c r="D298" s="44"/>
      <c r="E298" s="44"/>
      <c r="F298" s="61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53"/>
    </row>
    <row r="299" spans="2:21" s="41" customFormat="1" ht="21.75" customHeight="1" x14ac:dyDescent="0.2">
      <c r="B299" s="43"/>
      <c r="C299" s="44"/>
      <c r="D299" s="44"/>
      <c r="E299" s="44"/>
      <c r="F299" s="61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53"/>
    </row>
    <row r="300" spans="2:21" s="41" customFormat="1" ht="14.25" x14ac:dyDescent="0.2">
      <c r="B300" s="43"/>
      <c r="C300" s="44"/>
      <c r="D300" s="44"/>
      <c r="E300" s="44"/>
      <c r="F300" s="61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53"/>
    </row>
    <row r="301" spans="2:21" s="41" customFormat="1" ht="14.25" x14ac:dyDescent="0.2">
      <c r="B301" s="43"/>
      <c r="C301" s="44"/>
      <c r="D301" s="44"/>
      <c r="E301" s="44"/>
      <c r="F301" s="61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53"/>
    </row>
    <row r="302" spans="2:21" s="41" customFormat="1" ht="15" customHeight="1" x14ac:dyDescent="0.2">
      <c r="B302" s="43"/>
      <c r="C302" s="44"/>
      <c r="D302" s="44"/>
      <c r="E302" s="44"/>
      <c r="F302" s="61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53"/>
    </row>
    <row r="303" spans="2:21" s="41" customFormat="1" ht="21" customHeight="1" x14ac:dyDescent="0.2">
      <c r="B303" s="43"/>
      <c r="C303" s="44"/>
      <c r="D303" s="44"/>
      <c r="E303" s="44"/>
      <c r="F303" s="61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53"/>
    </row>
    <row r="304" spans="2:21" s="41" customFormat="1" ht="24" customHeight="1" x14ac:dyDescent="0.2">
      <c r="B304" s="43"/>
      <c r="C304" s="44"/>
      <c r="D304" s="44"/>
      <c r="E304" s="44"/>
      <c r="F304" s="61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53"/>
    </row>
    <row r="305" spans="2:21" s="41" customFormat="1" ht="40.5" customHeight="1" x14ac:dyDescent="0.2">
      <c r="B305" s="43"/>
      <c r="C305" s="44"/>
      <c r="D305" s="44"/>
      <c r="E305" s="44"/>
      <c r="F305" s="61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53"/>
    </row>
    <row r="306" spans="2:21" s="41" customFormat="1" ht="22.5" customHeight="1" x14ac:dyDescent="0.2">
      <c r="B306" s="43"/>
      <c r="C306" s="44"/>
      <c r="D306" s="44"/>
      <c r="E306" s="44"/>
      <c r="F306" s="61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53"/>
    </row>
    <row r="307" spans="2:21" s="41" customFormat="1" ht="22.5" customHeight="1" x14ac:dyDescent="0.2">
      <c r="B307" s="43"/>
      <c r="C307" s="44"/>
      <c r="D307" s="44"/>
      <c r="E307" s="44"/>
      <c r="F307" s="61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53"/>
    </row>
    <row r="308" spans="2:21" s="41" customFormat="1" ht="22.5" customHeight="1" x14ac:dyDescent="0.2">
      <c r="B308" s="43"/>
      <c r="C308" s="44"/>
      <c r="D308" s="44"/>
      <c r="E308" s="44"/>
      <c r="F308" s="61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53"/>
    </row>
    <row r="309" spans="2:21" s="41" customFormat="1" ht="22.5" customHeight="1" x14ac:dyDescent="0.2">
      <c r="B309" s="43"/>
      <c r="C309" s="44"/>
      <c r="D309" s="44"/>
      <c r="E309" s="44"/>
      <c r="F309" s="61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53"/>
    </row>
    <row r="310" spans="2:21" s="41" customFormat="1" ht="22.5" customHeight="1" x14ac:dyDescent="0.2">
      <c r="B310" s="43"/>
      <c r="C310" s="44"/>
      <c r="D310" s="44"/>
      <c r="E310" s="44"/>
      <c r="F310" s="61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53"/>
    </row>
    <row r="311" spans="2:21" s="41" customFormat="1" ht="22.5" customHeight="1" x14ac:dyDescent="0.2">
      <c r="B311" s="43"/>
      <c r="C311" s="44"/>
      <c r="D311" s="44"/>
      <c r="E311" s="44"/>
      <c r="F311" s="61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53"/>
    </row>
  </sheetData>
  <mergeCells count="476">
    <mergeCell ref="V204:X204"/>
    <mergeCell ref="B229:U229"/>
    <mergeCell ref="B228:U228"/>
    <mergeCell ref="B9:D9"/>
    <mergeCell ref="E9:U9"/>
    <mergeCell ref="B10:D10"/>
    <mergeCell ref="E10:U10"/>
    <mergeCell ref="B11:D11"/>
    <mergeCell ref="E11:U11"/>
    <mergeCell ref="B17:D17"/>
    <mergeCell ref="E17:U17"/>
    <mergeCell ref="B18:D18"/>
    <mergeCell ref="E18:U18"/>
    <mergeCell ref="B24:D24"/>
    <mergeCell ref="E24:U24"/>
    <mergeCell ref="B25:U25"/>
    <mergeCell ref="B26:U26"/>
    <mergeCell ref="C27:E27"/>
    <mergeCell ref="H27:N27"/>
    <mergeCell ref="O27:S27"/>
    <mergeCell ref="T27:U27"/>
    <mergeCell ref="B19:D19"/>
    <mergeCell ref="E19:U19"/>
    <mergeCell ref="B20:U20"/>
    <mergeCell ref="B2:U2"/>
    <mergeCell ref="B4:U4"/>
    <mergeCell ref="B5:D5"/>
    <mergeCell ref="E5:U5"/>
    <mergeCell ref="B8:D8"/>
    <mergeCell ref="E8:U8"/>
    <mergeCell ref="B15:U15"/>
    <mergeCell ref="B16:D16"/>
    <mergeCell ref="E16:U16"/>
    <mergeCell ref="B12:D12"/>
    <mergeCell ref="E12:U12"/>
    <mergeCell ref="B13:D13"/>
    <mergeCell ref="E13:U13"/>
    <mergeCell ref="B14:D14"/>
    <mergeCell ref="E14:U14"/>
    <mergeCell ref="B21:U21"/>
    <mergeCell ref="B22:U22"/>
    <mergeCell ref="B23:U23"/>
    <mergeCell ref="C31:E31"/>
    <mergeCell ref="U31:U32"/>
    <mergeCell ref="C32:E32"/>
    <mergeCell ref="B33:U33"/>
    <mergeCell ref="C34:E34"/>
    <mergeCell ref="C35:E35"/>
    <mergeCell ref="U35:U36"/>
    <mergeCell ref="C36:E36"/>
    <mergeCell ref="C28:E28"/>
    <mergeCell ref="H28:N28"/>
    <mergeCell ref="O28:S28"/>
    <mergeCell ref="T28:U28"/>
    <mergeCell ref="B29:U29"/>
    <mergeCell ref="C30:E30"/>
    <mergeCell ref="C40:E40"/>
    <mergeCell ref="H40:N40"/>
    <mergeCell ref="O40:S40"/>
    <mergeCell ref="T40:U40"/>
    <mergeCell ref="B41:U41"/>
    <mergeCell ref="C42:E42"/>
    <mergeCell ref="B37:U37"/>
    <mergeCell ref="B38:U38"/>
    <mergeCell ref="C39:E39"/>
    <mergeCell ref="H39:N39"/>
    <mergeCell ref="O39:S39"/>
    <mergeCell ref="T39:U39"/>
    <mergeCell ref="B49:U49"/>
    <mergeCell ref="B50:U50"/>
    <mergeCell ref="C51:E51"/>
    <mergeCell ref="H51:N51"/>
    <mergeCell ref="O51:S51"/>
    <mergeCell ref="T51:U51"/>
    <mergeCell ref="C43:E43"/>
    <mergeCell ref="U43:U44"/>
    <mergeCell ref="C44:E44"/>
    <mergeCell ref="B45:U45"/>
    <mergeCell ref="C46:E46"/>
    <mergeCell ref="C47:E47"/>
    <mergeCell ref="U47:U48"/>
    <mergeCell ref="C48:E48"/>
    <mergeCell ref="C55:E55"/>
    <mergeCell ref="U55:U56"/>
    <mergeCell ref="C56:E56"/>
    <mergeCell ref="B57:U57"/>
    <mergeCell ref="C58:E58"/>
    <mergeCell ref="C59:E59"/>
    <mergeCell ref="U59:U60"/>
    <mergeCell ref="C60:E60"/>
    <mergeCell ref="C52:E52"/>
    <mergeCell ref="H52:N52"/>
    <mergeCell ref="O52:S52"/>
    <mergeCell ref="T52:U52"/>
    <mergeCell ref="B53:U53"/>
    <mergeCell ref="C54:E54"/>
    <mergeCell ref="B61:U61"/>
    <mergeCell ref="B62:E63"/>
    <mergeCell ref="F62:F63"/>
    <mergeCell ref="G62:G63"/>
    <mergeCell ref="H62:H63"/>
    <mergeCell ref="I62:I63"/>
    <mergeCell ref="J62:J63"/>
    <mergeCell ref="K62:K63"/>
    <mergeCell ref="L62:L63"/>
    <mergeCell ref="M62:M63"/>
    <mergeCell ref="B68:E69"/>
    <mergeCell ref="F68:F69"/>
    <mergeCell ref="U68:U69"/>
    <mergeCell ref="B66:E67"/>
    <mergeCell ref="F66:F67"/>
    <mergeCell ref="U66:U67"/>
    <mergeCell ref="T62:T63"/>
    <mergeCell ref="U62:U63"/>
    <mergeCell ref="B64:E65"/>
    <mergeCell ref="F64:F65"/>
    <mergeCell ref="U64:U65"/>
    <mergeCell ref="N62:N63"/>
    <mergeCell ref="O62:O63"/>
    <mergeCell ref="P62:P63"/>
    <mergeCell ref="Q62:Q63"/>
    <mergeCell ref="R62:R63"/>
    <mergeCell ref="S62:S63"/>
    <mergeCell ref="B74:E75"/>
    <mergeCell ref="F74:F75"/>
    <mergeCell ref="U74:U75"/>
    <mergeCell ref="U76:U77"/>
    <mergeCell ref="B76:F77"/>
    <mergeCell ref="B70:E71"/>
    <mergeCell ref="F70:F71"/>
    <mergeCell ref="U70:U71"/>
    <mergeCell ref="B72:E73"/>
    <mergeCell ref="F72:F73"/>
    <mergeCell ref="U72:U73"/>
    <mergeCell ref="C81:E81"/>
    <mergeCell ref="H81:N81"/>
    <mergeCell ref="O81:S81"/>
    <mergeCell ref="T81:U81"/>
    <mergeCell ref="B82:U82"/>
    <mergeCell ref="C83:E83"/>
    <mergeCell ref="B78:U78"/>
    <mergeCell ref="B79:U79"/>
    <mergeCell ref="C80:E80"/>
    <mergeCell ref="H80:N80"/>
    <mergeCell ref="O80:S80"/>
    <mergeCell ref="T80:U80"/>
    <mergeCell ref="P92:P93"/>
    <mergeCell ref="Q92:Q93"/>
    <mergeCell ref="C84:E84"/>
    <mergeCell ref="U84:U85"/>
    <mergeCell ref="C85:E85"/>
    <mergeCell ref="B86:U86"/>
    <mergeCell ref="C87:E87"/>
    <mergeCell ref="C88:E88"/>
    <mergeCell ref="U88:U89"/>
    <mergeCell ref="C89:E89"/>
    <mergeCell ref="B96:E97"/>
    <mergeCell ref="F96:F97"/>
    <mergeCell ref="U96:U97"/>
    <mergeCell ref="B94:E95"/>
    <mergeCell ref="F94:F95"/>
    <mergeCell ref="U94:U95"/>
    <mergeCell ref="B90:U90"/>
    <mergeCell ref="B91:U91"/>
    <mergeCell ref="B92:B93"/>
    <mergeCell ref="C92:E93"/>
    <mergeCell ref="F92:F93"/>
    <mergeCell ref="G92:G93"/>
    <mergeCell ref="H92:H93"/>
    <mergeCell ref="I92:I93"/>
    <mergeCell ref="J92:J93"/>
    <mergeCell ref="K92:K93"/>
    <mergeCell ref="R92:R93"/>
    <mergeCell ref="S92:S93"/>
    <mergeCell ref="T92:T93"/>
    <mergeCell ref="U92:U93"/>
    <mergeCell ref="L92:L93"/>
    <mergeCell ref="M92:M93"/>
    <mergeCell ref="N92:N93"/>
    <mergeCell ref="O92:O93"/>
    <mergeCell ref="B100:E101"/>
    <mergeCell ref="F100:F101"/>
    <mergeCell ref="U100:U101"/>
    <mergeCell ref="B102:E103"/>
    <mergeCell ref="F102:F103"/>
    <mergeCell ref="U102:U103"/>
    <mergeCell ref="B98:E99"/>
    <mergeCell ref="F98:F99"/>
    <mergeCell ref="U98:U99"/>
    <mergeCell ref="B108:E109"/>
    <mergeCell ref="F108:F109"/>
    <mergeCell ref="U108:U109"/>
    <mergeCell ref="B110:E111"/>
    <mergeCell ref="F110:F111"/>
    <mergeCell ref="U110:U111"/>
    <mergeCell ref="B104:E105"/>
    <mergeCell ref="F104:F105"/>
    <mergeCell ref="U104:U105"/>
    <mergeCell ref="B106:E107"/>
    <mergeCell ref="F106:F107"/>
    <mergeCell ref="U106:U107"/>
    <mergeCell ref="U116:U117"/>
    <mergeCell ref="B118:U118"/>
    <mergeCell ref="B119:U119"/>
    <mergeCell ref="C120:E120"/>
    <mergeCell ref="H120:N120"/>
    <mergeCell ref="O120:S120"/>
    <mergeCell ref="T120:U120"/>
    <mergeCell ref="B116:F117"/>
    <mergeCell ref="B112:E113"/>
    <mergeCell ref="F112:F113"/>
    <mergeCell ref="U112:U113"/>
    <mergeCell ref="B114:E115"/>
    <mergeCell ref="F114:F115"/>
    <mergeCell ref="U114:U115"/>
    <mergeCell ref="C124:E124"/>
    <mergeCell ref="U124:U125"/>
    <mergeCell ref="C125:E125"/>
    <mergeCell ref="B126:U126"/>
    <mergeCell ref="C127:E127"/>
    <mergeCell ref="C128:E128"/>
    <mergeCell ref="U128:U129"/>
    <mergeCell ref="C129:E129"/>
    <mergeCell ref="C121:E121"/>
    <mergeCell ref="H121:N121"/>
    <mergeCell ref="O121:S121"/>
    <mergeCell ref="T121:U121"/>
    <mergeCell ref="B122:U122"/>
    <mergeCell ref="C123:E123"/>
    <mergeCell ref="B130:U130"/>
    <mergeCell ref="B131:B132"/>
    <mergeCell ref="C131:E132"/>
    <mergeCell ref="F131:F132"/>
    <mergeCell ref="G131:G132"/>
    <mergeCell ref="H131:H132"/>
    <mergeCell ref="I131:I132"/>
    <mergeCell ref="J131:J132"/>
    <mergeCell ref="K131:K132"/>
    <mergeCell ref="L131:L132"/>
    <mergeCell ref="B137:E138"/>
    <mergeCell ref="F137:F138"/>
    <mergeCell ref="U137:U138"/>
    <mergeCell ref="B141:F142"/>
    <mergeCell ref="B135:E136"/>
    <mergeCell ref="F135:F136"/>
    <mergeCell ref="U135:U136"/>
    <mergeCell ref="S131:S132"/>
    <mergeCell ref="T131:T132"/>
    <mergeCell ref="U131:U132"/>
    <mergeCell ref="B133:E134"/>
    <mergeCell ref="F133:F134"/>
    <mergeCell ref="U133:U134"/>
    <mergeCell ref="M131:M132"/>
    <mergeCell ref="N131:N132"/>
    <mergeCell ref="O131:O132"/>
    <mergeCell ref="P131:P132"/>
    <mergeCell ref="Q131:Q132"/>
    <mergeCell ref="R131:R132"/>
    <mergeCell ref="B143:U143"/>
    <mergeCell ref="B144:U144"/>
    <mergeCell ref="C145:E145"/>
    <mergeCell ref="H145:N145"/>
    <mergeCell ref="O145:S145"/>
    <mergeCell ref="T145:U145"/>
    <mergeCell ref="B139:E140"/>
    <mergeCell ref="F139:F140"/>
    <mergeCell ref="U139:U140"/>
    <mergeCell ref="U141:U142"/>
    <mergeCell ref="C149:E149"/>
    <mergeCell ref="U149:U150"/>
    <mergeCell ref="C150:E150"/>
    <mergeCell ref="C151:E151"/>
    <mergeCell ref="U151:U152"/>
    <mergeCell ref="C152:E152"/>
    <mergeCell ref="C146:E146"/>
    <mergeCell ref="H146:N146"/>
    <mergeCell ref="O146:S146"/>
    <mergeCell ref="T146:U146"/>
    <mergeCell ref="B147:U147"/>
    <mergeCell ref="C148:E148"/>
    <mergeCell ref="B157:E158"/>
    <mergeCell ref="F157:F158"/>
    <mergeCell ref="U157:U158"/>
    <mergeCell ref="B159:E160"/>
    <mergeCell ref="F159:F160"/>
    <mergeCell ref="U159:U160"/>
    <mergeCell ref="B153:U153"/>
    <mergeCell ref="B154:E154"/>
    <mergeCell ref="B155:E156"/>
    <mergeCell ref="F155:F156"/>
    <mergeCell ref="U155:U156"/>
    <mergeCell ref="B163:E164"/>
    <mergeCell ref="F163:F164"/>
    <mergeCell ref="U163:U164"/>
    <mergeCell ref="B165:E166"/>
    <mergeCell ref="F165:F166"/>
    <mergeCell ref="U165:U166"/>
    <mergeCell ref="B161:E162"/>
    <mergeCell ref="F161:F162"/>
    <mergeCell ref="U161:U162"/>
    <mergeCell ref="B171:E172"/>
    <mergeCell ref="F171:F172"/>
    <mergeCell ref="U171:U172"/>
    <mergeCell ref="B173:E174"/>
    <mergeCell ref="F173:F174"/>
    <mergeCell ref="U173:U174"/>
    <mergeCell ref="B167:E168"/>
    <mergeCell ref="F167:F168"/>
    <mergeCell ref="U167:U168"/>
    <mergeCell ref="B169:E170"/>
    <mergeCell ref="F169:F170"/>
    <mergeCell ref="U169:U170"/>
    <mergeCell ref="B179:E180"/>
    <mergeCell ref="F179:F180"/>
    <mergeCell ref="U179:U180"/>
    <mergeCell ref="B181:E182"/>
    <mergeCell ref="F181:F182"/>
    <mergeCell ref="U181:U182"/>
    <mergeCell ref="B175:E176"/>
    <mergeCell ref="F175:F176"/>
    <mergeCell ref="U175:U176"/>
    <mergeCell ref="B177:E178"/>
    <mergeCell ref="F177:F178"/>
    <mergeCell ref="U177:U178"/>
    <mergeCell ref="U187:U188"/>
    <mergeCell ref="B189:U189"/>
    <mergeCell ref="B190:U190"/>
    <mergeCell ref="C191:E191"/>
    <mergeCell ref="H191:N191"/>
    <mergeCell ref="O191:S191"/>
    <mergeCell ref="T191:U191"/>
    <mergeCell ref="B187:F188"/>
    <mergeCell ref="B183:E184"/>
    <mergeCell ref="F183:F184"/>
    <mergeCell ref="U183:U184"/>
    <mergeCell ref="B185:E186"/>
    <mergeCell ref="F185:F186"/>
    <mergeCell ref="U185:U186"/>
    <mergeCell ref="C195:E195"/>
    <mergeCell ref="U195:U196"/>
    <mergeCell ref="C196:E196"/>
    <mergeCell ref="B197:U197"/>
    <mergeCell ref="C198:E198"/>
    <mergeCell ref="C199:E199"/>
    <mergeCell ref="U199:U200"/>
    <mergeCell ref="C200:E200"/>
    <mergeCell ref="C192:E192"/>
    <mergeCell ref="H192:N192"/>
    <mergeCell ref="O192:S192"/>
    <mergeCell ref="T192:U192"/>
    <mergeCell ref="B193:U193"/>
    <mergeCell ref="C194:E194"/>
    <mergeCell ref="B201:U201"/>
    <mergeCell ref="B202:E203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T202:T203"/>
    <mergeCell ref="U202:U203"/>
    <mergeCell ref="B204:E205"/>
    <mergeCell ref="F204:F205"/>
    <mergeCell ref="U204:U205"/>
    <mergeCell ref="N202:N203"/>
    <mergeCell ref="O202:O203"/>
    <mergeCell ref="P202:P203"/>
    <mergeCell ref="Q202:Q203"/>
    <mergeCell ref="R202:R203"/>
    <mergeCell ref="S202:S203"/>
    <mergeCell ref="B210:E211"/>
    <mergeCell ref="F210:F211"/>
    <mergeCell ref="U210:U211"/>
    <mergeCell ref="B208:E209"/>
    <mergeCell ref="F208:F209"/>
    <mergeCell ref="U208:U209"/>
    <mergeCell ref="B206:E207"/>
    <mergeCell ref="F206:F207"/>
    <mergeCell ref="U206:U207"/>
    <mergeCell ref="B216:E217"/>
    <mergeCell ref="F216:F217"/>
    <mergeCell ref="U216:U217"/>
    <mergeCell ref="B218:E219"/>
    <mergeCell ref="F218:F219"/>
    <mergeCell ref="U218:U219"/>
    <mergeCell ref="B212:E213"/>
    <mergeCell ref="F212:F213"/>
    <mergeCell ref="U212:U213"/>
    <mergeCell ref="B214:E215"/>
    <mergeCell ref="F214:F215"/>
    <mergeCell ref="U214:U215"/>
    <mergeCell ref="B224:E225"/>
    <mergeCell ref="F224:F225"/>
    <mergeCell ref="U224:U225"/>
    <mergeCell ref="U226:U227"/>
    <mergeCell ref="B220:E221"/>
    <mergeCell ref="F220:F221"/>
    <mergeCell ref="U220:U221"/>
    <mergeCell ref="B222:E223"/>
    <mergeCell ref="F222:F223"/>
    <mergeCell ref="U222:U223"/>
    <mergeCell ref="C231:E231"/>
    <mergeCell ref="H231:N231"/>
    <mergeCell ref="O231:S231"/>
    <mergeCell ref="T231:U231"/>
    <mergeCell ref="B232:U232"/>
    <mergeCell ref="C233:E233"/>
    <mergeCell ref="C230:E230"/>
    <mergeCell ref="H230:N230"/>
    <mergeCell ref="O230:S230"/>
    <mergeCell ref="T230:U230"/>
    <mergeCell ref="C238:E238"/>
    <mergeCell ref="U238:U239"/>
    <mergeCell ref="C239:E239"/>
    <mergeCell ref="N241:N242"/>
    <mergeCell ref="O241:O242"/>
    <mergeCell ref="P241:P242"/>
    <mergeCell ref="C234:E234"/>
    <mergeCell ref="U234:U235"/>
    <mergeCell ref="C235:E235"/>
    <mergeCell ref="B236:U236"/>
    <mergeCell ref="C237:E237"/>
    <mergeCell ref="Q241:Q242"/>
    <mergeCell ref="R241:R242"/>
    <mergeCell ref="S241:S242"/>
    <mergeCell ref="T241:T242"/>
    <mergeCell ref="U241:U242"/>
    <mergeCell ref="B241:E242"/>
    <mergeCell ref="F241:F242"/>
    <mergeCell ref="G241:G242"/>
    <mergeCell ref="H241:H242"/>
    <mergeCell ref="I241:I242"/>
    <mergeCell ref="J241:J242"/>
    <mergeCell ref="K241:K242"/>
    <mergeCell ref="L241:L242"/>
    <mergeCell ref="M241:M242"/>
    <mergeCell ref="U249:U250"/>
    <mergeCell ref="B251:E252"/>
    <mergeCell ref="F251:F252"/>
    <mergeCell ref="U251:U252"/>
    <mergeCell ref="U245:U246"/>
    <mergeCell ref="B247:E248"/>
    <mergeCell ref="F247:F248"/>
    <mergeCell ref="U247:U248"/>
    <mergeCell ref="B243:E244"/>
    <mergeCell ref="F243:F244"/>
    <mergeCell ref="U243:U244"/>
    <mergeCell ref="B245:E246"/>
    <mergeCell ref="F245:F246"/>
    <mergeCell ref="V102:V103"/>
    <mergeCell ref="B263:F264"/>
    <mergeCell ref="B265:F266"/>
    <mergeCell ref="B226:F227"/>
    <mergeCell ref="U265:U266"/>
    <mergeCell ref="B240:U240"/>
    <mergeCell ref="B261:E262"/>
    <mergeCell ref="F261:F262"/>
    <mergeCell ref="U261:U262"/>
    <mergeCell ref="U263:U264"/>
    <mergeCell ref="B257:E258"/>
    <mergeCell ref="F257:F258"/>
    <mergeCell ref="U257:U258"/>
    <mergeCell ref="B259:E260"/>
    <mergeCell ref="F259:F260"/>
    <mergeCell ref="U259:U260"/>
    <mergeCell ref="B253:E254"/>
    <mergeCell ref="F253:F254"/>
    <mergeCell ref="U253:U254"/>
    <mergeCell ref="B255:E256"/>
    <mergeCell ref="F255:F256"/>
    <mergeCell ref="U255:U256"/>
    <mergeCell ref="B249:E250"/>
    <mergeCell ref="F249:F250"/>
  </mergeCells>
  <pageMargins left="0.23622047244094491" right="0.23622047244094491" top="0.74803149606299213" bottom="0.74803149606299213" header="0.31496062992125984" footer="0.31496062992125984"/>
  <pageSetup scale="45" fitToHeight="0" orientation="landscape" r:id="rId1"/>
  <headerFooter>
    <oddFooter>&amp;C
Presupuesto basado en Resultados 2023 Hoja &amp;P de &amp;N</oddFooter>
  </headerFooter>
  <rowBreaks count="9" manualBreakCount="9">
    <brk id="44" min="1" max="20" man="1"/>
    <brk id="73" min="1" max="20" man="1"/>
    <brk id="101" min="1" max="20" man="1"/>
    <brk id="129" min="1" max="20" man="1"/>
    <brk id="158" min="1" max="20" man="1"/>
    <brk id="186" min="1" max="20" man="1"/>
    <brk id="213" min="1" max="20" man="1"/>
    <brk id="239" min="1" max="20" man="1"/>
    <brk id="271" max="20" man="1"/>
  </rowBreaks>
  <colBreaks count="1" manualBreakCount="1">
    <brk id="13" max="2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PbR autorizado</vt:lpstr>
      <vt:lpstr>PbR Modificado </vt:lpstr>
      <vt:lpstr>'PbR autorizado'!Área_de_impresión</vt:lpstr>
      <vt:lpstr>'PbR Modificado '!Área_de_impresión</vt:lpstr>
      <vt:lpstr>'PbR autorizado'!Títulos_a_imprimir</vt:lpstr>
      <vt:lpstr>'PbR Modificado '!Títulos_a_imprimir</vt:lpstr>
    </vt:vector>
  </TitlesOfParts>
  <Company>CAPAMA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del Desempeño</dc:creator>
  <cp:lastModifiedBy>LETICIA</cp:lastModifiedBy>
  <cp:lastPrinted>2024-04-04T15:14:11Z</cp:lastPrinted>
  <dcterms:created xsi:type="dcterms:W3CDTF">2021-12-10T15:20:24Z</dcterms:created>
  <dcterms:modified xsi:type="dcterms:W3CDTF">2024-04-08T21:57:23Z</dcterms:modified>
</cp:coreProperties>
</file>