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Pub 2020\Evaluacion del desempeño excel\"/>
    </mc:Choice>
  </mc:AlternateContent>
  <bookViews>
    <workbookView xWindow="0" yWindow="0" windowWidth="24000" windowHeight="9735" activeTab="1"/>
  </bookViews>
  <sheets>
    <sheet name="Ingreso Autorizado 20" sheetId="1" r:id="rId1"/>
    <sheet name="PA2020" sheetId="2" r:id="rId2"/>
  </sheets>
  <definedNames>
    <definedName name="_xlnm.Print_Area" localSheetId="1">'PA2020'!$A$1:$E$189</definedName>
    <definedName name="_xlnm.Print_Titles" localSheetId="0">'Ingreso Autorizado 20'!$1:$22</definedName>
    <definedName name="_xlnm.Print_Titles" localSheetId="1">'PA2020'!$1:$8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2" l="1"/>
  <c r="D154" i="2"/>
  <c r="D141" i="2"/>
  <c r="D138" i="2"/>
  <c r="D80" i="2"/>
  <c r="D38" i="2"/>
  <c r="D9" i="2"/>
  <c r="D162" i="2" s="1"/>
  <c r="O103" i="1" l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2" i="1"/>
  <c r="O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K23" i="1" s="1"/>
  <c r="K19" i="1" s="1"/>
  <c r="J98" i="1"/>
  <c r="I98" i="1"/>
  <c r="I23" i="1" s="1"/>
  <c r="I19" i="1" s="1"/>
  <c r="H98" i="1"/>
  <c r="G98" i="1"/>
  <c r="F98" i="1"/>
  <c r="E98" i="1"/>
  <c r="E23" i="1" s="1"/>
  <c r="E19" i="1" s="1"/>
  <c r="D98" i="1"/>
  <c r="C98" i="1"/>
  <c r="C23" i="1" s="1"/>
  <c r="C19" i="1" s="1"/>
  <c r="B98" i="1"/>
  <c r="O97" i="1"/>
  <c r="B97" i="1"/>
  <c r="O96" i="1"/>
  <c r="B96" i="1"/>
  <c r="O95" i="1"/>
  <c r="B95" i="1"/>
  <c r="O94" i="1"/>
  <c r="B94" i="1"/>
  <c r="O93" i="1"/>
  <c r="B93" i="1"/>
  <c r="O92" i="1"/>
  <c r="B92" i="1"/>
  <c r="O91" i="1"/>
  <c r="B91" i="1"/>
  <c r="O90" i="1"/>
  <c r="B90" i="1"/>
  <c r="O89" i="1"/>
  <c r="B89" i="1"/>
  <c r="O88" i="1"/>
  <c r="B88" i="1"/>
  <c r="O87" i="1"/>
  <c r="B87" i="1"/>
  <c r="O86" i="1"/>
  <c r="B86" i="1"/>
  <c r="O85" i="1"/>
  <c r="B85" i="1"/>
  <c r="O84" i="1"/>
  <c r="B84" i="1"/>
  <c r="O83" i="1"/>
  <c r="B83" i="1"/>
  <c r="O82" i="1"/>
  <c r="B82" i="1"/>
  <c r="O81" i="1"/>
  <c r="B81" i="1"/>
  <c r="O80" i="1"/>
  <c r="B80" i="1"/>
  <c r="O79" i="1"/>
  <c r="B79" i="1"/>
  <c r="O78" i="1"/>
  <c r="B78" i="1"/>
  <c r="O77" i="1"/>
  <c r="B77" i="1"/>
  <c r="O76" i="1"/>
  <c r="B76" i="1"/>
  <c r="O75" i="1"/>
  <c r="B75" i="1"/>
  <c r="O74" i="1"/>
  <c r="B74" i="1"/>
  <c r="O73" i="1"/>
  <c r="B73" i="1"/>
  <c r="O72" i="1"/>
  <c r="B72" i="1"/>
  <c r="O71" i="1"/>
  <c r="B71" i="1"/>
  <c r="O70" i="1"/>
  <c r="B70" i="1"/>
  <c r="O69" i="1"/>
  <c r="B69" i="1"/>
  <c r="O68" i="1"/>
  <c r="B68" i="1"/>
  <c r="O67" i="1"/>
  <c r="B67" i="1"/>
  <c r="O66" i="1"/>
  <c r="B66" i="1"/>
  <c r="O65" i="1"/>
  <c r="B65" i="1"/>
  <c r="O64" i="1"/>
  <c r="B64" i="1"/>
  <c r="O63" i="1"/>
  <c r="B63" i="1"/>
  <c r="O62" i="1"/>
  <c r="B62" i="1"/>
  <c r="O61" i="1"/>
  <c r="B61" i="1"/>
  <c r="O60" i="1"/>
  <c r="B60" i="1"/>
  <c r="O59" i="1"/>
  <c r="B59" i="1"/>
  <c r="O58" i="1"/>
  <c r="B58" i="1"/>
  <c r="O57" i="1"/>
  <c r="B57" i="1"/>
  <c r="O56" i="1"/>
  <c r="B56" i="1"/>
  <c r="O55" i="1"/>
  <c r="B55" i="1"/>
  <c r="O54" i="1"/>
  <c r="B54" i="1"/>
  <c r="O53" i="1"/>
  <c r="B53" i="1"/>
  <c r="O52" i="1"/>
  <c r="B52" i="1"/>
  <c r="O51" i="1"/>
  <c r="B51" i="1"/>
  <c r="O50" i="1"/>
  <c r="B50" i="1"/>
  <c r="O49" i="1"/>
  <c r="B49" i="1"/>
  <c r="O48" i="1"/>
  <c r="B48" i="1"/>
  <c r="O47" i="1"/>
  <c r="B47" i="1"/>
  <c r="O46" i="1"/>
  <c r="B46" i="1"/>
  <c r="O45" i="1"/>
  <c r="B45" i="1"/>
  <c r="O44" i="1"/>
  <c r="B44" i="1"/>
  <c r="O43" i="1"/>
  <c r="B43" i="1"/>
  <c r="O42" i="1"/>
  <c r="B42" i="1"/>
  <c r="O41" i="1"/>
  <c r="B41" i="1"/>
  <c r="O40" i="1"/>
  <c r="B40" i="1"/>
  <c r="O39" i="1"/>
  <c r="B39" i="1"/>
  <c r="O38" i="1"/>
  <c r="B38" i="1"/>
  <c r="O37" i="1"/>
  <c r="B37" i="1"/>
  <c r="O36" i="1"/>
  <c r="B36" i="1"/>
  <c r="O35" i="1"/>
  <c r="B35" i="1"/>
  <c r="O34" i="1"/>
  <c r="G34" i="1"/>
  <c r="B34" i="1"/>
  <c r="M33" i="1"/>
  <c r="J33" i="1"/>
  <c r="G33" i="1"/>
  <c r="D33" i="1"/>
  <c r="O33" i="1" s="1"/>
  <c r="B33" i="1"/>
  <c r="D11" i="1" s="1"/>
  <c r="M32" i="1"/>
  <c r="J32" i="1"/>
  <c r="G32" i="1"/>
  <c r="D32" i="1"/>
  <c r="O32" i="1" s="1"/>
  <c r="B32" i="1"/>
  <c r="M31" i="1"/>
  <c r="J31" i="1"/>
  <c r="G31" i="1"/>
  <c r="D31" i="1"/>
  <c r="O31" i="1" s="1"/>
  <c r="B31" i="1"/>
  <c r="D9" i="1" s="1"/>
  <c r="M30" i="1"/>
  <c r="M29" i="1" s="1"/>
  <c r="M28" i="1" s="1"/>
  <c r="M23" i="1" s="1"/>
  <c r="M19" i="1" s="1"/>
  <c r="J30" i="1"/>
  <c r="G30" i="1"/>
  <c r="G29" i="1" s="1"/>
  <c r="G28" i="1" s="1"/>
  <c r="G23" i="1" s="1"/>
  <c r="G19" i="1" s="1"/>
  <c r="D30" i="1"/>
  <c r="O30" i="1" s="1"/>
  <c r="O29" i="1" s="1"/>
  <c r="O28" i="1" s="1"/>
  <c r="O23" i="1" s="1"/>
  <c r="O19" i="1" s="1"/>
  <c r="B30" i="1"/>
  <c r="D7" i="1" s="1"/>
  <c r="N29" i="1"/>
  <c r="L29" i="1"/>
  <c r="K29" i="1"/>
  <c r="J29" i="1"/>
  <c r="I29" i="1"/>
  <c r="H29" i="1"/>
  <c r="F29" i="1"/>
  <c r="E29" i="1"/>
  <c r="D29" i="1"/>
  <c r="C29" i="1"/>
  <c r="B29" i="1"/>
  <c r="N28" i="1"/>
  <c r="L28" i="1"/>
  <c r="K28" i="1"/>
  <c r="J28" i="1"/>
  <c r="I28" i="1"/>
  <c r="H28" i="1"/>
  <c r="F28" i="1"/>
  <c r="E28" i="1"/>
  <c r="D28" i="1"/>
  <c r="C28" i="1"/>
  <c r="B28" i="1"/>
  <c r="O27" i="1"/>
  <c r="B27" i="1"/>
  <c r="O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L23" i="1"/>
  <c r="J23" i="1"/>
  <c r="H23" i="1"/>
  <c r="F23" i="1"/>
  <c r="D23" i="1"/>
  <c r="B23" i="1"/>
  <c r="N19" i="1"/>
  <c r="L19" i="1"/>
  <c r="J19" i="1"/>
  <c r="H19" i="1"/>
  <c r="F19" i="1"/>
  <c r="D19" i="1"/>
  <c r="D14" i="1" l="1"/>
  <c r="G14" i="1"/>
  <c r="D16" i="1"/>
  <c r="G16" i="1"/>
  <c r="D10" i="1"/>
  <c r="D8" i="1"/>
  <c r="D13" i="1" l="1"/>
  <c r="G13" i="1"/>
  <c r="G17" i="1" s="1"/>
  <c r="D12" i="1"/>
  <c r="D15" i="1"/>
  <c r="G15" i="1"/>
  <c r="D17" i="1" l="1"/>
</calcChain>
</file>

<file path=xl/sharedStrings.xml><?xml version="1.0" encoding="utf-8"?>
<sst xmlns="http://schemas.openxmlformats.org/spreadsheetml/2006/main" count="252" uniqueCount="251">
  <si>
    <t>COMISIÓN DE AGUA POTABLE Y ALCANTARILLADO DEL MUNICIPIO DE ACAPULCO</t>
  </si>
  <si>
    <t>INGRESO ESTIMADO</t>
  </si>
  <si>
    <t>LEY DE INGRESOS PARA EL EJERCICIO FISCAL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</si>
  <si>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</si>
  <si>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</si>
  <si>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</si>
  <si>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</si>
  <si>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</si>
  <si>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</si>
  <si>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</si>
  <si>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</si>
  <si>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</si>
  <si>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</si>
  <si>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</si>
  <si>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</si>
  <si>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</si>
  <si>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TOTAL:</t>
  </si>
  <si>
    <t>5 PRODUCTOS</t>
  </si>
  <si>
    <t>51 PRODUCTOS</t>
  </si>
  <si>
    <t>OTROS REDONDEO</t>
  </si>
  <si>
    <t>INTERESES GANADOS CTA CORRIENTE</t>
  </si>
  <si>
    <t>7 INGRESOS POR VENTA DE BIENES, PRESTACIÓN DE SERVICIOS Y OTROS INGRESOS</t>
  </si>
  <si>
    <t>73 INGRESOS POR VENTA DE BIENES Y PRESTACIÓN DE SERVICIOS DE ENTIDADES PARAESTATALES Y FIDEICOMISOS NO EMPRESARIALES Y NO FINANCIEROS.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</si>
  <si>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</si>
  <si>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</si>
  <si>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</si>
  <si>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</si>
  <si>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</si>
  <si>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</si>
  <si>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</si>
  <si>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</si>
  <si>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</si>
  <si>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</si>
  <si>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</si>
  <si>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</si>
  <si>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CONEXIÓN DE AGUA POTABLE TASA 0%</t>
  </si>
  <si>
    <t>SERV. DE CONEXIÓN DE AGUA POTABLE TASA 16%</t>
  </si>
  <si>
    <t>SERV DE CON. DE ALCANTARILLADO TASA 0%</t>
  </si>
  <si>
    <t>SERV DE CON. DE ALCANTARILLADO TASA 16%</t>
  </si>
  <si>
    <t>GASTOS DE EJECUCIÓN TASA 0%</t>
  </si>
  <si>
    <t>GASTOS DE EJECUCIÓN TASA 16%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</si>
  <si>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</si>
  <si>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</si>
  <si>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</si>
  <si>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</si>
  <si>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</si>
  <si>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</si>
  <si>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</si>
  <si>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</si>
  <si>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</si>
  <si>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</si>
  <si>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</si>
  <si>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</si>
  <si>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PADRÓN TASA 0%</t>
  </si>
  <si>
    <t>CAMBIO DE DATOS AL PADRÓN TASA 16%</t>
  </si>
  <si>
    <t>SUPERV.OBRAS REDES INTER.D'AGUA TASA 0%</t>
  </si>
  <si>
    <t>REPARACIÓN DE MEDIDOR TASA 0%</t>
  </si>
  <si>
    <t>REPARACIÓN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</si>
  <si>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</si>
  <si>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</si>
  <si>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</si>
  <si>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</si>
  <si>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DIÁMETRO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</si>
  <si>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</si>
  <si>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</si>
  <si>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</si>
  <si>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</si>
  <si>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</si>
  <si>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</si>
  <si>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</si>
  <si>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</si>
  <si>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</si>
  <si>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INSPECCIÓN TASA 0%</t>
  </si>
  <si>
    <t>SOLICITUD DE INSPECCIÓN TASA 16%</t>
  </si>
  <si>
    <t>BÚSQUEDA DE DATOS TASA 0%</t>
  </si>
  <si>
    <t>BÚSQUEDA DE DATOS TASA 16%</t>
  </si>
  <si>
    <t>BAJA DE TOMA TASA 0%</t>
  </si>
  <si>
    <t>BAJA DE TOMA TASA 16%</t>
  </si>
  <si>
    <t>SUSPENSIÓN DE TOMA TASA 0%</t>
  </si>
  <si>
    <t>SUSPENSIÓN DE TOMA TASA 16%</t>
  </si>
  <si>
    <t>USO Y APROV. DE INF. AGUA TASA 0%</t>
  </si>
  <si>
    <t>USO Y APROV. DE INF. AGUA TASA 16%</t>
  </si>
  <si>
    <t>USO Y APROV. DE INF. DREN. TASA 0%</t>
  </si>
  <si>
    <t>NOTIFICACIÓN TASA 0%</t>
  </si>
  <si>
    <t>RECUPERACIÓN DE SEGUROS TASA 0%</t>
  </si>
  <si>
    <t>PAGO DE GAFETE TASA 0%</t>
  </si>
  <si>
    <t>LIMPIEZA DE FOSAS SÉPTICAS 16%</t>
  </si>
  <si>
    <t>SOBRANTE DE CAJA</t>
  </si>
  <si>
    <t>20% PENALIZACIÓN POR CHEQUE DEVUELTO</t>
  </si>
  <si>
    <t>VENTA DE CHATARRA (0%)</t>
  </si>
  <si>
    <t>DEVOLUCIÓN DE ISR</t>
  </si>
  <si>
    <t>9 TRANSFERENCIAS, ASIGNACIONES, SUBSIDIOS Y SUBVENCIONES, Y PENSIONES Y JUBILACIONES</t>
  </si>
  <si>
    <t>93 SUBSIDIOS Y SUBVENCIONES</t>
  </si>
  <si>
    <t>DERECHOS POR APROVECHAMIENTO DE AGUAS NACIONALES</t>
  </si>
  <si>
    <t>COMISIÓN DE AGUA POTABLE Y ALCANTARILLADO DEL MUNICIPIO DE ACAPULCO PRESUPUESTO DE EGRESOS ATENDIENDO EL CLASIFICADOR POR OBJETO DEL GASTO A NIVEL PARTIDA ESPECIFICA  PARA EL EJERCICIO FISCAL 2020</t>
  </si>
  <si>
    <t>PARTIDA</t>
  </si>
  <si>
    <t>CONCEPTO</t>
  </si>
  <si>
    <t>PRESUPUESTO AUTORIZADO</t>
  </si>
  <si>
    <t>SERVICIOS PERSONALES</t>
  </si>
  <si>
    <t>SUELDOS SINDICALIZADOS</t>
  </si>
  <si>
    <t>SOBRESUELDO VIDA CARA</t>
  </si>
  <si>
    <t>SUELDOS FUNCIONARIOS</t>
  </si>
  <si>
    <t>SUELDOS CONTRATO MANUAL</t>
  </si>
  <si>
    <t>QUINQUENIOS POR ANTIGÜEDAD</t>
  </si>
  <si>
    <t>PRIMA VACACIONAL</t>
  </si>
  <si>
    <t>PRIMA DOMINICAL</t>
  </si>
  <si>
    <t>AGUINALDO</t>
  </si>
  <si>
    <t>HORAS EXTRAS</t>
  </si>
  <si>
    <t>COMPENSACIONES</t>
  </si>
  <si>
    <t>APORTACIONES ISSSTE CUOTA FEDERAL</t>
  </si>
  <si>
    <t>APORTACIÓN ISSSTE CUOTA GUERRERO</t>
  </si>
  <si>
    <t>CUOTA IMSS APORTACIÓN EMPRESA</t>
  </si>
  <si>
    <t>SEGURO DE VIDA</t>
  </si>
  <si>
    <t>FINIQUITOS E INDEMNIZACIONES</t>
  </si>
  <si>
    <t>PERMISOS ECONÓMICOS</t>
  </si>
  <si>
    <t>VACACIONES</t>
  </si>
  <si>
    <t>I.S.R. FUNCIONARIOS</t>
  </si>
  <si>
    <t>I.S.R. EMPLEADOS</t>
  </si>
  <si>
    <t>DESPENSA</t>
  </si>
  <si>
    <t>GUARDERÍA</t>
  </si>
  <si>
    <t>PRESTACIONES CONTRACTUALES (PS)</t>
  </si>
  <si>
    <t>BECAS DE ESTUDIO</t>
  </si>
  <si>
    <t>BONO DEL DÍA DEL BURÓCRATA</t>
  </si>
  <si>
    <t>BONO DEL DÍA DE LA MADRE</t>
  </si>
  <si>
    <t>BONO DEL DÍA DEL PADRE</t>
  </si>
  <si>
    <t>PREVISIÓN SOCIAL</t>
  </si>
  <si>
    <t>ESTÍMULOS</t>
  </si>
  <si>
    <t xml:space="preserve">MATERIALES Y SUMINISTROS </t>
  </si>
  <si>
    <t>MATERIALES Y SUMINISTROS PARA OFICINA</t>
  </si>
  <si>
    <t>MATERIAL Y SUM. DE INGENIERÍA Y DIBUJO</t>
  </si>
  <si>
    <t>MATERIAL DE COMPUTO</t>
  </si>
  <si>
    <t>MATERIAL IMPRESO E INFORMACIÓN DIGITAL</t>
  </si>
  <si>
    <t>ASEO Y LIMPIEZA</t>
  </si>
  <si>
    <t>GAFETES Y CREDENCIALES</t>
  </si>
  <si>
    <t>PRODUCTOS ALIMENTICIOS</t>
  </si>
  <si>
    <t>MEDIDORES</t>
  </si>
  <si>
    <t>PRODUCTOS MINERALES NO METÁLICOS</t>
  </si>
  <si>
    <t>CEMENTO Y PRODUCTOS DE CONCRETO</t>
  </si>
  <si>
    <t>MADERA Y PRODUCTOS DE MADERA</t>
  </si>
  <si>
    <t>VIDRIO Y PRODUCTOS DE VIDRIO</t>
  </si>
  <si>
    <t>MATERIAL ELÉCTRICO</t>
  </si>
  <si>
    <t>ARTÍCULOS METÁLICOS PARA LA CONSTRUCCIÓN</t>
  </si>
  <si>
    <t>OTROS MATS Y ARTS DE CONSTRUCC Y REP</t>
  </si>
  <si>
    <t>CLORO GAS</t>
  </si>
  <si>
    <t>HIPOCLORITO DE SODIO</t>
  </si>
  <si>
    <t>SULFATO DE ALUMINIO</t>
  </si>
  <si>
    <t>COVEFLOCK POLÍMERO P/AGUA</t>
  </si>
  <si>
    <t>DIVERSOS MATERIALES QUÍMICOS</t>
  </si>
  <si>
    <t>COVEFLOCK POLÍMERO P/LODO</t>
  </si>
  <si>
    <t>COVEFLOCK POLÍMERO P/POLVO</t>
  </si>
  <si>
    <t>OXIGENO INDUSTRIAL Y ACETILENO</t>
  </si>
  <si>
    <t>FERTILIZANTES, PESTICIDAS Y OTROS</t>
  </si>
  <si>
    <t>MEDICAMENTOS</t>
  </si>
  <si>
    <t>MATERIAL MEDICO</t>
  </si>
  <si>
    <t>MATERIAL DENTAL Y DE LABORATORIO</t>
  </si>
  <si>
    <t>FIBRAS SINTÉTICA, HULES Y DERIV</t>
  </si>
  <si>
    <t>COMBUSTIBLES</t>
  </si>
  <si>
    <t>LUBRICANTES</t>
  </si>
  <si>
    <t>UNIFORMES</t>
  </si>
  <si>
    <t>PRENDAS DE SEGURIDAD</t>
  </si>
  <si>
    <t>PRODUCTOS TEXTILES</t>
  </si>
  <si>
    <t>HERRAMIENTAS MENORES</t>
  </si>
  <si>
    <t>REFACC Y ACCESORIOS DE EDIFICIOS</t>
  </si>
  <si>
    <t>REFACC Y ACCS DE MOBILIARIO Y EQUIPO</t>
  </si>
  <si>
    <t>REFACC Y ACCS DE EQPO DE COMPUTO</t>
  </si>
  <si>
    <t>NEUMÁTICOS</t>
  </si>
  <si>
    <t>REFACC Y ACCESORIOS DE EQPO DE TRANSPORTE</t>
  </si>
  <si>
    <t>REFACC. Y ACCES. MENORES PARA MAQUINARIA</t>
  </si>
  <si>
    <t>REFACC Y ACCS DE OTROS BIENES MUEBLES</t>
  </si>
  <si>
    <t>SERVICIOS GENERALES</t>
  </si>
  <si>
    <t>ENERGÍA ELÉCTRICA</t>
  </si>
  <si>
    <t>TELÉFONOS</t>
  </si>
  <si>
    <t>TELEFONÍA CELULAR</t>
  </si>
  <si>
    <t>CORREOS</t>
  </si>
  <si>
    <t>ARRENDAMIENTO DE INMUEBLES</t>
  </si>
  <si>
    <t>RENTA DE MAQUINARIA</t>
  </si>
  <si>
    <t>RENTA DE PIPAS</t>
  </si>
  <si>
    <t>ARRENDAMIENTO DE CAJEROS AUT</t>
  </si>
  <si>
    <t>GASTOS POR JUICIOS LEGALES</t>
  </si>
  <si>
    <t>SERVS. LEGALES, DE CONTABILIDAD,AUDITORI</t>
  </si>
  <si>
    <t>ESTUDIOS Y PROYECTOS</t>
  </si>
  <si>
    <t>ESTUDIOS Y PROYECTOS PARA AGUAS RES</t>
  </si>
  <si>
    <t>SERVICIOS DE ARQUITECTURA E INGENIERÍA</t>
  </si>
  <si>
    <t>CAPACITACIÓN A SERVIDORES PUBLICO</t>
  </si>
  <si>
    <t>SERVICIOS DE APOYO ADMINISTRATIVO, FOTOC</t>
  </si>
  <si>
    <t>SERVICIOS MÉDICOS</t>
  </si>
  <si>
    <t>COMISIONES BANCARIAS</t>
  </si>
  <si>
    <t>TRASLADO DE VALORES</t>
  </si>
  <si>
    <t>SEGUROS Y FIANZAS</t>
  </si>
  <si>
    <t>MANTENIMIENTO Y REPARACIÓN DE EDIFICIOS</t>
  </si>
  <si>
    <t>MANTTO. Y REPARACIÓN DE EQPO. FOTOCOPIAD</t>
  </si>
  <si>
    <t>MANTO Y REPARACIÓN DE RADIO/COMUNICACIÓN</t>
  </si>
  <si>
    <t>MANTTO Y ACTUALIZACIÓN DEL SISTEMA DE C</t>
  </si>
  <si>
    <t>MANTO Y REPARACIÓN DE EQUIPO DE TRANS,</t>
  </si>
  <si>
    <t>MANTO Y REPARACIÓN DE EQPO. INGENIERÍA</t>
  </si>
  <si>
    <t>MANTO Y REP DE MAQ Y EQPO D CONSTRUCCIÓN</t>
  </si>
  <si>
    <t>MANTO Y REPARACIÓN DE HERRAMIENTAS</t>
  </si>
  <si>
    <t>MANTTO. Y REP. DE MANTENIMIENTO MECÁNICO</t>
  </si>
  <si>
    <t>MANTTO. Y REP. DE EQUIPO ELÉCTRICO</t>
  </si>
  <si>
    <t>FUMIGACIÓN Y DESINFECTANTES</t>
  </si>
  <si>
    <t>DIF. POR RADIO Y TV P/PROMOVER VTA SERV</t>
  </si>
  <si>
    <t>PERIÓDICOS, REVISTA Y PRENSA</t>
  </si>
  <si>
    <t>SUSCRIPCIONES Y CUOTAS</t>
  </si>
  <si>
    <t>PASAJES AÉREOS NACIONALES</t>
  </si>
  <si>
    <t>PASAJES LOCALES</t>
  </si>
  <si>
    <t>PEAJES LOCALES</t>
  </si>
  <si>
    <t>PASAJES FORÁNEOS (AUTOBÚS)</t>
  </si>
  <si>
    <t>PEAJE FORÁNEOS</t>
  </si>
  <si>
    <t>VIÁTICOS</t>
  </si>
  <si>
    <t>DIVERSOS GASTOS GRALES (ALI Y CAST LOC)</t>
  </si>
  <si>
    <t>HOSPEDAJE</t>
  </si>
  <si>
    <t>PENSIONES Y ESTACIONAMIENTO</t>
  </si>
  <si>
    <t>PARA FUNERALES</t>
  </si>
  <si>
    <t>DERECHO POR USO Y APROV DE AGUAS NAC.</t>
  </si>
  <si>
    <t xml:space="preserve">DERECHOS POR DESCARGAS AGUAS RESIDUALES. </t>
  </si>
  <si>
    <t>TENENCIAS Y PLACAS</t>
  </si>
  <si>
    <t>GASTOS LEGALES (Por Ejecución)</t>
  </si>
  <si>
    <t>TRAM. DE PRORROGA DE TITULO DE CONCESIÓN</t>
  </si>
  <si>
    <t>SENTENCIAS Y RESOLUCIONES POR AUTORIDAD</t>
  </si>
  <si>
    <t>MULTAS Y RECARGOS</t>
  </si>
  <si>
    <t>ACTUALIZACIÓN</t>
  </si>
  <si>
    <t>INDEMNIZACIONES POR DAÑOS A TERCEROS</t>
  </si>
  <si>
    <t>15% PRO-TURISMO</t>
  </si>
  <si>
    <t>15% ECOLOGÍA</t>
  </si>
  <si>
    <t>2% S/NOMINAS</t>
  </si>
  <si>
    <t>15% EDUCACIÓN Y ASISTENCIA SOCIAL</t>
  </si>
  <si>
    <t>TRANSFERENCIAS, ASIGNACIONES, SUBSIDIOS Y OTRAS AYUDAS</t>
  </si>
  <si>
    <t>AYUDAS SOCIALES</t>
  </si>
  <si>
    <t>DONATIVOS A INST. SIN FINES DE LUCRO</t>
  </si>
  <si>
    <t xml:space="preserve"> BIENES MUEBLES, INMUEBLES E INTANGIBLES</t>
  </si>
  <si>
    <t>MOBILIARIO Y EQUIPO DE OFICINA</t>
  </si>
  <si>
    <t>EQUIPO DE INGENIERÍA Y DIBUJO</t>
  </si>
  <si>
    <t>MOBILIARIO Y EQUIPO DE COMPUTO</t>
  </si>
  <si>
    <t>OTROS MOBILIARIOS Y EQUIPOS DE ADMÓN.</t>
  </si>
  <si>
    <t>CÁMARAS FOTOGRÁFICAS Y DE VIDEO</t>
  </si>
  <si>
    <t>INSTRUMENTAL MEDICO Y DE LABORATORIO</t>
  </si>
  <si>
    <t>AUTOMÓVILES Y CAMIONES</t>
  </si>
  <si>
    <t>MAQUINARIA Y EQUIPO INDUSTRIAL</t>
  </si>
  <si>
    <t>SIST. DE AIRE ACOND. Y CALEFACCIÓN</t>
  </si>
  <si>
    <t>EQUIPOS DE GENERACIÓN ELÉCTRICA, APARATO</t>
  </si>
  <si>
    <t>HERRAMIENTAS</t>
  </si>
  <si>
    <t>SOFTWARE</t>
  </si>
  <si>
    <t xml:space="preserve"> INVERSIÓN PUBLICA</t>
  </si>
  <si>
    <t xml:space="preserve"> CONSTRUCCIÓN DE OBRAS EN PROCESO</t>
  </si>
  <si>
    <t>DEUDA PÚBLICA</t>
  </si>
  <si>
    <t>CAPITAL CRÉDITO BANORTE</t>
  </si>
  <si>
    <t>INTERESES DE CRÉDITO BANORTE</t>
  </si>
  <si>
    <t>GASTOS DE LA DEUDA</t>
  </si>
  <si>
    <t>AGUINALDO EJERCICIO ANTERIOR</t>
  </si>
  <si>
    <t>PROVEEDORES VARIOS</t>
  </si>
  <si>
    <t>TOTAL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</si>
</sst>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</cellStyleXfs>
  <cellXfs count="131">
    <xf numFmtId="0" fontId="0" fillId="0" borderId="0" xfId="0"/>
    <xf numFmtId="0" fontId="6" fillId="0" borderId="0" xfId="4" applyFont="1"/>
    <xf numFmtId="44" fontId="6" fillId="0" borderId="0" xfId="4" applyNumberFormat="1" applyFont="1"/>
    <xf numFmtId="0" fontId="4" fillId="0" borderId="0" xfId="4"/>
    <xf numFmtId="10" fontId="6" fillId="0" borderId="0" xfId="3" applyNumberFormat="1" applyFont="1"/>
    <xf numFmtId="44" fontId="6" fillId="0" borderId="0" xfId="2" applyFont="1"/>
    <xf numFmtId="43" fontId="6" fillId="0" borderId="0" xfId="4" applyNumberFormat="1" applyFont="1"/>
    <xf numFmtId="43" fontId="6" fillId="0" borderId="0" xfId="1" applyFont="1"/>
    <xf numFmtId="0" fontId="8" fillId="0" borderId="1" xfId="4" applyFont="1" applyBorder="1" applyAlignment="1">
      <alignment horizontal="center" vertical="center"/>
    </xf>
    <xf numFmtId="0" fontId="9" fillId="0" borderId="3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8" fillId="0" borderId="6" xfId="4" applyFont="1" applyBorder="1" applyAlignment="1">
      <alignment horizontal="center" vertical="center"/>
    </xf>
    <xf numFmtId="0" fontId="9" fillId="0" borderId="8" xfId="4" applyFont="1" applyBorder="1" applyAlignment="1">
      <alignment vertical="center"/>
    </xf>
    <xf numFmtId="0" fontId="9" fillId="0" borderId="9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43" fontId="4" fillId="0" borderId="0" xfId="1" applyFont="1"/>
    <xf numFmtId="44" fontId="10" fillId="0" borderId="0" xfId="4" applyNumberFormat="1" applyFont="1"/>
    <xf numFmtId="0" fontId="4" fillId="0" borderId="0" xfId="4" applyFont="1"/>
    <xf numFmtId="0" fontId="11" fillId="2" borderId="11" xfId="4" applyFont="1" applyFill="1" applyBorder="1" applyAlignment="1">
      <alignment horizontal="center" vertical="center"/>
    </xf>
    <xf numFmtId="44" fontId="11" fillId="2" borderId="12" xfId="2" applyFont="1" applyFill="1" applyBorder="1" applyAlignment="1">
      <alignment horizontal="right" vertical="center"/>
    </xf>
    <xf numFmtId="44" fontId="8" fillId="2" borderId="12" xfId="2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left" vertical="center"/>
    </xf>
    <xf numFmtId="44" fontId="8" fillId="2" borderId="14" xfId="2" applyFont="1" applyFill="1" applyBorder="1" applyAlignment="1">
      <alignment horizontal="right" vertical="center"/>
    </xf>
    <xf numFmtId="4" fontId="8" fillId="2" borderId="8" xfId="4" applyNumberFormat="1" applyFont="1" applyFill="1" applyBorder="1" applyAlignment="1">
      <alignment horizontal="center" vertical="center"/>
    </xf>
    <xf numFmtId="4" fontId="8" fillId="2" borderId="9" xfId="4" applyNumberFormat="1" applyFont="1" applyFill="1" applyBorder="1" applyAlignment="1">
      <alignment horizontal="center" vertical="center"/>
    </xf>
    <xf numFmtId="4" fontId="8" fillId="2" borderId="10" xfId="4" applyNumberFormat="1" applyFont="1" applyFill="1" applyBorder="1" applyAlignment="1">
      <alignment horizontal="center" vertical="center"/>
    </xf>
    <xf numFmtId="0" fontId="4" fillId="0" borderId="0" xfId="4" applyAlignment="1">
      <alignment vertical="center"/>
    </xf>
    <xf numFmtId="0" fontId="4" fillId="0" borderId="0" xfId="4" applyFont="1" applyAlignment="1">
      <alignment vertical="center"/>
    </xf>
    <xf numFmtId="0" fontId="5" fillId="0" borderId="15" xfId="4" applyFont="1" applyBorder="1" applyAlignment="1">
      <alignment horizontal="center" vertical="center"/>
    </xf>
    <xf numFmtId="44" fontId="5" fillId="0" borderId="10" xfId="2" applyFont="1" applyBorder="1" applyAlignment="1">
      <alignment horizontal="right" vertical="center"/>
    </xf>
    <xf numFmtId="4" fontId="5" fillId="0" borderId="8" xfId="4" applyNumberFormat="1" applyFont="1" applyBorder="1" applyAlignment="1">
      <alignment horizontal="center" vertical="center"/>
    </xf>
    <xf numFmtId="4" fontId="5" fillId="0" borderId="9" xfId="4" applyNumberFormat="1" applyFont="1" applyBorder="1" applyAlignment="1">
      <alignment horizontal="center" vertical="center"/>
    </xf>
    <xf numFmtId="4" fontId="5" fillId="0" borderId="10" xfId="4" applyNumberFormat="1" applyFont="1" applyBorder="1" applyAlignment="1">
      <alignment horizontal="center" vertical="center"/>
    </xf>
    <xf numFmtId="0" fontId="6" fillId="0" borderId="15" xfId="5" applyFont="1" applyFill="1" applyBorder="1" applyAlignment="1">
      <alignment wrapText="1"/>
    </xf>
    <xf numFmtId="44" fontId="6" fillId="0" borderId="10" xfId="2" applyFont="1" applyFill="1" applyBorder="1" applyAlignment="1">
      <alignment horizontal="right"/>
    </xf>
    <xf numFmtId="43" fontId="12" fillId="0" borderId="8" xfId="1" applyFont="1" applyFill="1" applyBorder="1"/>
    <xf numFmtId="43" fontId="12" fillId="0" borderId="9" xfId="1" applyFont="1" applyFill="1" applyBorder="1"/>
    <xf numFmtId="43" fontId="12" fillId="0" borderId="9" xfId="4" applyNumberFormat="1" applyFont="1" applyFill="1" applyBorder="1"/>
    <xf numFmtId="43" fontId="12" fillId="0" borderId="10" xfId="4" applyNumberFormat="1" applyFont="1" applyBorder="1"/>
    <xf numFmtId="0" fontId="8" fillId="2" borderId="15" xfId="4" applyFont="1" applyFill="1" applyBorder="1" applyAlignment="1">
      <alignment horizontal="left" wrapText="1"/>
    </xf>
    <xf numFmtId="44" fontId="8" fillId="2" borderId="10" xfId="2" applyFont="1" applyFill="1" applyBorder="1" applyAlignment="1">
      <alignment horizontal="right" vertical="center"/>
    </xf>
    <xf numFmtId="43" fontId="8" fillId="2" borderId="8" xfId="4" applyNumberFormat="1" applyFont="1" applyFill="1" applyBorder="1" applyAlignment="1">
      <alignment horizontal="center" vertical="center"/>
    </xf>
    <xf numFmtId="43" fontId="8" fillId="2" borderId="9" xfId="4" applyNumberFormat="1" applyFont="1" applyFill="1" applyBorder="1" applyAlignment="1">
      <alignment horizontal="center" vertical="center"/>
    </xf>
    <xf numFmtId="43" fontId="8" fillId="2" borderId="10" xfId="4" applyNumberFormat="1" applyFont="1" applyFill="1" applyBorder="1" applyAlignment="1">
      <alignment horizontal="center" vertical="center"/>
    </xf>
    <xf numFmtId="43" fontId="4" fillId="0" borderId="0" xfId="4" applyNumberFormat="1"/>
    <xf numFmtId="43" fontId="13" fillId="0" borderId="15" xfId="6" applyFont="1" applyFill="1" applyBorder="1" applyAlignment="1">
      <alignment horizontal="center" vertical="center" wrapText="1"/>
    </xf>
    <xf numFmtId="44" fontId="13" fillId="0" borderId="10" xfId="2" applyFont="1" applyFill="1" applyBorder="1" applyAlignment="1">
      <alignment horizontal="right" vertical="center" wrapText="1"/>
    </xf>
    <xf numFmtId="43" fontId="13" fillId="0" borderId="8" xfId="6" applyFont="1" applyFill="1" applyBorder="1" applyAlignment="1">
      <alignment horizontal="left" vertical="center" wrapText="1"/>
    </xf>
    <xf numFmtId="43" fontId="13" fillId="0" borderId="9" xfId="6" applyFont="1" applyFill="1" applyBorder="1" applyAlignment="1">
      <alignment horizontal="left" vertical="center" wrapText="1"/>
    </xf>
    <xf numFmtId="43" fontId="13" fillId="0" borderId="10" xfId="6" applyFont="1" applyFill="1" applyBorder="1" applyAlignment="1">
      <alignment horizontal="left" vertical="center" wrapText="1"/>
    </xf>
    <xf numFmtId="0" fontId="12" fillId="0" borderId="0" xfId="4" applyFont="1" applyFill="1" applyAlignment="1">
      <alignment vertical="center"/>
    </xf>
    <xf numFmtId="43" fontId="12" fillId="0" borderId="0" xfId="1" applyFont="1" applyFill="1"/>
    <xf numFmtId="43" fontId="12" fillId="0" borderId="8" xfId="1" applyFont="1" applyBorder="1"/>
    <xf numFmtId="43" fontId="12" fillId="0" borderId="9" xfId="1" applyFont="1" applyBorder="1"/>
    <xf numFmtId="43" fontId="12" fillId="0" borderId="9" xfId="4" applyNumberFormat="1" applyFont="1" applyBorder="1"/>
    <xf numFmtId="0" fontId="12" fillId="0" borderId="0" xfId="4" applyFont="1"/>
    <xf numFmtId="43" fontId="12" fillId="0" borderId="0" xfId="1" applyFont="1"/>
    <xf numFmtId="0" fontId="6" fillId="3" borderId="15" xfId="5" applyFont="1" applyFill="1" applyBorder="1" applyAlignment="1">
      <alignment wrapText="1"/>
    </xf>
    <xf numFmtId="0" fontId="12" fillId="0" borderId="0" xfId="4" applyFont="1" applyFill="1"/>
    <xf numFmtId="0" fontId="6" fillId="0" borderId="15" xfId="4" applyFont="1" applyFill="1" applyBorder="1" applyAlignment="1">
      <alignment horizontal="left"/>
    </xf>
    <xf numFmtId="0" fontId="8" fillId="2" borderId="15" xfId="4" applyFont="1" applyFill="1" applyBorder="1" applyAlignment="1">
      <alignment vertical="center" wrapText="1"/>
    </xf>
    <xf numFmtId="4" fontId="14" fillId="0" borderId="8" xfId="5" applyNumberFormat="1" applyFont="1" applyFill="1" applyBorder="1" applyAlignment="1">
      <alignment vertical="center"/>
    </xf>
    <xf numFmtId="4" fontId="14" fillId="0" borderId="9" xfId="5" applyNumberFormat="1" applyFont="1" applyFill="1" applyBorder="1" applyAlignment="1">
      <alignment vertical="center"/>
    </xf>
    <xf numFmtId="4" fontId="14" fillId="0" borderId="10" xfId="5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right" vertical="center"/>
    </xf>
    <xf numFmtId="4" fontId="15" fillId="0" borderId="8" xfId="5" applyNumberFormat="1" applyFont="1" applyFill="1" applyBorder="1" applyAlignment="1">
      <alignment vertical="center"/>
    </xf>
    <xf numFmtId="4" fontId="15" fillId="0" borderId="9" xfId="5" applyNumberFormat="1" applyFont="1" applyFill="1" applyBorder="1" applyAlignment="1">
      <alignment vertical="center"/>
    </xf>
    <xf numFmtId="4" fontId="15" fillId="0" borderId="10" xfId="5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left" wrapText="1"/>
    </xf>
    <xf numFmtId="44" fontId="6" fillId="0" borderId="16" xfId="2" applyFont="1" applyFill="1" applyBorder="1" applyAlignment="1">
      <alignment horizontal="right"/>
    </xf>
    <xf numFmtId="43" fontId="12" fillId="0" borderId="17" xfId="1" applyFont="1" applyFill="1" applyBorder="1"/>
    <xf numFmtId="43" fontId="12" fillId="0" borderId="18" xfId="1" applyFont="1" applyFill="1" applyBorder="1"/>
    <xf numFmtId="43" fontId="12" fillId="0" borderId="18" xfId="4" applyNumberFormat="1" applyFont="1" applyFill="1" applyBorder="1"/>
    <xf numFmtId="43" fontId="12" fillId="0" borderId="16" xfId="4" applyNumberFormat="1" applyFont="1" applyBorder="1"/>
    <xf numFmtId="43" fontId="3" fillId="0" borderId="0" xfId="1" applyFont="1"/>
    <xf numFmtId="164" fontId="17" fillId="0" borderId="0" xfId="1" applyNumberFormat="1" applyFont="1"/>
    <xf numFmtId="164" fontId="12" fillId="0" borderId="0" xfId="4" applyNumberFormat="1" applyFont="1" applyAlignment="1">
      <alignment horizontal="center"/>
    </xf>
    <xf numFmtId="43" fontId="6" fillId="4" borderId="0" xfId="4" applyNumberFormat="1" applyFont="1" applyFill="1"/>
    <xf numFmtId="43" fontId="18" fillId="0" borderId="0" xfId="1" applyFont="1"/>
    <xf numFmtId="0" fontId="3" fillId="0" borderId="0" xfId="4" applyFont="1"/>
    <xf numFmtId="43" fontId="6" fillId="0" borderId="0" xfId="1" applyFont="1" applyFill="1"/>
    <xf numFmtId="0" fontId="2" fillId="0" borderId="0" xfId="7"/>
    <xf numFmtId="0" fontId="19" fillId="0" borderId="0" xfId="7" applyFont="1" applyFill="1" applyBorder="1" applyAlignment="1">
      <alignment horizontal="center" wrapText="1"/>
    </xf>
    <xf numFmtId="0" fontId="19" fillId="0" borderId="0" xfId="7" applyFont="1" applyFill="1" applyBorder="1" applyAlignment="1">
      <alignment wrapText="1"/>
    </xf>
    <xf numFmtId="0" fontId="20" fillId="0" borderId="0" xfId="7" applyFont="1" applyAlignment="1"/>
    <xf numFmtId="0" fontId="2" fillId="0" borderId="25" xfId="7" applyFill="1" applyBorder="1" applyAlignment="1">
      <alignment wrapText="1"/>
    </xf>
    <xf numFmtId="0" fontId="2" fillId="0" borderId="0" xfId="7" applyFill="1" applyAlignment="1">
      <alignment wrapText="1"/>
    </xf>
    <xf numFmtId="0" fontId="8" fillId="2" borderId="26" xfId="7" applyFont="1" applyFill="1" applyBorder="1" applyAlignment="1">
      <alignment horizontal="center" vertical="center" wrapText="1"/>
    </xf>
    <xf numFmtId="0" fontId="8" fillId="2" borderId="27" xfId="7" applyFont="1" applyFill="1" applyBorder="1" applyAlignment="1">
      <alignment horizontal="center" vertical="center" wrapText="1"/>
    </xf>
    <xf numFmtId="0" fontId="8" fillId="2" borderId="5" xfId="7" applyFont="1" applyFill="1" applyBorder="1" applyAlignment="1">
      <alignment horizontal="center" vertical="center" wrapText="1"/>
    </xf>
    <xf numFmtId="0" fontId="8" fillId="6" borderId="1" xfId="7" applyFont="1" applyFill="1" applyBorder="1" applyAlignment="1">
      <alignment horizontal="center" vertical="center" wrapText="1"/>
    </xf>
    <xf numFmtId="0" fontId="8" fillId="6" borderId="4" xfId="7" applyFont="1" applyFill="1" applyBorder="1" applyAlignment="1">
      <alignment horizontal="left" vertical="center" wrapText="1"/>
    </xf>
    <xf numFmtId="44" fontId="8" fillId="6" borderId="5" xfId="7" applyNumberFormat="1" applyFont="1" applyFill="1" applyBorder="1" applyAlignment="1">
      <alignment horizontal="center" vertical="center" wrapText="1"/>
    </xf>
    <xf numFmtId="0" fontId="12" fillId="0" borderId="15" xfId="7" applyFont="1" applyFill="1" applyBorder="1" applyAlignment="1">
      <alignment horizontal="center" wrapText="1"/>
    </xf>
    <xf numFmtId="0" fontId="12" fillId="0" borderId="9" xfId="7" applyFont="1" applyFill="1" applyBorder="1" applyAlignment="1">
      <alignment wrapText="1"/>
    </xf>
    <xf numFmtId="44" fontId="12" fillId="0" borderId="10" xfId="8" applyNumberFormat="1" applyFont="1" applyFill="1" applyBorder="1" applyAlignment="1">
      <alignment horizontal="center" vertical="center" wrapText="1"/>
    </xf>
    <xf numFmtId="0" fontId="6" fillId="0" borderId="28" xfId="7" applyFont="1" applyFill="1" applyBorder="1" applyAlignment="1">
      <alignment wrapText="1"/>
    </xf>
    <xf numFmtId="0" fontId="8" fillId="6" borderId="15" xfId="7" applyFont="1" applyFill="1" applyBorder="1" applyAlignment="1">
      <alignment horizontal="center" vertical="center" wrapText="1"/>
    </xf>
    <xf numFmtId="0" fontId="8" fillId="6" borderId="9" xfId="7" applyFont="1" applyFill="1" applyBorder="1" applyAlignment="1">
      <alignment horizontal="left" vertical="center" wrapText="1"/>
    </xf>
    <xf numFmtId="44" fontId="8" fillId="6" borderId="10" xfId="8" applyFont="1" applyFill="1" applyBorder="1" applyAlignment="1">
      <alignment horizontal="center" vertical="center" wrapText="1"/>
    </xf>
    <xf numFmtId="0" fontId="6" fillId="0" borderId="9" xfId="7" applyFont="1" applyFill="1" applyBorder="1"/>
    <xf numFmtId="0" fontId="22" fillId="0" borderId="9" xfId="7" applyFont="1" applyFill="1" applyBorder="1" applyAlignment="1">
      <alignment horizontal="left" wrapText="1"/>
    </xf>
    <xf numFmtId="0" fontId="12" fillId="0" borderId="15" xfId="7" applyFont="1" applyFill="1" applyBorder="1" applyAlignment="1">
      <alignment horizontal="center" vertical="top" wrapText="1"/>
    </xf>
    <xf numFmtId="0" fontId="12" fillId="0" borderId="9" xfId="7" applyFont="1" applyFill="1" applyBorder="1" applyAlignment="1">
      <alignment vertical="top" wrapText="1"/>
    </xf>
    <xf numFmtId="0" fontId="12" fillId="0" borderId="15" xfId="7" applyFont="1" applyFill="1" applyBorder="1" applyAlignment="1">
      <alignment horizontal="center" vertical="center" wrapText="1"/>
    </xf>
    <xf numFmtId="0" fontId="12" fillId="0" borderId="9" xfId="7" applyFont="1" applyFill="1" applyBorder="1" applyAlignment="1">
      <alignment vertical="center" wrapText="1"/>
    </xf>
    <xf numFmtId="43" fontId="0" fillId="0" borderId="0" xfId="9" applyFont="1"/>
    <xf numFmtId="44" fontId="2" fillId="0" borderId="0" xfId="7" applyNumberFormat="1"/>
    <xf numFmtId="44" fontId="22" fillId="0" borderId="10" xfId="8" applyNumberFormat="1" applyFont="1" applyFill="1" applyBorder="1" applyAlignment="1">
      <alignment horizontal="center" vertical="center" wrapText="1"/>
    </xf>
    <xf numFmtId="44" fontId="8" fillId="6" borderId="10" xfId="7" applyNumberFormat="1" applyFont="1" applyFill="1" applyBorder="1" applyAlignment="1">
      <alignment horizontal="left" vertical="center" wrapText="1"/>
    </xf>
    <xf numFmtId="43" fontId="8" fillId="6" borderId="10" xfId="9" applyFont="1" applyFill="1" applyBorder="1" applyAlignment="1">
      <alignment vertical="center"/>
    </xf>
    <xf numFmtId="0" fontId="12" fillId="0" borderId="15" xfId="7" applyFont="1" applyFill="1" applyBorder="1" applyAlignment="1">
      <alignment horizontal="center"/>
    </xf>
    <xf numFmtId="0" fontId="12" fillId="0" borderId="9" xfId="7" applyFont="1" applyFill="1" applyBorder="1"/>
    <xf numFmtId="43" fontId="2" fillId="0" borderId="0" xfId="7" applyNumberFormat="1"/>
    <xf numFmtId="44" fontId="8" fillId="6" borderId="12" xfId="7" applyNumberFormat="1" applyFont="1" applyFill="1" applyBorder="1"/>
    <xf numFmtId="0" fontId="6" fillId="0" borderId="0" xfId="7" applyFont="1" applyAlignment="1">
      <alignment horizontal="center"/>
    </xf>
    <xf numFmtId="0" fontId="6" fillId="0" borderId="0" xfId="7" applyFont="1"/>
    <xf numFmtId="43" fontId="6" fillId="0" borderId="0" xfId="9" applyFont="1"/>
    <xf numFmtId="44" fontId="6" fillId="0" borderId="0" xfId="7" applyNumberFormat="1" applyFont="1"/>
    <xf numFmtId="0" fontId="9" fillId="0" borderId="2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21" fillId="5" borderId="19" xfId="7" applyFont="1" applyFill="1" applyBorder="1" applyAlignment="1">
      <alignment horizontal="center" vertical="center" wrapText="1"/>
    </xf>
    <xf numFmtId="0" fontId="21" fillId="5" borderId="20" xfId="7" applyFont="1" applyFill="1" applyBorder="1" applyAlignment="1">
      <alignment horizontal="center" vertical="center" wrapText="1"/>
    </xf>
    <xf numFmtId="0" fontId="21" fillId="5" borderId="21" xfId="7" applyFont="1" applyFill="1" applyBorder="1" applyAlignment="1">
      <alignment horizontal="center" vertical="center" wrapText="1"/>
    </xf>
    <xf numFmtId="0" fontId="21" fillId="5" borderId="22" xfId="7" applyFont="1" applyFill="1" applyBorder="1" applyAlignment="1">
      <alignment horizontal="center" vertical="center" wrapText="1"/>
    </xf>
    <xf numFmtId="0" fontId="21" fillId="5" borderId="23" xfId="7" applyFont="1" applyFill="1" applyBorder="1" applyAlignment="1">
      <alignment horizontal="center" vertical="center" wrapText="1"/>
    </xf>
    <xf numFmtId="0" fontId="21" fillId="5" borderId="24" xfId="7" applyFont="1" applyFill="1" applyBorder="1" applyAlignment="1">
      <alignment horizontal="center" vertical="center" wrapText="1"/>
    </xf>
    <xf numFmtId="0" fontId="8" fillId="6" borderId="29" xfId="7" applyFont="1" applyFill="1" applyBorder="1" applyAlignment="1">
      <alignment horizontal="center" wrapText="1"/>
    </xf>
    <xf numFmtId="0" fontId="8" fillId="6" borderId="30" xfId="7" applyFont="1" applyFill="1" applyBorder="1" applyAlignment="1">
      <alignment horizontal="center" wrapText="1"/>
    </xf>
  </cellXfs>
  <cellStyles count="20">
    <cellStyle name="Millares" xfId="1" builtinId="3"/>
    <cellStyle name="Millares 2" xfId="9"/>
    <cellStyle name="Millares 2 3" xfId="19"/>
    <cellStyle name="Millares 3" xfId="12"/>
    <cellStyle name="Millares 4" xfId="6"/>
    <cellStyle name="Millares 5 2" xfId="17"/>
    <cellStyle name="Moneda" xfId="2" builtinId="4"/>
    <cellStyle name="Moneda 2" xfId="8"/>
    <cellStyle name="Moneda 3" xfId="14"/>
    <cellStyle name="Normal" xfId="0" builtinId="0"/>
    <cellStyle name="Normal 10 2" xfId="18"/>
    <cellStyle name="Normal 2" xfId="7"/>
    <cellStyle name="Normal 2 2" xfId="13"/>
    <cellStyle name="Normal 3" xfId="10"/>
    <cellStyle name="Normal 6" xfId="5"/>
    <cellStyle name="Normal 6 4" xfId="11"/>
    <cellStyle name="Normal 7" xfId="4"/>
    <cellStyle name="Normal 9 3" xfId="16"/>
    <cellStyle name="Porcentaje" xfId="3" builtinId="5"/>
    <cellStyle name="Porcentaj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104775</xdr:rowOff>
    </xdr:from>
    <xdr:to>
      <xdr:col>0</xdr:col>
      <xdr:colOff>1581149</xdr:colOff>
      <xdr:row>5</xdr:row>
      <xdr:rowOff>123825</xdr:rowOff>
    </xdr:to>
    <xdr:pic>
      <xdr:nvPicPr>
        <xdr:cNvPr id="2" name="4 Imagen" descr="C:\Users\PARTICULAR\Download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04775"/>
          <a:ext cx="12287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266699</xdr:colOff>
      <xdr:row>0</xdr:row>
      <xdr:rowOff>37170</xdr:rowOff>
    </xdr:from>
    <xdr:to>
      <xdr:col>1</xdr:col>
      <xdr:colOff>2657474</xdr:colOff>
      <xdr:row>5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49" y="37170"/>
          <a:ext cx="2390775" cy="91533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108</xdr:row>
      <xdr:rowOff>76760</xdr:rowOff>
    </xdr:from>
    <xdr:to>
      <xdr:col>0</xdr:col>
      <xdr:colOff>2476500</xdr:colOff>
      <xdr:row>115</xdr:row>
      <xdr:rowOff>133911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33350" y="22346210"/>
          <a:ext cx="234315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__________________________________</a:t>
          </a: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Andrés Manzano Rodríguez </a:t>
          </a:r>
          <a:endParaRPr kumimoji="0" lang="es-MX" sz="9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Comercial </a:t>
          </a:r>
        </a:p>
      </xdr:txBody>
    </xdr:sp>
    <xdr:clientData/>
  </xdr:twoCellAnchor>
  <xdr:twoCellAnchor>
    <xdr:from>
      <xdr:col>1</xdr:col>
      <xdr:colOff>964827</xdr:colOff>
      <xdr:row>108</xdr:row>
      <xdr:rowOff>86285</xdr:rowOff>
    </xdr:from>
    <xdr:to>
      <xdr:col>1</xdr:col>
      <xdr:colOff>3241302</xdr:colOff>
      <xdr:row>113</xdr:row>
      <xdr:rowOff>181535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203577" y="22355735"/>
          <a:ext cx="22764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Contralor General</a:t>
          </a:r>
        </a:p>
      </xdr:txBody>
    </xdr:sp>
    <xdr:clientData/>
  </xdr:twoCellAnchor>
  <xdr:twoCellAnchor>
    <xdr:from>
      <xdr:col>0</xdr:col>
      <xdr:colOff>3437405</xdr:colOff>
      <xdr:row>108</xdr:row>
      <xdr:rowOff>67235</xdr:rowOff>
    </xdr:from>
    <xdr:to>
      <xdr:col>1</xdr:col>
      <xdr:colOff>421902</xdr:colOff>
      <xdr:row>113</xdr:row>
      <xdr:rowOff>91841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3437405" y="22336685"/>
          <a:ext cx="2223247" cy="977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_____________________________</a:t>
          </a:r>
          <a:endParaRPr kumimoji="0" lang="es-MX" sz="900" b="1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2447925</xdr:colOff>
      <xdr:row>166</xdr:row>
      <xdr:rowOff>125186</xdr:rowOff>
    </xdr:from>
    <xdr:to>
      <xdr:col>3</xdr:col>
      <xdr:colOff>1647825</xdr:colOff>
      <xdr:row>172</xdr:row>
      <xdr:rowOff>2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295650" y="32862611"/>
          <a:ext cx="2343150" cy="1017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>
              <a:effectLst/>
              <a:latin typeface="Arial" panose="020B0604020202020204" pitchFamily="34" charset="0"/>
              <a:cs typeface="Arial" panose="020B0604020202020204" pitchFamily="34" charset="0"/>
            </a:rPr>
            <a:t>C.P. Raúl</a:t>
          </a:r>
          <a:r>
            <a:rPr lang="es-MX" sz="900" b="1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Isidro Juárez Ponce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de Finanzas </a:t>
          </a:r>
        </a:p>
      </xdr:txBody>
    </xdr:sp>
    <xdr:clientData/>
  </xdr:twoCellAnchor>
  <xdr:twoCellAnchor>
    <xdr:from>
      <xdr:col>1</xdr:col>
      <xdr:colOff>57150</xdr:colOff>
      <xdr:row>167</xdr:row>
      <xdr:rowOff>100692</xdr:rowOff>
    </xdr:from>
    <xdr:to>
      <xdr:col>2</xdr:col>
      <xdr:colOff>1724025</xdr:colOff>
      <xdr:row>172</xdr:row>
      <xdr:rowOff>125298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57175" y="33028617"/>
          <a:ext cx="2314575" cy="977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Norma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Guatemala Mayo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Jefe del Depto. de Control Presupuestal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y Análisis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2400300</xdr:colOff>
      <xdr:row>176</xdr:row>
      <xdr:rowOff>107042</xdr:rowOff>
    </xdr:from>
    <xdr:to>
      <xdr:col>3</xdr:col>
      <xdr:colOff>1533525</xdr:colOff>
      <xdr:row>182</xdr:row>
      <xdr:rowOff>11792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248025" y="34749467"/>
          <a:ext cx="22764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Adalí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Cruz López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Contralor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176</xdr:row>
      <xdr:rowOff>107042</xdr:rowOff>
    </xdr:from>
    <xdr:to>
      <xdr:col>2</xdr:col>
      <xdr:colOff>1514475</xdr:colOff>
      <xdr:row>181</xdr:row>
      <xdr:rowOff>131648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95275" y="34749467"/>
          <a:ext cx="2066925" cy="977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>
              <a:effectLst/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Leonel Galindo González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 editAs="oneCell">
    <xdr:from>
      <xdr:col>1</xdr:col>
      <xdr:colOff>38101</xdr:colOff>
      <xdr:row>0</xdr:row>
      <xdr:rowOff>38100</xdr:rowOff>
    </xdr:from>
    <xdr:to>
      <xdr:col>2</xdr:col>
      <xdr:colOff>330869</xdr:colOff>
      <xdr:row>3</xdr:row>
      <xdr:rowOff>247650</xdr:rowOff>
    </xdr:to>
    <xdr:pic>
      <xdr:nvPicPr>
        <xdr:cNvPr id="6" name="4 Imagen" descr="C:\Users\PARTICULAR\Download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8100"/>
          <a:ext cx="940468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345906</xdr:colOff>
      <xdr:row>0</xdr:row>
      <xdr:rowOff>88733</xdr:rowOff>
    </xdr:from>
    <xdr:to>
      <xdr:col>3</xdr:col>
      <xdr:colOff>1831171</xdr:colOff>
      <xdr:row>3</xdr:row>
      <xdr:rowOff>83248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881" y="88733"/>
          <a:ext cx="1485265" cy="566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114"/>
  <sheetViews>
    <sheetView zoomScale="85" zoomScaleNormal="85" workbookViewId="0">
      <selection activeCell="R23" sqref="R23"/>
    </sheetView>
  </sheetViews>
  <sheetFormatPr baseColWidth="10" defaultRowHeight="15" x14ac:dyDescent="0.25"/>
  <cols>
    <col min="1" max="1" width="78.5703125" style="3" customWidth="1"/>
    <col min="2" max="2" width="49.28515625" style="3" customWidth="1"/>
    <col min="3" max="15" width="17.7109375" style="1" hidden="1" customWidth="1"/>
    <col min="16" max="17" width="11.42578125" style="3"/>
    <col min="18" max="19" width="15.140625" style="3" bestFit="1" customWidth="1"/>
    <col min="20" max="20" width="14.42578125" style="3" bestFit="1" customWidth="1"/>
    <col min="21" max="21" width="11.42578125" style="3"/>
    <col min="22" max="22" width="14.28515625" style="3" customWidth="1"/>
    <col min="23" max="23" width="11.42578125" style="3"/>
    <col min="24" max="24" width="14" style="3" customWidth="1"/>
    <col min="25" max="25" width="16.28515625" style="3" customWidth="1"/>
    <col min="26" max="16384" width="11.42578125" style="3"/>
  </cols>
  <sheetData>
    <row r="6" spans="3:13" x14ac:dyDescent="0.25">
      <c r="C6"/>
      <c r="D6"/>
      <c r="E6"/>
      <c r="F6"/>
      <c r="G6"/>
      <c r="H6"/>
      <c r="I6"/>
      <c r="J6"/>
      <c r="K6"/>
      <c r="L6"/>
      <c r="M6"/>
    </row>
    <row r="7" spans="3:13" hidden="1" x14ac:dyDescent="0.25">
      <c r="D7" s="2">
        <f>B30+B31+B32+B33</f>
        <v>860659442.10000002</v>
      </c>
    </row>
    <row r="8" spans="3:13" hidden="1" x14ac:dyDescent="0.25">
      <c r="C8" s="3"/>
      <c r="D8" s="4">
        <f>B30/D7</f>
        <v>0.53108857459893088</v>
      </c>
      <c r="G8" s="4"/>
      <c r="M8" s="4">
        <v>0.53108857459759495</v>
      </c>
    </row>
    <row r="9" spans="3:13" hidden="1" x14ac:dyDescent="0.25">
      <c r="C9" s="3"/>
      <c r="D9" s="4">
        <f>B31/D7</f>
        <v>0.34149901719877968</v>
      </c>
      <c r="G9" s="4"/>
      <c r="M9" s="4">
        <v>0.34149901720025361</v>
      </c>
    </row>
    <row r="10" spans="3:13" hidden="1" x14ac:dyDescent="0.25">
      <c r="C10" s="3"/>
      <c r="D10" s="4">
        <f>B32/D7</f>
        <v>7.0251274014344542E-2</v>
      </c>
      <c r="G10" s="4"/>
      <c r="M10" s="4">
        <v>7.0251274010887516E-2</v>
      </c>
    </row>
    <row r="11" spans="3:13" hidden="1" x14ac:dyDescent="0.25">
      <c r="C11" s="3"/>
      <c r="D11" s="4">
        <f>B33/D7</f>
        <v>5.716113418794503E-2</v>
      </c>
      <c r="G11" s="4"/>
      <c r="M11" s="4">
        <v>5.7161134191264056E-2</v>
      </c>
    </row>
    <row r="12" spans="3:13" hidden="1" x14ac:dyDescent="0.25">
      <c r="C12" s="3"/>
      <c r="D12" s="4">
        <f>SUM(D8:D11)</f>
        <v>1.0000000000000002</v>
      </c>
      <c r="G12" s="4"/>
      <c r="M12" s="4">
        <v>1</v>
      </c>
    </row>
    <row r="13" spans="3:13" hidden="1" x14ac:dyDescent="0.25">
      <c r="C13" s="3"/>
      <c r="D13" s="5">
        <f>D18*D8</f>
        <v>5375047.6188637549</v>
      </c>
      <c r="G13" s="6">
        <f>G18*D8</f>
        <v>64161.872874446039</v>
      </c>
      <c r="M13" s="7">
        <v>5375047.618850234</v>
      </c>
    </row>
    <row r="14" spans="3:13" hidden="1" x14ac:dyDescent="0.25">
      <c r="C14" s="3"/>
      <c r="D14" s="5">
        <f>D18*D9</f>
        <v>3456247.3512536157</v>
      </c>
      <c r="G14" s="6">
        <f>G18*D9</f>
        <v>41257.179265818973</v>
      </c>
      <c r="M14" s="7">
        <v>3456247.3512685332</v>
      </c>
    </row>
    <row r="15" spans="3:13" hidden="1" x14ac:dyDescent="0.25">
      <c r="C15" s="4"/>
      <c r="D15" s="5">
        <f>D18*D10</f>
        <v>710999.93705966638</v>
      </c>
      <c r="G15" s="6">
        <f>G18*D10</f>
        <v>8487.1969162209934</v>
      </c>
      <c r="M15" s="7">
        <v>710999.93702467845</v>
      </c>
    </row>
    <row r="16" spans="3:13" hidden="1" x14ac:dyDescent="0.25">
      <c r="C16" s="4"/>
      <c r="D16" s="5">
        <f>D18*D11</f>
        <v>578517.0928229643</v>
      </c>
      <c r="G16" s="6">
        <f>G18*D11</f>
        <v>6905.7509435140146</v>
      </c>
      <c r="M16" s="7">
        <v>578517.0928565556</v>
      </c>
    </row>
    <row r="17" spans="1:25" hidden="1" x14ac:dyDescent="0.25">
      <c r="C17" s="4"/>
      <c r="D17" s="5">
        <f>SUM(D13:D16)</f>
        <v>10120812.000000004</v>
      </c>
      <c r="G17" s="6">
        <f>SUM(G13:G16)</f>
        <v>120812.00000000001</v>
      </c>
      <c r="M17" s="7">
        <v>10120812.000000002</v>
      </c>
    </row>
    <row r="18" spans="1:25" hidden="1" x14ac:dyDescent="0.25">
      <c r="C18" s="4"/>
      <c r="D18" s="7">
        <v>10120812</v>
      </c>
      <c r="G18" s="7">
        <v>120812</v>
      </c>
    </row>
    <row r="19" spans="1:25" hidden="1" x14ac:dyDescent="0.25">
      <c r="C19" s="2">
        <f>C23-C106</f>
        <v>119488980.82999995</v>
      </c>
      <c r="D19" s="2">
        <f t="shared" ref="D19:O19" si="0">D23-D106</f>
        <v>85844656.649999976</v>
      </c>
      <c r="E19" s="2">
        <f t="shared" si="0"/>
        <v>82988359.440000027</v>
      </c>
      <c r="F19" s="2">
        <f t="shared" si="0"/>
        <v>80611433.609999985</v>
      </c>
      <c r="G19" s="2">
        <f t="shared" si="0"/>
        <v>78276026.210000023</v>
      </c>
      <c r="H19" s="2">
        <f t="shared" si="0"/>
        <v>81833789.620000035</v>
      </c>
      <c r="I19" s="2">
        <f t="shared" si="0"/>
        <v>81995670.800000012</v>
      </c>
      <c r="J19" s="2">
        <f t="shared" si="0"/>
        <v>79483569.429999992</v>
      </c>
      <c r="K19" s="2">
        <f t="shared" si="0"/>
        <v>77307476.680000067</v>
      </c>
      <c r="L19" s="2">
        <f t="shared" si="0"/>
        <v>77084162.23999995</v>
      </c>
      <c r="M19" s="2">
        <f t="shared" si="0"/>
        <v>77294694.300000027</v>
      </c>
      <c r="N19" s="2">
        <f t="shared" si="0"/>
        <v>76381540.420000061</v>
      </c>
      <c r="O19" s="2">
        <f t="shared" si="0"/>
        <v>998590360.23000014</v>
      </c>
    </row>
    <row r="20" spans="1:25" ht="15.75" thickBot="1" x14ac:dyDescent="0.3"/>
    <row r="21" spans="1:25" ht="27" customHeight="1" x14ac:dyDescent="0.25">
      <c r="A21" s="8" t="s">
        <v>0</v>
      </c>
      <c r="B21" s="121" t="s">
        <v>1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1:25" ht="28.5" customHeight="1" thickBot="1" x14ac:dyDescent="0.3">
      <c r="A22" s="12" t="s">
        <v>2</v>
      </c>
      <c r="B22" s="122"/>
      <c r="C22" s="13" t="s">
        <v>3</v>
      </c>
      <c r="D22" s="14" t="s">
        <v>4</v>
      </c>
      <c r="E22" s="13" t="s">
        <v>5</v>
      </c>
      <c r="F22" s="14" t="s">
        <v>6</v>
      </c>
      <c r="G22" s="13" t="s">
        <v>7</v>
      </c>
      <c r="H22" s="14" t="s">
        <v>8</v>
      </c>
      <c r="I22" s="13" t="s">
        <v>9</v>
      </c>
      <c r="J22" s="14" t="s">
        <v>10</v>
      </c>
      <c r="K22" s="13" t="s">
        <v>11</v>
      </c>
      <c r="L22" s="14" t="s">
        <v>12</v>
      </c>
      <c r="M22" s="13" t="s">
        <v>13</v>
      </c>
      <c r="N22" s="14" t="s">
        <v>14</v>
      </c>
      <c r="O22" s="15" t="s">
        <v>15</v>
      </c>
      <c r="R22" s="16"/>
      <c r="S22" s="17"/>
      <c r="T22" s="18"/>
    </row>
    <row r="23" spans="1:25" ht="26.25" customHeight="1" thickBot="1" x14ac:dyDescent="0.3">
      <c r="A23" s="19" t="s">
        <v>16</v>
      </c>
      <c r="B23" s="20">
        <f>B24+B28+B98</f>
        <v>998590360.23000014</v>
      </c>
      <c r="C23" s="21">
        <f t="shared" ref="C23:O23" si="1">C24+C28+C98</f>
        <v>119488980.82999995</v>
      </c>
      <c r="D23" s="21">
        <f t="shared" si="1"/>
        <v>85844656.649999976</v>
      </c>
      <c r="E23" s="21">
        <f t="shared" si="1"/>
        <v>82988359.440000027</v>
      </c>
      <c r="F23" s="21">
        <f t="shared" si="1"/>
        <v>80611433.609999985</v>
      </c>
      <c r="G23" s="21">
        <f t="shared" si="1"/>
        <v>78276026.210000023</v>
      </c>
      <c r="H23" s="21">
        <f t="shared" si="1"/>
        <v>81833789.620000035</v>
      </c>
      <c r="I23" s="21">
        <f t="shared" si="1"/>
        <v>81995670.800000012</v>
      </c>
      <c r="J23" s="21">
        <f t="shared" si="1"/>
        <v>79483569.429999992</v>
      </c>
      <c r="K23" s="21">
        <f t="shared" si="1"/>
        <v>77307476.680000067</v>
      </c>
      <c r="L23" s="21">
        <f t="shared" si="1"/>
        <v>77084162.23999995</v>
      </c>
      <c r="M23" s="21">
        <f t="shared" si="1"/>
        <v>77294694.300000027</v>
      </c>
      <c r="N23" s="21">
        <f t="shared" si="1"/>
        <v>76381540.420000061</v>
      </c>
      <c r="O23" s="21">
        <f t="shared" si="1"/>
        <v>998590360.23000014</v>
      </c>
      <c r="R23" s="18"/>
    </row>
    <row r="24" spans="1:25" s="27" customFormat="1" ht="33" customHeight="1" x14ac:dyDescent="0.2">
      <c r="A24" s="22" t="s">
        <v>17</v>
      </c>
      <c r="B24" s="23">
        <f>B25</f>
        <v>500000</v>
      </c>
      <c r="C24" s="24">
        <f t="shared" ref="C24:O24" si="2">C25</f>
        <v>59850</v>
      </c>
      <c r="D24" s="25">
        <f t="shared" si="2"/>
        <v>43000</v>
      </c>
      <c r="E24" s="25">
        <f t="shared" si="2"/>
        <v>41550</v>
      </c>
      <c r="F24" s="25">
        <f t="shared" si="2"/>
        <v>40350</v>
      </c>
      <c r="G24" s="25">
        <f t="shared" si="2"/>
        <v>39200</v>
      </c>
      <c r="H24" s="25">
        <f t="shared" si="2"/>
        <v>40950</v>
      </c>
      <c r="I24" s="25">
        <f t="shared" si="2"/>
        <v>41050</v>
      </c>
      <c r="J24" s="25">
        <f t="shared" si="2"/>
        <v>39800</v>
      </c>
      <c r="K24" s="25">
        <f t="shared" si="2"/>
        <v>38700</v>
      </c>
      <c r="L24" s="25">
        <f t="shared" si="2"/>
        <v>38600</v>
      </c>
      <c r="M24" s="25">
        <f t="shared" si="2"/>
        <v>38700</v>
      </c>
      <c r="N24" s="25">
        <f t="shared" si="2"/>
        <v>38250</v>
      </c>
      <c r="O24" s="26">
        <f t="shared" si="2"/>
        <v>500000</v>
      </c>
      <c r="R24" s="28"/>
    </row>
    <row r="25" spans="1:25" s="27" customFormat="1" ht="24" customHeight="1" x14ac:dyDescent="0.2">
      <c r="A25" s="29" t="s">
        <v>18</v>
      </c>
      <c r="B25" s="30">
        <f>B26+B27</f>
        <v>500000</v>
      </c>
      <c r="C25" s="31">
        <f t="shared" ref="C25:O25" si="3">C26+C27</f>
        <v>59850</v>
      </c>
      <c r="D25" s="32">
        <f t="shared" si="3"/>
        <v>43000</v>
      </c>
      <c r="E25" s="32">
        <f t="shared" si="3"/>
        <v>41550</v>
      </c>
      <c r="F25" s="32">
        <f t="shared" si="3"/>
        <v>40350</v>
      </c>
      <c r="G25" s="32">
        <f t="shared" si="3"/>
        <v>39200</v>
      </c>
      <c r="H25" s="32">
        <f t="shared" si="3"/>
        <v>40950</v>
      </c>
      <c r="I25" s="32">
        <f t="shared" si="3"/>
        <v>41050</v>
      </c>
      <c r="J25" s="32">
        <f t="shared" si="3"/>
        <v>39800</v>
      </c>
      <c r="K25" s="32">
        <f t="shared" si="3"/>
        <v>38700</v>
      </c>
      <c r="L25" s="32">
        <f t="shared" si="3"/>
        <v>38600</v>
      </c>
      <c r="M25" s="32">
        <f t="shared" si="3"/>
        <v>38700</v>
      </c>
      <c r="N25" s="32">
        <f t="shared" si="3"/>
        <v>38250</v>
      </c>
      <c r="O25" s="33">
        <f t="shared" si="3"/>
        <v>500000</v>
      </c>
    </row>
    <row r="26" spans="1:25" x14ac:dyDescent="0.25">
      <c r="A26" s="34" t="s">
        <v>19</v>
      </c>
      <c r="B26" s="35">
        <f>SUM(C26:N26)</f>
        <v>200000</v>
      </c>
      <c r="C26" s="36">
        <v>23940</v>
      </c>
      <c r="D26" s="37">
        <v>17200</v>
      </c>
      <c r="E26" s="37">
        <v>16620</v>
      </c>
      <c r="F26" s="37">
        <v>16139.999999999998</v>
      </c>
      <c r="G26" s="37">
        <v>15680</v>
      </c>
      <c r="H26" s="38">
        <v>16380</v>
      </c>
      <c r="I26" s="37">
        <v>16420</v>
      </c>
      <c r="J26" s="37">
        <v>15920</v>
      </c>
      <c r="K26" s="37">
        <v>15480</v>
      </c>
      <c r="L26" s="37">
        <v>15440.000000000002</v>
      </c>
      <c r="M26" s="37">
        <v>15480</v>
      </c>
      <c r="N26" s="37">
        <v>15300</v>
      </c>
      <c r="O26" s="39">
        <f>SUM(C26:N26)</f>
        <v>200000</v>
      </c>
    </row>
    <row r="27" spans="1:25" x14ac:dyDescent="0.25">
      <c r="A27" s="34" t="s">
        <v>20</v>
      </c>
      <c r="B27" s="35">
        <f>SUM(C27:N27)</f>
        <v>300000</v>
      </c>
      <c r="C27" s="36">
        <v>35910</v>
      </c>
      <c r="D27" s="37">
        <v>25799.999999999996</v>
      </c>
      <c r="E27" s="37">
        <v>24929.999999999996</v>
      </c>
      <c r="F27" s="37">
        <v>24210</v>
      </c>
      <c r="G27" s="37">
        <v>23520</v>
      </c>
      <c r="H27" s="38">
        <v>24570</v>
      </c>
      <c r="I27" s="37">
        <v>24630.000000000004</v>
      </c>
      <c r="J27" s="37">
        <v>23880</v>
      </c>
      <c r="K27" s="37">
        <v>23220</v>
      </c>
      <c r="L27" s="37">
        <v>23160</v>
      </c>
      <c r="M27" s="37">
        <v>23220</v>
      </c>
      <c r="N27" s="37">
        <v>22950</v>
      </c>
      <c r="O27" s="39">
        <f>SUM(C27:N27)</f>
        <v>300000</v>
      </c>
    </row>
    <row r="28" spans="1:25" ht="34.5" customHeight="1" x14ac:dyDescent="0.25">
      <c r="A28" s="40" t="s">
        <v>21</v>
      </c>
      <c r="B28" s="41">
        <f>B29</f>
        <v>978090360.23000014</v>
      </c>
      <c r="C28" s="42">
        <f t="shared" ref="C28:O28" si="4">C29</f>
        <v>119429130.82999995</v>
      </c>
      <c r="D28" s="43">
        <f t="shared" si="4"/>
        <v>85801656.649999976</v>
      </c>
      <c r="E28" s="43">
        <f t="shared" si="4"/>
        <v>82946809.440000027</v>
      </c>
      <c r="F28" s="43">
        <f t="shared" si="4"/>
        <v>80571083.609999985</v>
      </c>
      <c r="G28" s="43">
        <f t="shared" si="4"/>
        <v>68236826.210000023</v>
      </c>
      <c r="H28" s="43">
        <f t="shared" si="4"/>
        <v>81792839.620000035</v>
      </c>
      <c r="I28" s="43">
        <f t="shared" si="4"/>
        <v>81954620.800000012</v>
      </c>
      <c r="J28" s="43">
        <f t="shared" si="4"/>
        <v>69443769.429999992</v>
      </c>
      <c r="K28" s="43">
        <f t="shared" si="4"/>
        <v>77268776.680000067</v>
      </c>
      <c r="L28" s="43">
        <f t="shared" si="4"/>
        <v>77045562.23999995</v>
      </c>
      <c r="M28" s="43">
        <f t="shared" si="4"/>
        <v>77255994.300000027</v>
      </c>
      <c r="N28" s="43">
        <f t="shared" si="4"/>
        <v>76343290.420000061</v>
      </c>
      <c r="O28" s="44">
        <f t="shared" si="4"/>
        <v>978090360.23000014</v>
      </c>
      <c r="X28" s="45"/>
    </row>
    <row r="29" spans="1:25" s="51" customFormat="1" ht="48" customHeight="1" x14ac:dyDescent="0.2">
      <c r="A29" s="46" t="s">
        <v>22</v>
      </c>
      <c r="B29" s="47">
        <f t="shared" ref="B29:O29" si="5">SUM(B30:B97)</f>
        <v>978090360.23000014</v>
      </c>
      <c r="C29" s="48">
        <f t="shared" si="5"/>
        <v>119429130.82999995</v>
      </c>
      <c r="D29" s="49">
        <f t="shared" si="5"/>
        <v>85801656.649999976</v>
      </c>
      <c r="E29" s="49">
        <f t="shared" si="5"/>
        <v>82946809.440000027</v>
      </c>
      <c r="F29" s="49">
        <f t="shared" si="5"/>
        <v>80571083.609999985</v>
      </c>
      <c r="G29" s="49">
        <f t="shared" si="5"/>
        <v>68236826.210000023</v>
      </c>
      <c r="H29" s="49">
        <f t="shared" si="5"/>
        <v>81792839.620000035</v>
      </c>
      <c r="I29" s="49">
        <f t="shared" si="5"/>
        <v>81954620.800000012</v>
      </c>
      <c r="J29" s="49">
        <f t="shared" si="5"/>
        <v>69443769.429999992</v>
      </c>
      <c r="K29" s="49">
        <f t="shared" si="5"/>
        <v>77268776.680000067</v>
      </c>
      <c r="L29" s="49">
        <f t="shared" si="5"/>
        <v>77045562.23999995</v>
      </c>
      <c r="M29" s="49">
        <f t="shared" si="5"/>
        <v>77255994.300000027</v>
      </c>
      <c r="N29" s="49">
        <f t="shared" si="5"/>
        <v>76343290.420000061</v>
      </c>
      <c r="O29" s="50">
        <f t="shared" si="5"/>
        <v>978090360.23000014</v>
      </c>
      <c r="X29" s="52"/>
    </row>
    <row r="30" spans="1:25" s="56" customFormat="1" ht="18" customHeight="1" x14ac:dyDescent="0.2">
      <c r="A30" s="34" t="s">
        <v>23</v>
      </c>
      <c r="B30" s="35">
        <f>SUM(C30:N30)</f>
        <v>457086396.32000005</v>
      </c>
      <c r="C30" s="53">
        <v>57932886.810000002</v>
      </c>
      <c r="D30" s="54">
        <f>36245638.71+5375003.7</f>
        <v>41620642.410000004</v>
      </c>
      <c r="E30" s="54">
        <v>36254451.740000002</v>
      </c>
      <c r="F30" s="54">
        <v>38820487.079999998</v>
      </c>
      <c r="G30" s="54">
        <f>32576904.57+64161.35</f>
        <v>32641065.920000002</v>
      </c>
      <c r="H30" s="55">
        <v>35696674.68</v>
      </c>
      <c r="I30" s="54">
        <v>39756546.189999998</v>
      </c>
      <c r="J30" s="54">
        <f>33162814.98+64181.87</f>
        <v>33226996.850000001</v>
      </c>
      <c r="K30" s="54">
        <v>33500559.100000001</v>
      </c>
      <c r="L30" s="54">
        <v>37108782.759999998</v>
      </c>
      <c r="M30" s="54">
        <f>32101898.64+5375047.62</f>
        <v>37476946.259999998</v>
      </c>
      <c r="N30" s="54">
        <v>33050356.52</v>
      </c>
      <c r="O30" s="39">
        <f t="shared" ref="O30:O61" si="6">SUM(C30:N30)</f>
        <v>457086396.32000005</v>
      </c>
      <c r="T30" s="57"/>
      <c r="V30" s="57"/>
      <c r="Y30" s="57"/>
    </row>
    <row r="31" spans="1:25" s="56" customFormat="1" ht="18" customHeight="1" x14ac:dyDescent="0.2">
      <c r="A31" s="34" t="s">
        <v>24</v>
      </c>
      <c r="B31" s="35">
        <f t="shared" ref="B31:B61" si="7">SUM(C31:N31)</f>
        <v>293914353.62</v>
      </c>
      <c r="C31" s="53">
        <v>37254656.119999997</v>
      </c>
      <c r="D31" s="54">
        <f>23308329.35+3434508.87</f>
        <v>26742838.220000003</v>
      </c>
      <c r="E31" s="54">
        <v>23313996.710000001</v>
      </c>
      <c r="F31" s="54">
        <v>24964126.190000001</v>
      </c>
      <c r="G31" s="54">
        <f>20949092.03+41253.73</f>
        <v>20990345.760000002</v>
      </c>
      <c r="H31" s="55">
        <v>22955309.379999999</v>
      </c>
      <c r="I31" s="54">
        <v>25566073.75</v>
      </c>
      <c r="J31" s="54">
        <f>21325870.95+41254.07</f>
        <v>21367125.02</v>
      </c>
      <c r="K31" s="54">
        <v>21543062.629999999</v>
      </c>
      <c r="L31" s="54">
        <v>23863387.739999998</v>
      </c>
      <c r="M31" s="54">
        <f>20643631.98+3456247.35</f>
        <v>24099879.330000002</v>
      </c>
      <c r="N31" s="54">
        <v>21253552.77</v>
      </c>
      <c r="O31" s="39">
        <f t="shared" si="6"/>
        <v>293914353.62</v>
      </c>
    </row>
    <row r="32" spans="1:25" s="56" customFormat="1" ht="18" customHeight="1" x14ac:dyDescent="0.2">
      <c r="A32" s="34" t="s">
        <v>25</v>
      </c>
      <c r="B32" s="35">
        <f t="shared" si="7"/>
        <v>60462422.299999997</v>
      </c>
      <c r="C32" s="53">
        <v>7664186.9900000002</v>
      </c>
      <c r="D32" s="54">
        <f>4795089.08+703703.51</f>
        <v>5498792.5899999999</v>
      </c>
      <c r="E32" s="54">
        <v>4796254.99</v>
      </c>
      <c r="F32" s="54">
        <v>5135726.67</v>
      </c>
      <c r="G32" s="54">
        <f>4309736.7+8486.08</f>
        <v>4318222.78</v>
      </c>
      <c r="H32" s="55">
        <v>4722464.29</v>
      </c>
      <c r="I32" s="54">
        <v>5259561.9000000004</v>
      </c>
      <c r="J32" s="54">
        <f>4387249.27+8486.14</f>
        <v>4395735.4099999992</v>
      </c>
      <c r="K32" s="54">
        <v>4431930.87</v>
      </c>
      <c r="L32" s="54">
        <v>4909278.0599999996</v>
      </c>
      <c r="M32" s="54">
        <f>4246896.15+710999.94</f>
        <v>4957896.09</v>
      </c>
      <c r="N32" s="54">
        <v>4372371.66</v>
      </c>
      <c r="O32" s="39">
        <f t="shared" si="6"/>
        <v>60462422.299999997</v>
      </c>
    </row>
    <row r="33" spans="1:15" s="56" customFormat="1" ht="18" customHeight="1" x14ac:dyDescent="0.2">
      <c r="A33" s="34" t="s">
        <v>26</v>
      </c>
      <c r="B33" s="35">
        <f t="shared" si="7"/>
        <v>49196269.860000007</v>
      </c>
      <c r="C33" s="53">
        <v>6232447.2400000002</v>
      </c>
      <c r="D33" s="54">
        <f>3899322.88+607595.92</f>
        <v>4506918.8</v>
      </c>
      <c r="E33" s="54">
        <v>3900270.99</v>
      </c>
      <c r="F33" s="54">
        <v>4176326.28</v>
      </c>
      <c r="G33" s="54">
        <f>3504638.73</f>
        <v>3504638.73</v>
      </c>
      <c r="H33" s="55">
        <v>3840265.07</v>
      </c>
      <c r="I33" s="54">
        <v>4277027.96</v>
      </c>
      <c r="J33" s="54">
        <f>3567671.25+6889.92</f>
        <v>3574561.17</v>
      </c>
      <c r="K33" s="54">
        <v>3604005.92</v>
      </c>
      <c r="L33" s="54">
        <v>3992180.32</v>
      </c>
      <c r="M33" s="54">
        <f>3453537.37+578517.09</f>
        <v>4032054.46</v>
      </c>
      <c r="N33" s="54">
        <v>3555572.92</v>
      </c>
      <c r="O33" s="39">
        <f t="shared" si="6"/>
        <v>49196269.860000007</v>
      </c>
    </row>
    <row r="34" spans="1:15" s="56" customFormat="1" ht="18" customHeight="1" x14ac:dyDescent="0.2">
      <c r="A34" s="34" t="s">
        <v>27</v>
      </c>
      <c r="B34" s="35">
        <f t="shared" si="7"/>
        <v>21413791.060000002</v>
      </c>
      <c r="C34" s="53">
        <v>2562403.56</v>
      </c>
      <c r="D34" s="54">
        <v>1840991.7</v>
      </c>
      <c r="E34" s="54">
        <v>1778911.75</v>
      </c>
      <c r="F34" s="54">
        <v>1727535.23</v>
      </c>
      <c r="G34" s="54">
        <f>1678299.41+6910.84</f>
        <v>1685210.25</v>
      </c>
      <c r="H34" s="55">
        <v>1753223.49</v>
      </c>
      <c r="I34" s="54">
        <v>1757504.87</v>
      </c>
      <c r="J34" s="54">
        <v>1703987.66</v>
      </c>
      <c r="K34" s="54">
        <v>1656892.53</v>
      </c>
      <c r="L34" s="54">
        <v>1652611.15</v>
      </c>
      <c r="M34" s="54">
        <v>1656892.53</v>
      </c>
      <c r="N34" s="54">
        <v>1637626.34</v>
      </c>
      <c r="O34" s="39">
        <f t="shared" si="6"/>
        <v>21413791.060000002</v>
      </c>
    </row>
    <row r="35" spans="1:15" s="56" customFormat="1" ht="18" customHeight="1" x14ac:dyDescent="0.2">
      <c r="A35" s="34" t="s">
        <v>28</v>
      </c>
      <c r="B35" s="35">
        <f t="shared" si="7"/>
        <v>3000000</v>
      </c>
      <c r="C35" s="53">
        <v>359100</v>
      </c>
      <c r="D35" s="54">
        <v>257999.99999999997</v>
      </c>
      <c r="E35" s="54">
        <v>249300</v>
      </c>
      <c r="F35" s="54">
        <v>242099.99999999997</v>
      </c>
      <c r="G35" s="54">
        <v>235200</v>
      </c>
      <c r="H35" s="55">
        <v>245700</v>
      </c>
      <c r="I35" s="54">
        <v>246300.00000000003</v>
      </c>
      <c r="J35" s="54">
        <v>238800</v>
      </c>
      <c r="K35" s="54">
        <v>232200</v>
      </c>
      <c r="L35" s="54">
        <v>231600</v>
      </c>
      <c r="M35" s="54">
        <v>232200</v>
      </c>
      <c r="N35" s="54">
        <v>229500</v>
      </c>
      <c r="O35" s="39">
        <f t="shared" si="6"/>
        <v>3000000</v>
      </c>
    </row>
    <row r="36" spans="1:15" s="56" customFormat="1" ht="18" customHeight="1" x14ac:dyDescent="0.2">
      <c r="A36" s="34" t="s">
        <v>29</v>
      </c>
      <c r="B36" s="35">
        <f t="shared" si="7"/>
        <v>1000000</v>
      </c>
      <c r="C36" s="53">
        <v>119700</v>
      </c>
      <c r="D36" s="54">
        <v>86000</v>
      </c>
      <c r="E36" s="54">
        <v>83100</v>
      </c>
      <c r="F36" s="54">
        <v>80700</v>
      </c>
      <c r="G36" s="54">
        <v>78400</v>
      </c>
      <c r="H36" s="55">
        <v>81900</v>
      </c>
      <c r="I36" s="54">
        <v>82100</v>
      </c>
      <c r="J36" s="54">
        <v>79600</v>
      </c>
      <c r="K36" s="54">
        <v>77400</v>
      </c>
      <c r="L36" s="54">
        <v>77200</v>
      </c>
      <c r="M36" s="54">
        <v>77400</v>
      </c>
      <c r="N36" s="54">
        <v>76500</v>
      </c>
      <c r="O36" s="39">
        <f t="shared" si="6"/>
        <v>1000000</v>
      </c>
    </row>
    <row r="37" spans="1:15" s="56" customFormat="1" ht="18" customHeight="1" x14ac:dyDescent="0.2">
      <c r="A37" s="34" t="s">
        <v>30</v>
      </c>
      <c r="B37" s="35">
        <f t="shared" si="7"/>
        <v>647814.15999999992</v>
      </c>
      <c r="C37" s="53">
        <v>77543.360000000001</v>
      </c>
      <c r="D37" s="54">
        <v>55712.02</v>
      </c>
      <c r="E37" s="54">
        <v>53833.36</v>
      </c>
      <c r="F37" s="54">
        <v>52278.6</v>
      </c>
      <c r="G37" s="54">
        <v>50788.63</v>
      </c>
      <c r="H37" s="55">
        <v>53055.98</v>
      </c>
      <c r="I37" s="54">
        <v>53185.54</v>
      </c>
      <c r="J37" s="54">
        <v>51566.01</v>
      </c>
      <c r="K37" s="54">
        <v>50140.81</v>
      </c>
      <c r="L37" s="54">
        <v>50011.25</v>
      </c>
      <c r="M37" s="54">
        <v>50140.82</v>
      </c>
      <c r="N37" s="54">
        <v>49557.78</v>
      </c>
      <c r="O37" s="39">
        <f t="shared" si="6"/>
        <v>647814.15999999992</v>
      </c>
    </row>
    <row r="38" spans="1:15" s="56" customFormat="1" ht="18" customHeight="1" x14ac:dyDescent="0.2">
      <c r="A38" s="34" t="s">
        <v>31</v>
      </c>
      <c r="B38" s="35">
        <f t="shared" si="7"/>
        <v>37080.090000000004</v>
      </c>
      <c r="C38" s="53">
        <v>4438.49</v>
      </c>
      <c r="D38" s="54">
        <v>3188.89</v>
      </c>
      <c r="E38" s="54">
        <v>3081.36</v>
      </c>
      <c r="F38" s="54">
        <v>2992.36</v>
      </c>
      <c r="G38" s="54">
        <v>2907.08</v>
      </c>
      <c r="H38" s="55">
        <v>3036.86</v>
      </c>
      <c r="I38" s="54">
        <v>3044.27</v>
      </c>
      <c r="J38" s="54">
        <v>2951.58</v>
      </c>
      <c r="K38" s="54">
        <v>2870</v>
      </c>
      <c r="L38" s="54">
        <v>2862.58</v>
      </c>
      <c r="M38" s="54">
        <v>2870</v>
      </c>
      <c r="N38" s="54">
        <v>2836.62</v>
      </c>
      <c r="O38" s="39">
        <f t="shared" si="6"/>
        <v>37080.090000000004</v>
      </c>
    </row>
    <row r="39" spans="1:15" s="56" customFormat="1" ht="18" customHeight="1" x14ac:dyDescent="0.2">
      <c r="A39" s="34" t="s">
        <v>32</v>
      </c>
      <c r="B39" s="35">
        <f t="shared" si="7"/>
        <v>744797.31999999983</v>
      </c>
      <c r="C39" s="53">
        <v>89152.24</v>
      </c>
      <c r="D39" s="54">
        <v>64052.57</v>
      </c>
      <c r="E39" s="54">
        <v>61892.66</v>
      </c>
      <c r="F39" s="54">
        <v>60105.14</v>
      </c>
      <c r="G39" s="54">
        <v>58392.11</v>
      </c>
      <c r="H39" s="55">
        <v>60998.9</v>
      </c>
      <c r="I39" s="54">
        <v>61147.86</v>
      </c>
      <c r="J39" s="54">
        <v>59285.87</v>
      </c>
      <c r="K39" s="54">
        <v>57647.31</v>
      </c>
      <c r="L39" s="54">
        <v>57498.35</v>
      </c>
      <c r="M39" s="54">
        <v>57647.31</v>
      </c>
      <c r="N39" s="54">
        <v>56977</v>
      </c>
      <c r="O39" s="39">
        <f t="shared" si="6"/>
        <v>744797.31999999983</v>
      </c>
    </row>
    <row r="40" spans="1:15" s="56" customFormat="1" ht="18" customHeight="1" x14ac:dyDescent="0.2">
      <c r="A40" s="34" t="s">
        <v>33</v>
      </c>
      <c r="B40" s="35">
        <f t="shared" si="7"/>
        <v>18329425.359999999</v>
      </c>
      <c r="C40" s="53">
        <v>2194032.2200000002</v>
      </c>
      <c r="D40" s="54">
        <v>1576330.58</v>
      </c>
      <c r="E40" s="54">
        <v>1523175.25</v>
      </c>
      <c r="F40" s="54">
        <v>1479184.63</v>
      </c>
      <c r="G40" s="54">
        <v>1437026.95</v>
      </c>
      <c r="H40" s="55">
        <v>1501179.94</v>
      </c>
      <c r="I40" s="54">
        <v>1504845.81</v>
      </c>
      <c r="J40" s="54">
        <v>1459022.26</v>
      </c>
      <c r="K40" s="54">
        <v>1418697.52</v>
      </c>
      <c r="L40" s="54">
        <v>1415031.64</v>
      </c>
      <c r="M40" s="54">
        <v>1418697.52</v>
      </c>
      <c r="N40" s="54">
        <v>1402201.04</v>
      </c>
      <c r="O40" s="39">
        <f t="shared" si="6"/>
        <v>18329425.359999999</v>
      </c>
    </row>
    <row r="41" spans="1:15" s="56" customFormat="1" ht="18" customHeight="1" x14ac:dyDescent="0.2">
      <c r="A41" s="34" t="s">
        <v>34</v>
      </c>
      <c r="B41" s="35">
        <f t="shared" si="7"/>
        <v>18494.36</v>
      </c>
      <c r="C41" s="53">
        <v>2213.77</v>
      </c>
      <c r="D41" s="54">
        <v>1590.51</v>
      </c>
      <c r="E41" s="54">
        <v>1536.88</v>
      </c>
      <c r="F41" s="54">
        <v>1492.49</v>
      </c>
      <c r="G41" s="54">
        <v>1449.96</v>
      </c>
      <c r="H41" s="55">
        <v>1514.69</v>
      </c>
      <c r="I41" s="54">
        <v>1518.39</v>
      </c>
      <c r="J41" s="54">
        <v>1472.15</v>
      </c>
      <c r="K41" s="54">
        <v>1431.46</v>
      </c>
      <c r="L41" s="54">
        <v>1427.78</v>
      </c>
      <c r="M41" s="54">
        <v>1431.46</v>
      </c>
      <c r="N41" s="54">
        <v>1414.82</v>
      </c>
      <c r="O41" s="39">
        <f t="shared" si="6"/>
        <v>18494.36</v>
      </c>
    </row>
    <row r="42" spans="1:15" s="56" customFormat="1" ht="18" customHeight="1" x14ac:dyDescent="0.2">
      <c r="A42" s="34" t="s">
        <v>35</v>
      </c>
      <c r="B42" s="35">
        <f t="shared" si="7"/>
        <v>3868000</v>
      </c>
      <c r="C42" s="53">
        <v>462999.6</v>
      </c>
      <c r="D42" s="54">
        <v>332648</v>
      </c>
      <c r="E42" s="54">
        <v>321430.8</v>
      </c>
      <c r="F42" s="54">
        <v>312147.59999999998</v>
      </c>
      <c r="G42" s="54">
        <v>303251.20000000001</v>
      </c>
      <c r="H42" s="55">
        <v>316789.2</v>
      </c>
      <c r="I42" s="54">
        <v>317562.8</v>
      </c>
      <c r="J42" s="54">
        <v>307892.8</v>
      </c>
      <c r="K42" s="54">
        <v>299383.2</v>
      </c>
      <c r="L42" s="54">
        <v>298609.59999999998</v>
      </c>
      <c r="M42" s="54">
        <v>299383.2</v>
      </c>
      <c r="N42" s="54">
        <v>295902</v>
      </c>
      <c r="O42" s="39">
        <f t="shared" si="6"/>
        <v>3868000</v>
      </c>
    </row>
    <row r="43" spans="1:15" s="56" customFormat="1" ht="18" customHeight="1" x14ac:dyDescent="0.2">
      <c r="A43" s="34" t="s">
        <v>36</v>
      </c>
      <c r="B43" s="35">
        <f t="shared" si="7"/>
        <v>288000</v>
      </c>
      <c r="C43" s="53">
        <v>34473.599999999999</v>
      </c>
      <c r="D43" s="54">
        <v>24767.999999999996</v>
      </c>
      <c r="E43" s="54">
        <v>23932.799999999999</v>
      </c>
      <c r="F43" s="54">
        <v>23241.599999999999</v>
      </c>
      <c r="G43" s="54">
        <v>22579.200000000001</v>
      </c>
      <c r="H43" s="55">
        <v>23587.200000000001</v>
      </c>
      <c r="I43" s="54">
        <v>23644.800000000003</v>
      </c>
      <c r="J43" s="54">
        <v>22924.800000000003</v>
      </c>
      <c r="K43" s="54">
        <v>22291.200000000001</v>
      </c>
      <c r="L43" s="54">
        <v>22233.600000000002</v>
      </c>
      <c r="M43" s="54">
        <v>22291.200000000001</v>
      </c>
      <c r="N43" s="54">
        <v>22032</v>
      </c>
      <c r="O43" s="39">
        <f t="shared" si="6"/>
        <v>288000</v>
      </c>
    </row>
    <row r="44" spans="1:15" s="56" customFormat="1" ht="18" customHeight="1" x14ac:dyDescent="0.2">
      <c r="A44" s="34" t="s">
        <v>37</v>
      </c>
      <c r="B44" s="35">
        <f t="shared" si="7"/>
        <v>3931200</v>
      </c>
      <c r="C44" s="53">
        <v>470564.64</v>
      </c>
      <c r="D44" s="54">
        <v>338083.19999999995</v>
      </c>
      <c r="E44" s="54">
        <v>326682.71999999997</v>
      </c>
      <c r="F44" s="54">
        <v>317247.83999999997</v>
      </c>
      <c r="G44" s="54">
        <v>308206.08000000002</v>
      </c>
      <c r="H44" s="55">
        <v>321965.28000000003</v>
      </c>
      <c r="I44" s="54">
        <v>322751.52</v>
      </c>
      <c r="J44" s="54">
        <v>312923.52000000002</v>
      </c>
      <c r="K44" s="54">
        <v>304274.88</v>
      </c>
      <c r="L44" s="54">
        <v>303488.64000000001</v>
      </c>
      <c r="M44" s="54">
        <v>304274.88</v>
      </c>
      <c r="N44" s="54">
        <v>300736.8</v>
      </c>
      <c r="O44" s="39">
        <f t="shared" si="6"/>
        <v>3931200</v>
      </c>
    </row>
    <row r="45" spans="1:15" s="56" customFormat="1" ht="18" customHeight="1" x14ac:dyDescent="0.2">
      <c r="A45" s="34" t="s">
        <v>38</v>
      </c>
      <c r="B45" s="35">
        <f t="shared" si="7"/>
        <v>280800.01</v>
      </c>
      <c r="C45" s="53">
        <v>33611.75</v>
      </c>
      <c r="D45" s="54">
        <v>24148.799999999999</v>
      </c>
      <c r="E45" s="54">
        <v>23334.47</v>
      </c>
      <c r="F45" s="54">
        <v>22660.58</v>
      </c>
      <c r="G45" s="54">
        <v>22014.719999999998</v>
      </c>
      <c r="H45" s="55">
        <v>22997.52</v>
      </c>
      <c r="I45" s="54">
        <v>23053.69</v>
      </c>
      <c r="J45" s="54">
        <v>22351.67</v>
      </c>
      <c r="K45" s="54">
        <v>21733.93</v>
      </c>
      <c r="L45" s="54">
        <v>21677.760000000002</v>
      </c>
      <c r="M45" s="54">
        <v>21733.919999999998</v>
      </c>
      <c r="N45" s="54">
        <v>21481.200000000001</v>
      </c>
      <c r="O45" s="39">
        <f t="shared" si="6"/>
        <v>280800.01</v>
      </c>
    </row>
    <row r="46" spans="1:15" s="56" customFormat="1" ht="18" customHeight="1" x14ac:dyDescent="0.2">
      <c r="A46" s="34" t="s">
        <v>39</v>
      </c>
      <c r="B46" s="35">
        <f t="shared" si="7"/>
        <v>339916.70999999996</v>
      </c>
      <c r="C46" s="53">
        <v>40688.03</v>
      </c>
      <c r="D46" s="54">
        <v>29232.84</v>
      </c>
      <c r="E46" s="54">
        <v>28247.08</v>
      </c>
      <c r="F46" s="54">
        <v>27431.279999999999</v>
      </c>
      <c r="G46" s="54">
        <v>26649.47</v>
      </c>
      <c r="H46" s="55">
        <v>27839.17</v>
      </c>
      <c r="I46" s="54">
        <v>27907.16</v>
      </c>
      <c r="J46" s="54">
        <v>27057.37</v>
      </c>
      <c r="K46" s="54">
        <v>26309.55</v>
      </c>
      <c r="L46" s="54">
        <v>26241.599999999999</v>
      </c>
      <c r="M46" s="54">
        <v>26309.55</v>
      </c>
      <c r="N46" s="54">
        <v>26003.61</v>
      </c>
      <c r="O46" s="39">
        <f t="shared" si="6"/>
        <v>339916.70999999996</v>
      </c>
    </row>
    <row r="47" spans="1:15" s="56" customFormat="1" ht="18" customHeight="1" x14ac:dyDescent="0.2">
      <c r="A47" s="34" t="s">
        <v>40</v>
      </c>
      <c r="B47" s="35">
        <f t="shared" si="7"/>
        <v>14526.939999999997</v>
      </c>
      <c r="C47" s="53">
        <v>1738.87</v>
      </c>
      <c r="D47" s="54">
        <v>1249.32</v>
      </c>
      <c r="E47" s="54">
        <v>1207.19</v>
      </c>
      <c r="F47" s="54">
        <v>1172.32</v>
      </c>
      <c r="G47" s="54">
        <v>1138.9100000000001</v>
      </c>
      <c r="H47" s="55">
        <v>1189.76</v>
      </c>
      <c r="I47" s="54">
        <v>1192.6600000000001</v>
      </c>
      <c r="J47" s="54">
        <v>1156.3399999999999</v>
      </c>
      <c r="K47" s="54">
        <v>1124.3900000000001</v>
      </c>
      <c r="L47" s="54">
        <v>1121.48</v>
      </c>
      <c r="M47" s="54">
        <v>1124.3900000000001</v>
      </c>
      <c r="N47" s="54">
        <v>1111.31</v>
      </c>
      <c r="O47" s="39">
        <f t="shared" si="6"/>
        <v>14526.939999999997</v>
      </c>
    </row>
    <row r="48" spans="1:15" s="56" customFormat="1" ht="18" customHeight="1" x14ac:dyDescent="0.2">
      <c r="A48" s="34" t="s">
        <v>41</v>
      </c>
      <c r="B48" s="35">
        <f t="shared" si="7"/>
        <v>389495.22000000003</v>
      </c>
      <c r="C48" s="53">
        <v>46622.58</v>
      </c>
      <c r="D48" s="54">
        <v>33496.589999999997</v>
      </c>
      <c r="E48" s="54">
        <v>32367.05</v>
      </c>
      <c r="F48" s="54">
        <v>31432.26</v>
      </c>
      <c r="G48" s="54">
        <v>30536.43</v>
      </c>
      <c r="H48" s="55">
        <v>31899.66</v>
      </c>
      <c r="I48" s="54">
        <v>31977.56</v>
      </c>
      <c r="J48" s="54">
        <v>31003.82</v>
      </c>
      <c r="K48" s="54">
        <v>30146.93</v>
      </c>
      <c r="L48" s="54">
        <v>30069.03</v>
      </c>
      <c r="M48" s="54">
        <v>30146.93</v>
      </c>
      <c r="N48" s="54">
        <v>29796.38</v>
      </c>
      <c r="O48" s="39">
        <f t="shared" si="6"/>
        <v>389495.22000000003</v>
      </c>
    </row>
    <row r="49" spans="1:15" s="56" customFormat="1" ht="18" customHeight="1" x14ac:dyDescent="0.2">
      <c r="A49" s="34" t="s">
        <v>42</v>
      </c>
      <c r="B49" s="35">
        <f t="shared" si="7"/>
        <v>9500000</v>
      </c>
      <c r="C49" s="53">
        <v>1137150</v>
      </c>
      <c r="D49" s="54">
        <v>816999.99999999988</v>
      </c>
      <c r="E49" s="54">
        <v>789449.99999999988</v>
      </c>
      <c r="F49" s="54">
        <v>766650</v>
      </c>
      <c r="G49" s="54">
        <v>744800</v>
      </c>
      <c r="H49" s="55">
        <v>778050</v>
      </c>
      <c r="I49" s="54">
        <v>779950.00000000012</v>
      </c>
      <c r="J49" s="54">
        <v>756200</v>
      </c>
      <c r="K49" s="54">
        <v>735300</v>
      </c>
      <c r="L49" s="54">
        <v>733400</v>
      </c>
      <c r="M49" s="54">
        <v>735300</v>
      </c>
      <c r="N49" s="54">
        <v>726750</v>
      </c>
      <c r="O49" s="39">
        <f t="shared" si="6"/>
        <v>9500000</v>
      </c>
    </row>
    <row r="50" spans="1:15" s="56" customFormat="1" ht="18" customHeight="1" x14ac:dyDescent="0.2">
      <c r="A50" s="34" t="s">
        <v>43</v>
      </c>
      <c r="B50" s="35">
        <f t="shared" si="7"/>
        <v>1736081.0599999998</v>
      </c>
      <c r="C50" s="53">
        <v>207808.9</v>
      </c>
      <c r="D50" s="54">
        <v>149302.97</v>
      </c>
      <c r="E50" s="54">
        <v>144268.34</v>
      </c>
      <c r="F50" s="54">
        <v>140101.74</v>
      </c>
      <c r="G50" s="54">
        <v>136108.76</v>
      </c>
      <c r="H50" s="55">
        <v>142185.04</v>
      </c>
      <c r="I50" s="54">
        <v>142532.26</v>
      </c>
      <c r="J50" s="54">
        <v>138192.04999999999</v>
      </c>
      <c r="K50" s="54">
        <v>134372.67000000001</v>
      </c>
      <c r="L50" s="54">
        <v>134025.46</v>
      </c>
      <c r="M50" s="54">
        <v>134372.67000000001</v>
      </c>
      <c r="N50" s="54">
        <v>132810.20000000001</v>
      </c>
      <c r="O50" s="39">
        <f t="shared" si="6"/>
        <v>1736081.0599999998</v>
      </c>
    </row>
    <row r="51" spans="1:15" s="56" customFormat="1" ht="18" customHeight="1" x14ac:dyDescent="0.2">
      <c r="A51" s="34" t="s">
        <v>44</v>
      </c>
      <c r="B51" s="35">
        <f t="shared" si="7"/>
        <v>240371.42</v>
      </c>
      <c r="C51" s="53">
        <v>28772.46</v>
      </c>
      <c r="D51" s="54">
        <v>20671.939999999999</v>
      </c>
      <c r="E51" s="54">
        <v>19974.87</v>
      </c>
      <c r="F51" s="54">
        <v>19397.97</v>
      </c>
      <c r="G51" s="54">
        <v>18845.12</v>
      </c>
      <c r="H51" s="55">
        <v>19686.419999999998</v>
      </c>
      <c r="I51" s="54">
        <v>19734.490000000002</v>
      </c>
      <c r="J51" s="54">
        <v>19133.57</v>
      </c>
      <c r="K51" s="54">
        <v>18604.75</v>
      </c>
      <c r="L51" s="54">
        <v>18556.669999999998</v>
      </c>
      <c r="M51" s="54">
        <v>18604.75</v>
      </c>
      <c r="N51" s="54">
        <v>18388.41</v>
      </c>
      <c r="O51" s="39">
        <f t="shared" si="6"/>
        <v>240371.42</v>
      </c>
    </row>
    <row r="52" spans="1:15" s="56" customFormat="1" ht="18" customHeight="1" x14ac:dyDescent="0.2">
      <c r="A52" s="58" t="s">
        <v>45</v>
      </c>
      <c r="B52" s="35">
        <f t="shared" si="7"/>
        <v>67180.780000000013</v>
      </c>
      <c r="C52" s="53">
        <v>8041.54</v>
      </c>
      <c r="D52" s="54">
        <v>5777.55</v>
      </c>
      <c r="E52" s="54">
        <v>5582.72</v>
      </c>
      <c r="F52" s="54">
        <v>5421.49</v>
      </c>
      <c r="G52" s="54">
        <v>5266.97</v>
      </c>
      <c r="H52" s="55">
        <v>5502.11</v>
      </c>
      <c r="I52" s="54">
        <v>5515.54</v>
      </c>
      <c r="J52" s="54">
        <v>5347.59</v>
      </c>
      <c r="K52" s="54">
        <v>5199.79</v>
      </c>
      <c r="L52" s="54">
        <v>5186.3599999999997</v>
      </c>
      <c r="M52" s="54">
        <v>5199.79</v>
      </c>
      <c r="N52" s="54">
        <v>5139.33</v>
      </c>
      <c r="O52" s="39">
        <f t="shared" si="6"/>
        <v>67180.780000000013</v>
      </c>
    </row>
    <row r="53" spans="1:15" s="56" customFormat="1" ht="18" customHeight="1" x14ac:dyDescent="0.2">
      <c r="A53" s="58" t="s">
        <v>46</v>
      </c>
      <c r="B53" s="35">
        <f t="shared" si="7"/>
        <v>15392.14</v>
      </c>
      <c r="C53" s="53">
        <v>1842.44</v>
      </c>
      <c r="D53" s="54">
        <v>1323.72</v>
      </c>
      <c r="E53" s="54">
        <v>1279.0899999999999</v>
      </c>
      <c r="F53" s="54">
        <v>1242.1500000000001</v>
      </c>
      <c r="G53" s="54">
        <v>1206.74</v>
      </c>
      <c r="H53" s="55">
        <v>1260.6199999999999</v>
      </c>
      <c r="I53" s="54">
        <v>1263.7</v>
      </c>
      <c r="J53" s="54">
        <v>1225.21</v>
      </c>
      <c r="K53" s="54">
        <v>1191.3499999999999</v>
      </c>
      <c r="L53" s="54">
        <v>1188.27</v>
      </c>
      <c r="M53" s="54">
        <v>1191.3499999999999</v>
      </c>
      <c r="N53" s="54">
        <v>1177.5</v>
      </c>
      <c r="O53" s="39">
        <f t="shared" si="6"/>
        <v>15392.14</v>
      </c>
    </row>
    <row r="54" spans="1:15" s="56" customFormat="1" ht="18" customHeight="1" x14ac:dyDescent="0.2">
      <c r="A54" s="58" t="s">
        <v>47</v>
      </c>
      <c r="B54" s="35">
        <f t="shared" si="7"/>
        <v>1000000</v>
      </c>
      <c r="C54" s="53">
        <v>119700</v>
      </c>
      <c r="D54" s="54">
        <v>86000</v>
      </c>
      <c r="E54" s="54">
        <v>83100</v>
      </c>
      <c r="F54" s="54">
        <v>80700</v>
      </c>
      <c r="G54" s="54">
        <v>78400</v>
      </c>
      <c r="H54" s="55">
        <v>81900</v>
      </c>
      <c r="I54" s="54">
        <v>82100</v>
      </c>
      <c r="J54" s="54">
        <v>79600</v>
      </c>
      <c r="K54" s="54">
        <v>77400</v>
      </c>
      <c r="L54" s="54">
        <v>77200</v>
      </c>
      <c r="M54" s="54">
        <v>77400</v>
      </c>
      <c r="N54" s="54">
        <v>76500</v>
      </c>
      <c r="O54" s="39">
        <f t="shared" si="6"/>
        <v>1000000</v>
      </c>
    </row>
    <row r="55" spans="1:15" s="56" customFormat="1" ht="18" customHeight="1" x14ac:dyDescent="0.2">
      <c r="A55" s="58" t="s">
        <v>48</v>
      </c>
      <c r="B55" s="35">
        <f t="shared" si="7"/>
        <v>760000</v>
      </c>
      <c r="C55" s="53">
        <v>90972</v>
      </c>
      <c r="D55" s="54">
        <v>65359.999999999993</v>
      </c>
      <c r="E55" s="54">
        <v>63155.999999999993</v>
      </c>
      <c r="F55" s="54">
        <v>61331.999999999993</v>
      </c>
      <c r="G55" s="54">
        <v>59584</v>
      </c>
      <c r="H55" s="55">
        <v>62244</v>
      </c>
      <c r="I55" s="54">
        <v>62396.000000000007</v>
      </c>
      <c r="J55" s="54">
        <v>60496</v>
      </c>
      <c r="K55" s="54">
        <v>58824</v>
      </c>
      <c r="L55" s="54">
        <v>58672</v>
      </c>
      <c r="M55" s="54">
        <v>58824</v>
      </c>
      <c r="N55" s="54">
        <v>58140</v>
      </c>
      <c r="O55" s="39">
        <f t="shared" si="6"/>
        <v>760000</v>
      </c>
    </row>
    <row r="56" spans="1:15" s="56" customFormat="1" ht="18" customHeight="1" x14ac:dyDescent="0.2">
      <c r="A56" s="58" t="s">
        <v>49</v>
      </c>
      <c r="B56" s="35">
        <f t="shared" si="7"/>
        <v>42293.04</v>
      </c>
      <c r="C56" s="53">
        <v>5062.4799999999996</v>
      </c>
      <c r="D56" s="54">
        <v>3637.2</v>
      </c>
      <c r="E56" s="54">
        <v>3514.55</v>
      </c>
      <c r="F56" s="54">
        <v>3413.05</v>
      </c>
      <c r="G56" s="54">
        <v>3315.77</v>
      </c>
      <c r="H56" s="55">
        <v>3463.8</v>
      </c>
      <c r="I56" s="54">
        <v>3472.26</v>
      </c>
      <c r="J56" s="54">
        <v>3366.53</v>
      </c>
      <c r="K56" s="54">
        <v>3273.48</v>
      </c>
      <c r="L56" s="54">
        <v>3265.02</v>
      </c>
      <c r="M56" s="54">
        <v>3273.48</v>
      </c>
      <c r="N56" s="54">
        <v>3235.42</v>
      </c>
      <c r="O56" s="39">
        <f t="shared" si="6"/>
        <v>42293.04</v>
      </c>
    </row>
    <row r="57" spans="1:15" s="56" customFormat="1" ht="18" customHeight="1" x14ac:dyDescent="0.2">
      <c r="A57" s="58" t="s">
        <v>50</v>
      </c>
      <c r="B57" s="35">
        <f t="shared" si="7"/>
        <v>5576.3499999999995</v>
      </c>
      <c r="C57" s="53">
        <v>667.49</v>
      </c>
      <c r="D57" s="54">
        <v>479.57</v>
      </c>
      <c r="E57" s="54">
        <v>463.39</v>
      </c>
      <c r="F57" s="54">
        <v>450.01</v>
      </c>
      <c r="G57" s="54">
        <v>437.19</v>
      </c>
      <c r="H57" s="55">
        <v>456.7</v>
      </c>
      <c r="I57" s="54">
        <v>457.82</v>
      </c>
      <c r="J57" s="54">
        <v>443.88</v>
      </c>
      <c r="K57" s="54">
        <v>431.61</v>
      </c>
      <c r="L57" s="54">
        <v>430.49</v>
      </c>
      <c r="M57" s="54">
        <v>431.61</v>
      </c>
      <c r="N57" s="54">
        <v>426.59</v>
      </c>
      <c r="O57" s="39">
        <f t="shared" si="6"/>
        <v>5576.3499999999995</v>
      </c>
    </row>
    <row r="58" spans="1:15" s="56" customFormat="1" ht="18" customHeight="1" x14ac:dyDescent="0.2">
      <c r="A58" s="58" t="s">
        <v>51</v>
      </c>
      <c r="B58" s="35">
        <f t="shared" si="7"/>
        <v>95315.85</v>
      </c>
      <c r="C58" s="53">
        <v>11409.31</v>
      </c>
      <c r="D58" s="54">
        <v>8197.16</v>
      </c>
      <c r="E58" s="54">
        <v>7920.75</v>
      </c>
      <c r="F58" s="54">
        <v>7691.99</v>
      </c>
      <c r="G58" s="54">
        <v>7472.76</v>
      </c>
      <c r="H58" s="55">
        <v>7806.37</v>
      </c>
      <c r="I58" s="54">
        <v>7825.43</v>
      </c>
      <c r="J58" s="54">
        <v>7587.14</v>
      </c>
      <c r="K58" s="54">
        <v>7377.45</v>
      </c>
      <c r="L58" s="54">
        <v>7358.38</v>
      </c>
      <c r="M58" s="54">
        <v>7377.45</v>
      </c>
      <c r="N58" s="54">
        <v>7291.66</v>
      </c>
      <c r="O58" s="39">
        <f t="shared" si="6"/>
        <v>95315.85</v>
      </c>
    </row>
    <row r="59" spans="1:15" s="56" customFormat="1" ht="18" customHeight="1" x14ac:dyDescent="0.2">
      <c r="A59" s="58" t="s">
        <v>52</v>
      </c>
      <c r="B59" s="35">
        <f t="shared" si="7"/>
        <v>40340.329999999994</v>
      </c>
      <c r="C59" s="53">
        <v>4828.74</v>
      </c>
      <c r="D59" s="54">
        <v>3469.27</v>
      </c>
      <c r="E59" s="54">
        <v>3352.28</v>
      </c>
      <c r="F59" s="54">
        <v>3255.47</v>
      </c>
      <c r="G59" s="54">
        <v>3162.68</v>
      </c>
      <c r="H59" s="55">
        <v>3303.87</v>
      </c>
      <c r="I59" s="54">
        <v>3311.94</v>
      </c>
      <c r="J59" s="54">
        <v>3211.09</v>
      </c>
      <c r="K59" s="54">
        <v>3122.34</v>
      </c>
      <c r="L59" s="54">
        <v>3114.27</v>
      </c>
      <c r="M59" s="54">
        <v>3122.34</v>
      </c>
      <c r="N59" s="54">
        <v>3086.04</v>
      </c>
      <c r="O59" s="39">
        <f t="shared" si="6"/>
        <v>40340.329999999994</v>
      </c>
    </row>
    <row r="60" spans="1:15" s="56" customFormat="1" ht="18" customHeight="1" x14ac:dyDescent="0.2">
      <c r="A60" s="58" t="s">
        <v>53</v>
      </c>
      <c r="B60" s="35">
        <f t="shared" si="7"/>
        <v>572095.88</v>
      </c>
      <c r="C60" s="53">
        <v>68479.88</v>
      </c>
      <c r="D60" s="54">
        <v>49200.24</v>
      </c>
      <c r="E60" s="54">
        <v>47541.17</v>
      </c>
      <c r="F60" s="54">
        <v>46168.14</v>
      </c>
      <c r="G60" s="54">
        <v>44852.32</v>
      </c>
      <c r="H60" s="55">
        <v>46854.65</v>
      </c>
      <c r="I60" s="54">
        <v>46969.07</v>
      </c>
      <c r="J60" s="54">
        <v>45538.83</v>
      </c>
      <c r="K60" s="54">
        <v>44280.22</v>
      </c>
      <c r="L60" s="54">
        <v>44165.8</v>
      </c>
      <c r="M60" s="54">
        <v>44280.22</v>
      </c>
      <c r="N60" s="54">
        <v>43765.34</v>
      </c>
      <c r="O60" s="39">
        <f t="shared" si="6"/>
        <v>572095.88</v>
      </c>
    </row>
    <row r="61" spans="1:15" s="56" customFormat="1" ht="18" customHeight="1" x14ac:dyDescent="0.2">
      <c r="A61" s="58" t="s">
        <v>54</v>
      </c>
      <c r="B61" s="35">
        <f t="shared" si="7"/>
        <v>38585.75</v>
      </c>
      <c r="C61" s="53">
        <v>4618.71</v>
      </c>
      <c r="D61" s="54">
        <v>3318.37</v>
      </c>
      <c r="E61" s="54">
        <v>3206.48</v>
      </c>
      <c r="F61" s="54">
        <v>3113.87</v>
      </c>
      <c r="G61" s="54">
        <v>3025.12</v>
      </c>
      <c r="H61" s="55">
        <v>3160.17</v>
      </c>
      <c r="I61" s="54">
        <v>3167.89</v>
      </c>
      <c r="J61" s="54">
        <v>3071.43</v>
      </c>
      <c r="K61" s="54">
        <v>2986.54</v>
      </c>
      <c r="L61" s="54">
        <v>2978.82</v>
      </c>
      <c r="M61" s="54">
        <v>2986.54</v>
      </c>
      <c r="N61" s="54">
        <v>2951.81</v>
      </c>
      <c r="O61" s="39">
        <f t="shared" si="6"/>
        <v>38585.75</v>
      </c>
    </row>
    <row r="62" spans="1:15" s="56" customFormat="1" ht="18" customHeight="1" x14ac:dyDescent="0.2">
      <c r="A62" s="58" t="s">
        <v>55</v>
      </c>
      <c r="B62" s="35">
        <f t="shared" ref="B62:B93" si="8">SUM(C62:N62)</f>
        <v>331846.89</v>
      </c>
      <c r="C62" s="53">
        <v>39722.07</v>
      </c>
      <c r="D62" s="54">
        <v>28538.83</v>
      </c>
      <c r="E62" s="54">
        <v>27576.48</v>
      </c>
      <c r="F62" s="54">
        <v>26780.04</v>
      </c>
      <c r="G62" s="54">
        <v>26016.799999999999</v>
      </c>
      <c r="H62" s="55">
        <v>27178.26</v>
      </c>
      <c r="I62" s="54">
        <v>27244.63</v>
      </c>
      <c r="J62" s="54">
        <v>26415.01</v>
      </c>
      <c r="K62" s="54">
        <v>25684.95</v>
      </c>
      <c r="L62" s="54">
        <v>25618.58</v>
      </c>
      <c r="M62" s="54">
        <v>25684.95</v>
      </c>
      <c r="N62" s="54">
        <v>25386.29</v>
      </c>
      <c r="O62" s="39">
        <f t="shared" ref="O62:O97" si="9">SUM(C62:N62)</f>
        <v>331846.89</v>
      </c>
    </row>
    <row r="63" spans="1:15" s="56" customFormat="1" ht="18" customHeight="1" x14ac:dyDescent="0.2">
      <c r="A63" s="58" t="s">
        <v>56</v>
      </c>
      <c r="B63" s="35">
        <f t="shared" si="8"/>
        <v>390173.74</v>
      </c>
      <c r="C63" s="53">
        <v>46703.8</v>
      </c>
      <c r="D63" s="54">
        <v>33554.94</v>
      </c>
      <c r="E63" s="54">
        <v>32423.439999999999</v>
      </c>
      <c r="F63" s="54">
        <v>31487.02</v>
      </c>
      <c r="G63" s="54">
        <v>30589.62</v>
      </c>
      <c r="H63" s="55">
        <v>31955.23</v>
      </c>
      <c r="I63" s="54">
        <v>32033.26</v>
      </c>
      <c r="J63" s="54">
        <v>31057.83</v>
      </c>
      <c r="K63" s="54">
        <v>30199.45</v>
      </c>
      <c r="L63" s="54">
        <v>30121.41</v>
      </c>
      <c r="M63" s="54">
        <v>30199.45</v>
      </c>
      <c r="N63" s="54">
        <v>29848.29</v>
      </c>
      <c r="O63" s="39">
        <f t="shared" si="9"/>
        <v>390173.74</v>
      </c>
    </row>
    <row r="64" spans="1:15" s="56" customFormat="1" ht="18" customHeight="1" x14ac:dyDescent="0.2">
      <c r="A64" s="58" t="s">
        <v>57</v>
      </c>
      <c r="B64" s="35">
        <f t="shared" si="8"/>
        <v>66497.47</v>
      </c>
      <c r="C64" s="53">
        <v>7959.75</v>
      </c>
      <c r="D64" s="54">
        <v>5718.78</v>
      </c>
      <c r="E64" s="54">
        <v>5525.94</v>
      </c>
      <c r="F64" s="54">
        <v>5366.35</v>
      </c>
      <c r="G64" s="54">
        <v>5213.3999999999996</v>
      </c>
      <c r="H64" s="55">
        <v>5446.14</v>
      </c>
      <c r="I64" s="54">
        <v>5459.44</v>
      </c>
      <c r="J64" s="54">
        <v>5293.2</v>
      </c>
      <c r="K64" s="54">
        <v>5146.8999999999996</v>
      </c>
      <c r="L64" s="54">
        <v>5133.6099999999997</v>
      </c>
      <c r="M64" s="54">
        <v>5146.8999999999996</v>
      </c>
      <c r="N64" s="54">
        <v>5087.0600000000004</v>
      </c>
      <c r="O64" s="39">
        <f t="shared" si="9"/>
        <v>66497.47</v>
      </c>
    </row>
    <row r="65" spans="1:15" s="56" customFormat="1" ht="18" customHeight="1" x14ac:dyDescent="0.2">
      <c r="A65" s="58" t="s">
        <v>58</v>
      </c>
      <c r="B65" s="35">
        <f t="shared" si="8"/>
        <v>53963.15</v>
      </c>
      <c r="C65" s="53">
        <v>6459.39</v>
      </c>
      <c r="D65" s="54">
        <v>4640.83</v>
      </c>
      <c r="E65" s="54">
        <v>4484.34</v>
      </c>
      <c r="F65" s="54">
        <v>4354.83</v>
      </c>
      <c r="G65" s="54">
        <v>4230.71</v>
      </c>
      <c r="H65" s="55">
        <v>4419.58</v>
      </c>
      <c r="I65" s="54">
        <v>4430.37</v>
      </c>
      <c r="J65" s="54">
        <v>4295.47</v>
      </c>
      <c r="K65" s="54">
        <v>4176.75</v>
      </c>
      <c r="L65" s="54">
        <v>4165.95</v>
      </c>
      <c r="M65" s="54">
        <v>4176.75</v>
      </c>
      <c r="N65" s="54">
        <v>4128.18</v>
      </c>
      <c r="O65" s="39">
        <f t="shared" si="9"/>
        <v>53963.15</v>
      </c>
    </row>
    <row r="66" spans="1:15" s="56" customFormat="1" ht="18" customHeight="1" x14ac:dyDescent="0.2">
      <c r="A66" s="58" t="s">
        <v>59</v>
      </c>
      <c r="B66" s="35">
        <f t="shared" si="8"/>
        <v>4646.9500000000007</v>
      </c>
      <c r="C66" s="53">
        <v>556.24</v>
      </c>
      <c r="D66" s="54">
        <v>399.64</v>
      </c>
      <c r="E66" s="54">
        <v>386.16</v>
      </c>
      <c r="F66" s="54">
        <v>375.01</v>
      </c>
      <c r="G66" s="54">
        <v>364.32</v>
      </c>
      <c r="H66" s="55">
        <v>380.59</v>
      </c>
      <c r="I66" s="54">
        <v>381.51</v>
      </c>
      <c r="J66" s="54">
        <v>369.9</v>
      </c>
      <c r="K66" s="54">
        <v>359.67</v>
      </c>
      <c r="L66" s="54">
        <v>358.74</v>
      </c>
      <c r="M66" s="54">
        <v>359.67</v>
      </c>
      <c r="N66" s="54">
        <v>355.5</v>
      </c>
      <c r="O66" s="39">
        <f t="shared" si="9"/>
        <v>4646.9500000000007</v>
      </c>
    </row>
    <row r="67" spans="1:15" s="56" customFormat="1" ht="18" customHeight="1" x14ac:dyDescent="0.2">
      <c r="A67" s="58" t="s">
        <v>60</v>
      </c>
      <c r="B67" s="35">
        <f t="shared" si="8"/>
        <v>3347677.68</v>
      </c>
      <c r="C67" s="53">
        <v>400717.02</v>
      </c>
      <c r="D67" s="54">
        <v>287900.28000000003</v>
      </c>
      <c r="E67" s="54">
        <v>278192.02</v>
      </c>
      <c r="F67" s="54">
        <v>270157.59000000003</v>
      </c>
      <c r="G67" s="54">
        <v>262457.93</v>
      </c>
      <c r="H67" s="55">
        <v>274174.8</v>
      </c>
      <c r="I67" s="54">
        <v>274844.34000000003</v>
      </c>
      <c r="J67" s="54">
        <v>266475.14</v>
      </c>
      <c r="K67" s="54">
        <v>259110.25</v>
      </c>
      <c r="L67" s="54">
        <v>258440.72</v>
      </c>
      <c r="M67" s="54">
        <v>259110.25</v>
      </c>
      <c r="N67" s="54">
        <v>256097.34</v>
      </c>
      <c r="O67" s="39">
        <f t="shared" si="9"/>
        <v>3347677.68</v>
      </c>
    </row>
    <row r="68" spans="1:15" s="56" customFormat="1" ht="18" customHeight="1" x14ac:dyDescent="0.2">
      <c r="A68" s="58" t="s">
        <v>61</v>
      </c>
      <c r="B68" s="35">
        <f t="shared" si="8"/>
        <v>107651.15</v>
      </c>
      <c r="C68" s="53">
        <v>12885.84</v>
      </c>
      <c r="D68" s="54">
        <v>9258</v>
      </c>
      <c r="E68" s="54">
        <v>8945.81</v>
      </c>
      <c r="F68" s="54">
        <v>8687.4500000000007</v>
      </c>
      <c r="G68" s="54">
        <v>8439.85</v>
      </c>
      <c r="H68" s="55">
        <v>8816.6299999999992</v>
      </c>
      <c r="I68" s="54">
        <v>8838.16</v>
      </c>
      <c r="J68" s="54">
        <v>8569.0300000000007</v>
      </c>
      <c r="K68" s="54">
        <v>8332.2000000000007</v>
      </c>
      <c r="L68" s="54">
        <v>8310.67</v>
      </c>
      <c r="M68" s="54">
        <v>8332.2000000000007</v>
      </c>
      <c r="N68" s="54">
        <v>8235.31</v>
      </c>
      <c r="O68" s="39">
        <f t="shared" si="9"/>
        <v>107651.15</v>
      </c>
    </row>
    <row r="69" spans="1:15" s="56" customFormat="1" ht="18" customHeight="1" x14ac:dyDescent="0.2">
      <c r="A69" s="58" t="s">
        <v>62</v>
      </c>
      <c r="B69" s="35">
        <f t="shared" si="8"/>
        <v>1351.2799999999997</v>
      </c>
      <c r="C69" s="53">
        <v>161.75</v>
      </c>
      <c r="D69" s="54">
        <v>116.21</v>
      </c>
      <c r="E69" s="54">
        <v>112.29</v>
      </c>
      <c r="F69" s="54">
        <v>109.05</v>
      </c>
      <c r="G69" s="54">
        <v>105.94</v>
      </c>
      <c r="H69" s="55">
        <v>110.67</v>
      </c>
      <c r="I69" s="54">
        <v>110.94</v>
      </c>
      <c r="J69" s="54">
        <v>107.56</v>
      </c>
      <c r="K69" s="54">
        <v>104.59</v>
      </c>
      <c r="L69" s="54">
        <v>104.32</v>
      </c>
      <c r="M69" s="54">
        <v>104.59</v>
      </c>
      <c r="N69" s="54">
        <v>103.37</v>
      </c>
      <c r="O69" s="39">
        <f t="shared" si="9"/>
        <v>1351.2799999999997</v>
      </c>
    </row>
    <row r="70" spans="1:15" s="56" customFormat="1" ht="18" customHeight="1" x14ac:dyDescent="0.2">
      <c r="A70" s="58" t="s">
        <v>63</v>
      </c>
      <c r="B70" s="35">
        <f t="shared" si="8"/>
        <v>139.42999999999998</v>
      </c>
      <c r="C70" s="53">
        <v>16.690000000000001</v>
      </c>
      <c r="D70" s="54">
        <v>11.99</v>
      </c>
      <c r="E70" s="54">
        <v>11.59</v>
      </c>
      <c r="F70" s="54">
        <v>11.25</v>
      </c>
      <c r="G70" s="54">
        <v>10.93</v>
      </c>
      <c r="H70" s="55">
        <v>11.42</v>
      </c>
      <c r="I70" s="54">
        <v>11.45</v>
      </c>
      <c r="J70" s="54">
        <v>11.1</v>
      </c>
      <c r="K70" s="54">
        <v>10.79</v>
      </c>
      <c r="L70" s="54">
        <v>10.76</v>
      </c>
      <c r="M70" s="54">
        <v>10.79</v>
      </c>
      <c r="N70" s="54">
        <v>10.67</v>
      </c>
      <c r="O70" s="39">
        <f t="shared" si="9"/>
        <v>139.42999999999998</v>
      </c>
    </row>
    <row r="71" spans="1:15" s="56" customFormat="1" ht="18" customHeight="1" x14ac:dyDescent="0.2">
      <c r="A71" s="58" t="s">
        <v>64</v>
      </c>
      <c r="B71" s="35">
        <f t="shared" si="8"/>
        <v>13519.44</v>
      </c>
      <c r="C71" s="53">
        <v>1618.28</v>
      </c>
      <c r="D71" s="54">
        <v>1162.67</v>
      </c>
      <c r="E71" s="54">
        <v>1123.47</v>
      </c>
      <c r="F71" s="54">
        <v>1091.02</v>
      </c>
      <c r="G71" s="54">
        <v>1059.92</v>
      </c>
      <c r="H71" s="55">
        <v>1107.24</v>
      </c>
      <c r="I71" s="54">
        <v>1109.95</v>
      </c>
      <c r="J71" s="54">
        <v>1076.1500000000001</v>
      </c>
      <c r="K71" s="54">
        <v>1046.4000000000001</v>
      </c>
      <c r="L71" s="54">
        <v>1043.7</v>
      </c>
      <c r="M71" s="54">
        <v>1046.4000000000001</v>
      </c>
      <c r="N71" s="54">
        <v>1034.24</v>
      </c>
      <c r="O71" s="39">
        <f t="shared" si="9"/>
        <v>13519.44</v>
      </c>
    </row>
    <row r="72" spans="1:15" s="56" customFormat="1" ht="18" customHeight="1" x14ac:dyDescent="0.2">
      <c r="A72" s="58" t="s">
        <v>65</v>
      </c>
      <c r="B72" s="35">
        <f t="shared" si="8"/>
        <v>2101.71</v>
      </c>
      <c r="C72" s="53">
        <v>251.58</v>
      </c>
      <c r="D72" s="54">
        <v>180.75</v>
      </c>
      <c r="E72" s="54">
        <v>174.65</v>
      </c>
      <c r="F72" s="54">
        <v>169.61</v>
      </c>
      <c r="G72" s="54">
        <v>164.77</v>
      </c>
      <c r="H72" s="55">
        <v>172.13</v>
      </c>
      <c r="I72" s="54">
        <v>172.55</v>
      </c>
      <c r="J72" s="54">
        <v>167.3</v>
      </c>
      <c r="K72" s="54">
        <v>162.66999999999999</v>
      </c>
      <c r="L72" s="54">
        <v>162.25</v>
      </c>
      <c r="M72" s="54">
        <v>162.66999999999999</v>
      </c>
      <c r="N72" s="54">
        <v>160.78</v>
      </c>
      <c r="O72" s="39">
        <f t="shared" si="9"/>
        <v>2101.71</v>
      </c>
    </row>
    <row r="73" spans="1:15" s="56" customFormat="1" ht="18" customHeight="1" x14ac:dyDescent="0.2">
      <c r="A73" s="58" t="s">
        <v>66</v>
      </c>
      <c r="B73" s="35">
        <f t="shared" si="8"/>
        <v>2187045.71</v>
      </c>
      <c r="C73" s="53">
        <v>261789.37</v>
      </c>
      <c r="D73" s="54">
        <v>188085.93</v>
      </c>
      <c r="E73" s="54">
        <v>181743.5</v>
      </c>
      <c r="F73" s="54">
        <v>176494.59</v>
      </c>
      <c r="G73" s="54">
        <v>171464.38</v>
      </c>
      <c r="H73" s="55">
        <v>179119.04</v>
      </c>
      <c r="I73" s="54">
        <v>179556.45</v>
      </c>
      <c r="J73" s="54">
        <v>174088.84</v>
      </c>
      <c r="K73" s="54">
        <v>169277.34</v>
      </c>
      <c r="L73" s="54">
        <v>168839.93</v>
      </c>
      <c r="M73" s="54">
        <v>169277.34</v>
      </c>
      <c r="N73" s="54">
        <v>167309</v>
      </c>
      <c r="O73" s="39">
        <f t="shared" si="9"/>
        <v>2187045.71</v>
      </c>
    </row>
    <row r="74" spans="1:15" s="56" customFormat="1" ht="18" customHeight="1" x14ac:dyDescent="0.2">
      <c r="A74" s="58" t="s">
        <v>67</v>
      </c>
      <c r="B74" s="35">
        <f t="shared" si="8"/>
        <v>3535.43</v>
      </c>
      <c r="C74" s="53">
        <v>423.19</v>
      </c>
      <c r="D74" s="54">
        <v>304.05</v>
      </c>
      <c r="E74" s="54">
        <v>293.79000000000002</v>
      </c>
      <c r="F74" s="54">
        <v>285.31</v>
      </c>
      <c r="G74" s="54">
        <v>277.18</v>
      </c>
      <c r="H74" s="55">
        <v>289.55</v>
      </c>
      <c r="I74" s="54">
        <v>290.26</v>
      </c>
      <c r="J74" s="54">
        <v>281.42</v>
      </c>
      <c r="K74" s="54">
        <v>273.64</v>
      </c>
      <c r="L74" s="54">
        <v>272.94</v>
      </c>
      <c r="M74" s="54">
        <v>273.64</v>
      </c>
      <c r="N74" s="54">
        <v>270.45999999999998</v>
      </c>
      <c r="O74" s="39">
        <f t="shared" si="9"/>
        <v>3535.43</v>
      </c>
    </row>
    <row r="75" spans="1:15" s="56" customFormat="1" ht="18" customHeight="1" x14ac:dyDescent="0.2">
      <c r="A75" s="58" t="s">
        <v>68</v>
      </c>
      <c r="B75" s="35">
        <f t="shared" si="8"/>
        <v>16034.82</v>
      </c>
      <c r="C75" s="53">
        <v>1919.37</v>
      </c>
      <c r="D75" s="54">
        <v>1378.99</v>
      </c>
      <c r="E75" s="54">
        <v>1332.49</v>
      </c>
      <c r="F75" s="54">
        <v>1294.01</v>
      </c>
      <c r="G75" s="54">
        <v>1257.1300000000001</v>
      </c>
      <c r="H75" s="55">
        <v>1313.25</v>
      </c>
      <c r="I75" s="54">
        <v>1316.46</v>
      </c>
      <c r="J75" s="54">
        <v>1276.3699999999999</v>
      </c>
      <c r="K75" s="54">
        <v>1241.0999999999999</v>
      </c>
      <c r="L75" s="54">
        <v>1237.8900000000001</v>
      </c>
      <c r="M75" s="54">
        <v>1241.0999999999999</v>
      </c>
      <c r="N75" s="54">
        <v>1226.6600000000001</v>
      </c>
      <c r="O75" s="39">
        <f t="shared" si="9"/>
        <v>16034.82</v>
      </c>
    </row>
    <row r="76" spans="1:15" s="56" customFormat="1" ht="18" customHeight="1" x14ac:dyDescent="0.2">
      <c r="A76" s="58" t="s">
        <v>69</v>
      </c>
      <c r="B76" s="35">
        <f t="shared" si="8"/>
        <v>1786.4000000000003</v>
      </c>
      <c r="C76" s="53">
        <v>213.83</v>
      </c>
      <c r="D76" s="54">
        <v>153.63</v>
      </c>
      <c r="E76" s="54">
        <v>148.44999999999999</v>
      </c>
      <c r="F76" s="54">
        <v>144.16</v>
      </c>
      <c r="G76" s="54">
        <v>140.05000000000001</v>
      </c>
      <c r="H76" s="55">
        <v>146.31</v>
      </c>
      <c r="I76" s="54">
        <v>146.66</v>
      </c>
      <c r="J76" s="54">
        <v>142.19999999999999</v>
      </c>
      <c r="K76" s="54">
        <v>138.27000000000001</v>
      </c>
      <c r="L76" s="54">
        <v>137.91</v>
      </c>
      <c r="M76" s="54">
        <v>138.27000000000001</v>
      </c>
      <c r="N76" s="54">
        <v>136.66</v>
      </c>
      <c r="O76" s="39">
        <f t="shared" si="9"/>
        <v>1786.4000000000003</v>
      </c>
    </row>
    <row r="77" spans="1:15" s="59" customFormat="1" ht="18" customHeight="1" x14ac:dyDescent="0.2">
      <c r="A77" s="34" t="s">
        <v>70</v>
      </c>
      <c r="B77" s="35">
        <f t="shared" si="8"/>
        <v>200000</v>
      </c>
      <c r="C77" s="36"/>
      <c r="D77" s="37"/>
      <c r="E77" s="37"/>
      <c r="F77" s="37">
        <v>100000</v>
      </c>
      <c r="G77" s="37"/>
      <c r="H77" s="38"/>
      <c r="I77" s="37"/>
      <c r="J77" s="37"/>
      <c r="K77" s="37"/>
      <c r="L77" s="37">
        <v>100000</v>
      </c>
      <c r="M77" s="37"/>
      <c r="N77" s="37"/>
      <c r="O77" s="39">
        <f t="shared" si="9"/>
        <v>200000</v>
      </c>
    </row>
    <row r="78" spans="1:15" s="59" customFormat="1" ht="18" customHeight="1" x14ac:dyDescent="0.2">
      <c r="A78" s="34" t="s">
        <v>71</v>
      </c>
      <c r="B78" s="35">
        <f t="shared" si="8"/>
        <v>800000</v>
      </c>
      <c r="C78" s="36"/>
      <c r="D78" s="37"/>
      <c r="E78" s="37"/>
      <c r="F78" s="37">
        <v>400000</v>
      </c>
      <c r="G78" s="37"/>
      <c r="H78" s="38"/>
      <c r="I78" s="37"/>
      <c r="J78" s="37"/>
      <c r="K78" s="37"/>
      <c r="L78" s="37">
        <v>400000</v>
      </c>
      <c r="M78" s="37"/>
      <c r="N78" s="37"/>
      <c r="O78" s="39">
        <f t="shared" si="9"/>
        <v>800000</v>
      </c>
    </row>
    <row r="79" spans="1:15" s="56" customFormat="1" ht="18" customHeight="1" x14ac:dyDescent="0.2">
      <c r="A79" s="58" t="s">
        <v>72</v>
      </c>
      <c r="B79" s="35">
        <f t="shared" si="8"/>
        <v>9993.8100000000013</v>
      </c>
      <c r="C79" s="53">
        <v>1196.26</v>
      </c>
      <c r="D79" s="54">
        <v>859.47</v>
      </c>
      <c r="E79" s="54">
        <v>830.49</v>
      </c>
      <c r="F79" s="54">
        <v>806.5</v>
      </c>
      <c r="G79" s="54">
        <v>783.51</v>
      </c>
      <c r="H79" s="55">
        <v>818.49</v>
      </c>
      <c r="I79" s="54">
        <v>820.49</v>
      </c>
      <c r="J79" s="54">
        <v>795.51</v>
      </c>
      <c r="K79" s="54">
        <v>773.52</v>
      </c>
      <c r="L79" s="54">
        <v>771.52</v>
      </c>
      <c r="M79" s="54">
        <v>773.52</v>
      </c>
      <c r="N79" s="54">
        <v>764.53</v>
      </c>
      <c r="O79" s="39">
        <f t="shared" si="9"/>
        <v>9993.8100000000013</v>
      </c>
    </row>
    <row r="80" spans="1:15" s="56" customFormat="1" ht="18" customHeight="1" x14ac:dyDescent="0.2">
      <c r="A80" s="58" t="s">
        <v>73</v>
      </c>
      <c r="B80" s="35">
        <f t="shared" si="8"/>
        <v>18563.689999999999</v>
      </c>
      <c r="C80" s="53">
        <v>2222.0700000000002</v>
      </c>
      <c r="D80" s="54">
        <v>1596.48</v>
      </c>
      <c r="E80" s="54">
        <v>1542.64</v>
      </c>
      <c r="F80" s="54">
        <v>1498.09</v>
      </c>
      <c r="G80" s="54">
        <v>1455.39</v>
      </c>
      <c r="H80" s="55">
        <v>1520.37</v>
      </c>
      <c r="I80" s="54">
        <v>1524.08</v>
      </c>
      <c r="J80" s="54">
        <v>1477.67</v>
      </c>
      <c r="K80" s="54">
        <v>1436.83</v>
      </c>
      <c r="L80" s="54">
        <v>1433.12</v>
      </c>
      <c r="M80" s="54">
        <v>1436.83</v>
      </c>
      <c r="N80" s="54">
        <v>1420.12</v>
      </c>
      <c r="O80" s="39">
        <f t="shared" si="9"/>
        <v>18563.689999999999</v>
      </c>
    </row>
    <row r="81" spans="1:15" s="56" customFormat="1" ht="18" customHeight="1" x14ac:dyDescent="0.2">
      <c r="A81" s="58" t="s">
        <v>74</v>
      </c>
      <c r="B81" s="35">
        <f t="shared" si="8"/>
        <v>2778.42</v>
      </c>
      <c r="C81" s="53">
        <v>332.58</v>
      </c>
      <c r="D81" s="54">
        <v>238.94</v>
      </c>
      <c r="E81" s="54">
        <v>230.89</v>
      </c>
      <c r="F81" s="54">
        <v>224.22</v>
      </c>
      <c r="G81" s="54">
        <v>217.83</v>
      </c>
      <c r="H81" s="55">
        <v>227.55</v>
      </c>
      <c r="I81" s="54">
        <v>228.11</v>
      </c>
      <c r="J81" s="54">
        <v>221.16</v>
      </c>
      <c r="K81" s="54">
        <v>215.05</v>
      </c>
      <c r="L81" s="54">
        <v>214.49</v>
      </c>
      <c r="M81" s="54">
        <v>215.05</v>
      </c>
      <c r="N81" s="54">
        <v>212.55</v>
      </c>
      <c r="O81" s="39">
        <f t="shared" si="9"/>
        <v>2778.42</v>
      </c>
    </row>
    <row r="82" spans="1:15" s="56" customFormat="1" ht="18" customHeight="1" x14ac:dyDescent="0.2">
      <c r="A82" s="58" t="s">
        <v>75</v>
      </c>
      <c r="B82" s="35">
        <f t="shared" si="8"/>
        <v>737.56</v>
      </c>
      <c r="C82" s="53">
        <v>88.29</v>
      </c>
      <c r="D82" s="54">
        <v>63.43</v>
      </c>
      <c r="E82" s="54">
        <v>61.29</v>
      </c>
      <c r="F82" s="54">
        <v>59.52</v>
      </c>
      <c r="G82" s="54">
        <v>57.8</v>
      </c>
      <c r="H82" s="55">
        <v>60.41</v>
      </c>
      <c r="I82" s="54">
        <v>60.56</v>
      </c>
      <c r="J82" s="54">
        <v>58.71</v>
      </c>
      <c r="K82" s="54">
        <v>57.09</v>
      </c>
      <c r="L82" s="54">
        <v>56.94</v>
      </c>
      <c r="M82" s="54">
        <v>57.09</v>
      </c>
      <c r="N82" s="54">
        <v>56.43</v>
      </c>
      <c r="O82" s="39">
        <f t="shared" si="9"/>
        <v>737.56</v>
      </c>
    </row>
    <row r="83" spans="1:15" s="56" customFormat="1" ht="18" customHeight="1" x14ac:dyDescent="0.2">
      <c r="A83" s="58" t="s">
        <v>76</v>
      </c>
      <c r="B83" s="35">
        <f t="shared" si="8"/>
        <v>55437.590000000011</v>
      </c>
      <c r="C83" s="53">
        <v>6635.88</v>
      </c>
      <c r="D83" s="54">
        <v>4767.63</v>
      </c>
      <c r="E83" s="54">
        <v>4606.8599999999997</v>
      </c>
      <c r="F83" s="54">
        <v>4473.8100000000004</v>
      </c>
      <c r="G83" s="54">
        <v>4346.3100000000004</v>
      </c>
      <c r="H83" s="55">
        <v>4540.34</v>
      </c>
      <c r="I83" s="54">
        <v>4551.43</v>
      </c>
      <c r="J83" s="54">
        <v>4412.83</v>
      </c>
      <c r="K83" s="54">
        <v>4290.87</v>
      </c>
      <c r="L83" s="54">
        <v>4279.78</v>
      </c>
      <c r="M83" s="54">
        <v>4290.87</v>
      </c>
      <c r="N83" s="54">
        <v>4240.9799999999996</v>
      </c>
      <c r="O83" s="39">
        <f t="shared" si="9"/>
        <v>55437.590000000011</v>
      </c>
    </row>
    <row r="84" spans="1:15" s="56" customFormat="1" ht="18" customHeight="1" x14ac:dyDescent="0.2">
      <c r="A84" s="58" t="s">
        <v>77</v>
      </c>
      <c r="B84" s="35">
        <f t="shared" si="8"/>
        <v>14078.960000000003</v>
      </c>
      <c r="C84" s="53">
        <v>1685.25</v>
      </c>
      <c r="D84" s="54">
        <v>1210.79</v>
      </c>
      <c r="E84" s="54">
        <v>1169.96</v>
      </c>
      <c r="F84" s="54">
        <v>1136.17</v>
      </c>
      <c r="G84" s="54">
        <v>1103.79</v>
      </c>
      <c r="H84" s="55">
        <v>1153.07</v>
      </c>
      <c r="I84" s="54">
        <v>1155.8800000000001</v>
      </c>
      <c r="J84" s="54">
        <v>1120.69</v>
      </c>
      <c r="K84" s="54">
        <v>1089.71</v>
      </c>
      <c r="L84" s="54">
        <v>1086.9000000000001</v>
      </c>
      <c r="M84" s="54">
        <v>1089.71</v>
      </c>
      <c r="N84" s="54">
        <v>1077.04</v>
      </c>
      <c r="O84" s="39">
        <f t="shared" si="9"/>
        <v>14078.960000000003</v>
      </c>
    </row>
    <row r="85" spans="1:15" s="56" customFormat="1" ht="18" customHeight="1" x14ac:dyDescent="0.2">
      <c r="A85" s="58" t="s">
        <v>78</v>
      </c>
      <c r="B85" s="35">
        <f t="shared" si="8"/>
        <v>278.81</v>
      </c>
      <c r="C85" s="53">
        <v>33.369999999999997</v>
      </c>
      <c r="D85" s="54">
        <v>23.98</v>
      </c>
      <c r="E85" s="54">
        <v>23.17</v>
      </c>
      <c r="F85" s="54">
        <v>22.5</v>
      </c>
      <c r="G85" s="54">
        <v>21.86</v>
      </c>
      <c r="H85" s="55">
        <v>22.84</v>
      </c>
      <c r="I85" s="54">
        <v>22.89</v>
      </c>
      <c r="J85" s="54">
        <v>22.19</v>
      </c>
      <c r="K85" s="54">
        <v>21.58</v>
      </c>
      <c r="L85" s="54">
        <v>21.52</v>
      </c>
      <c r="M85" s="54">
        <v>21.58</v>
      </c>
      <c r="N85" s="54">
        <v>21.33</v>
      </c>
      <c r="O85" s="39">
        <f t="shared" si="9"/>
        <v>278.81</v>
      </c>
    </row>
    <row r="86" spans="1:15" s="56" customFormat="1" ht="18" customHeight="1" x14ac:dyDescent="0.2">
      <c r="A86" s="58" t="s">
        <v>79</v>
      </c>
      <c r="B86" s="35">
        <f t="shared" si="8"/>
        <v>1102.44</v>
      </c>
      <c r="C86" s="53">
        <v>131.96</v>
      </c>
      <c r="D86" s="54">
        <v>94.81</v>
      </c>
      <c r="E86" s="54">
        <v>91.61</v>
      </c>
      <c r="F86" s="54">
        <v>88.97</v>
      </c>
      <c r="G86" s="54">
        <v>86.43</v>
      </c>
      <c r="H86" s="55">
        <v>90.29</v>
      </c>
      <c r="I86" s="54">
        <v>90.51</v>
      </c>
      <c r="J86" s="54">
        <v>87.75</v>
      </c>
      <c r="K86" s="54">
        <v>85.33</v>
      </c>
      <c r="L86" s="54">
        <v>85.11</v>
      </c>
      <c r="M86" s="54">
        <v>85.33</v>
      </c>
      <c r="N86" s="54">
        <v>84.34</v>
      </c>
      <c r="O86" s="39">
        <f t="shared" si="9"/>
        <v>1102.44</v>
      </c>
    </row>
    <row r="87" spans="1:15" s="56" customFormat="1" ht="18" customHeight="1" x14ac:dyDescent="0.2">
      <c r="A87" s="58" t="s">
        <v>80</v>
      </c>
      <c r="B87" s="35">
        <f t="shared" si="8"/>
        <v>10300000</v>
      </c>
      <c r="C87" s="53">
        <v>1232910</v>
      </c>
      <c r="D87" s="54">
        <v>885799.99999999988</v>
      </c>
      <c r="E87" s="54">
        <v>855929.99999999988</v>
      </c>
      <c r="F87" s="54">
        <v>831209.99999999988</v>
      </c>
      <c r="G87" s="54">
        <v>807520</v>
      </c>
      <c r="H87" s="55">
        <v>843570</v>
      </c>
      <c r="I87" s="54">
        <v>845630.00000000012</v>
      </c>
      <c r="J87" s="54">
        <v>819880</v>
      </c>
      <c r="K87" s="54">
        <v>797220</v>
      </c>
      <c r="L87" s="54">
        <v>795160</v>
      </c>
      <c r="M87" s="54">
        <v>797220</v>
      </c>
      <c r="N87" s="54">
        <v>787950</v>
      </c>
      <c r="O87" s="39">
        <f t="shared" si="9"/>
        <v>10300000</v>
      </c>
    </row>
    <row r="88" spans="1:15" s="56" customFormat="1" ht="18" customHeight="1" x14ac:dyDescent="0.2">
      <c r="A88" s="58" t="s">
        <v>81</v>
      </c>
      <c r="B88" s="35">
        <f t="shared" si="8"/>
        <v>211999.99999999997</v>
      </c>
      <c r="C88" s="53">
        <v>25376.400000000001</v>
      </c>
      <c r="D88" s="54">
        <v>18232</v>
      </c>
      <c r="E88" s="54">
        <v>17617.199999999997</v>
      </c>
      <c r="F88" s="54">
        <v>17108.399999999998</v>
      </c>
      <c r="G88" s="54">
        <v>16620.8</v>
      </c>
      <c r="H88" s="55">
        <v>17362.8</v>
      </c>
      <c r="I88" s="54">
        <v>17405.2</v>
      </c>
      <c r="J88" s="54">
        <v>16875.2</v>
      </c>
      <c r="K88" s="54">
        <v>16408.8</v>
      </c>
      <c r="L88" s="54">
        <v>16366.400000000001</v>
      </c>
      <c r="M88" s="54">
        <v>16408.8</v>
      </c>
      <c r="N88" s="54">
        <v>16218</v>
      </c>
      <c r="O88" s="39">
        <f t="shared" si="9"/>
        <v>211999.99999999997</v>
      </c>
    </row>
    <row r="89" spans="1:15" s="56" customFormat="1" ht="18" customHeight="1" x14ac:dyDescent="0.2">
      <c r="A89" s="58" t="s">
        <v>82</v>
      </c>
      <c r="B89" s="35">
        <f t="shared" si="8"/>
        <v>468000.00000000006</v>
      </c>
      <c r="C89" s="53">
        <v>56019.6</v>
      </c>
      <c r="D89" s="54">
        <v>40248</v>
      </c>
      <c r="E89" s="54">
        <v>38890.799999999996</v>
      </c>
      <c r="F89" s="54">
        <v>37767.599999999999</v>
      </c>
      <c r="G89" s="54">
        <v>36691.199999999997</v>
      </c>
      <c r="H89" s="55">
        <v>38329.199999999997</v>
      </c>
      <c r="I89" s="54">
        <v>38422.800000000003</v>
      </c>
      <c r="J89" s="54">
        <v>37252.800000000003</v>
      </c>
      <c r="K89" s="54">
        <v>36223.199999999997</v>
      </c>
      <c r="L89" s="54">
        <v>36129.600000000006</v>
      </c>
      <c r="M89" s="54">
        <v>36223.199999999997</v>
      </c>
      <c r="N89" s="54">
        <v>35802</v>
      </c>
      <c r="O89" s="39">
        <f t="shared" si="9"/>
        <v>468000.00000000006</v>
      </c>
    </row>
    <row r="90" spans="1:15" s="56" customFormat="1" ht="18" customHeight="1" x14ac:dyDescent="0.2">
      <c r="A90" s="58" t="s">
        <v>83</v>
      </c>
      <c r="B90" s="35">
        <f t="shared" si="8"/>
        <v>40430.269999999997</v>
      </c>
      <c r="C90" s="53">
        <v>4839.5</v>
      </c>
      <c r="D90" s="54">
        <v>3477</v>
      </c>
      <c r="E90" s="54">
        <v>3359.76</v>
      </c>
      <c r="F90" s="54">
        <v>3262.72</v>
      </c>
      <c r="G90" s="54">
        <v>3169.73</v>
      </c>
      <c r="H90" s="55">
        <v>3311.24</v>
      </c>
      <c r="I90" s="54">
        <v>3319.33</v>
      </c>
      <c r="J90" s="54">
        <v>3218.25</v>
      </c>
      <c r="K90" s="54">
        <v>3129.3</v>
      </c>
      <c r="L90" s="54">
        <v>3121.22</v>
      </c>
      <c r="M90" s="54">
        <v>3129.3</v>
      </c>
      <c r="N90" s="54">
        <v>3092.92</v>
      </c>
      <c r="O90" s="39">
        <f t="shared" si="9"/>
        <v>40430.269999999997</v>
      </c>
    </row>
    <row r="91" spans="1:15" s="56" customFormat="1" ht="18" customHeight="1" x14ac:dyDescent="0.2">
      <c r="A91" s="58" t="s">
        <v>84</v>
      </c>
      <c r="B91" s="35">
        <f t="shared" si="8"/>
        <v>205200</v>
      </c>
      <c r="C91" s="53">
        <v>24562.44</v>
      </c>
      <c r="D91" s="54">
        <v>17647.199999999997</v>
      </c>
      <c r="E91" s="54">
        <v>17052.12</v>
      </c>
      <c r="F91" s="54">
        <v>16559.64</v>
      </c>
      <c r="G91" s="54">
        <v>16087.68</v>
      </c>
      <c r="H91" s="55">
        <v>16805.88</v>
      </c>
      <c r="I91" s="54">
        <v>16846.919999999998</v>
      </c>
      <c r="J91" s="54">
        <v>16333.92</v>
      </c>
      <c r="K91" s="54">
        <v>15882.48</v>
      </c>
      <c r="L91" s="54">
        <v>15841.44</v>
      </c>
      <c r="M91" s="54">
        <v>15882.48</v>
      </c>
      <c r="N91" s="54">
        <v>15697.8</v>
      </c>
      <c r="O91" s="39">
        <f t="shared" si="9"/>
        <v>205200</v>
      </c>
    </row>
    <row r="92" spans="1:15" s="56" customFormat="1" ht="18" customHeight="1" x14ac:dyDescent="0.2">
      <c r="A92" s="58" t="s">
        <v>85</v>
      </c>
      <c r="B92" s="35">
        <f t="shared" si="8"/>
        <v>500</v>
      </c>
      <c r="C92" s="53">
        <v>59.85</v>
      </c>
      <c r="D92" s="54">
        <v>43</v>
      </c>
      <c r="E92" s="54">
        <v>41.55</v>
      </c>
      <c r="F92" s="54">
        <v>40.349999999999994</v>
      </c>
      <c r="G92" s="54">
        <v>39.199999999999996</v>
      </c>
      <c r="H92" s="55">
        <v>40.950000000000003</v>
      </c>
      <c r="I92" s="54">
        <v>41.050000000000004</v>
      </c>
      <c r="J92" s="54">
        <v>39.800000000000004</v>
      </c>
      <c r="K92" s="54">
        <v>38.699999999999996</v>
      </c>
      <c r="L92" s="54">
        <v>38.6</v>
      </c>
      <c r="M92" s="54">
        <v>38.699999999999996</v>
      </c>
      <c r="N92" s="54">
        <v>38.25</v>
      </c>
      <c r="O92" s="39">
        <f t="shared" si="9"/>
        <v>500</v>
      </c>
    </row>
    <row r="93" spans="1:15" s="56" customFormat="1" ht="18" customHeight="1" x14ac:dyDescent="0.2">
      <c r="A93" s="58" t="s">
        <v>86</v>
      </c>
      <c r="B93" s="35">
        <f t="shared" si="8"/>
        <v>31227.510000000002</v>
      </c>
      <c r="C93" s="53">
        <v>3737.93</v>
      </c>
      <c r="D93" s="54">
        <v>2685.57</v>
      </c>
      <c r="E93" s="54">
        <v>2595.0100000000002</v>
      </c>
      <c r="F93" s="54">
        <v>2520.06</v>
      </c>
      <c r="G93" s="54">
        <v>2448.2399999999998</v>
      </c>
      <c r="H93" s="55">
        <v>2557.5300000000002</v>
      </c>
      <c r="I93" s="54">
        <v>2563.7800000000002</v>
      </c>
      <c r="J93" s="54">
        <v>2485.71</v>
      </c>
      <c r="K93" s="54">
        <v>2417.0100000000002</v>
      </c>
      <c r="L93" s="54">
        <v>2410.7600000000002</v>
      </c>
      <c r="M93" s="54">
        <v>2417.0100000000002</v>
      </c>
      <c r="N93" s="54">
        <v>2388.9</v>
      </c>
      <c r="O93" s="39">
        <f t="shared" si="9"/>
        <v>31227.510000000002</v>
      </c>
    </row>
    <row r="94" spans="1:15" s="56" customFormat="1" ht="18" customHeight="1" x14ac:dyDescent="0.2">
      <c r="A94" s="58" t="s">
        <v>87</v>
      </c>
      <c r="B94" s="35">
        <f t="shared" ref="B94:B97" si="10">SUM(C94:N94)</f>
        <v>26523.97</v>
      </c>
      <c r="C94" s="53">
        <v>3174.92</v>
      </c>
      <c r="D94" s="54">
        <v>2281.06</v>
      </c>
      <c r="E94" s="54">
        <v>2204.14</v>
      </c>
      <c r="F94" s="54">
        <v>2140.48</v>
      </c>
      <c r="G94" s="54">
        <v>2079.48</v>
      </c>
      <c r="H94" s="55">
        <v>2172.31</v>
      </c>
      <c r="I94" s="54">
        <v>2177.62</v>
      </c>
      <c r="J94" s="54">
        <v>2111.31</v>
      </c>
      <c r="K94" s="54">
        <v>2052.96</v>
      </c>
      <c r="L94" s="54">
        <v>2047.65</v>
      </c>
      <c r="M94" s="54">
        <v>2052.96</v>
      </c>
      <c r="N94" s="54">
        <v>2029.08</v>
      </c>
      <c r="O94" s="39">
        <f t="shared" si="9"/>
        <v>26523.97</v>
      </c>
    </row>
    <row r="95" spans="1:15" s="56" customFormat="1" ht="18" customHeight="1" x14ac:dyDescent="0.2">
      <c r="A95" s="34" t="s">
        <v>88</v>
      </c>
      <c r="B95" s="35">
        <f t="shared" si="10"/>
        <v>50000</v>
      </c>
      <c r="C95" s="53">
        <v>5985</v>
      </c>
      <c r="D95" s="54">
        <v>4300</v>
      </c>
      <c r="E95" s="54">
        <v>4155</v>
      </c>
      <c r="F95" s="54">
        <v>4034.9999999999995</v>
      </c>
      <c r="G95" s="54">
        <v>3920</v>
      </c>
      <c r="H95" s="55">
        <v>4095</v>
      </c>
      <c r="I95" s="54">
        <v>4105</v>
      </c>
      <c r="J95" s="54">
        <v>3980</v>
      </c>
      <c r="K95" s="54">
        <v>3870</v>
      </c>
      <c r="L95" s="54">
        <v>3860.0000000000005</v>
      </c>
      <c r="M95" s="54">
        <v>3870</v>
      </c>
      <c r="N95" s="54">
        <v>3825</v>
      </c>
      <c r="O95" s="39">
        <f t="shared" si="9"/>
        <v>50000</v>
      </c>
    </row>
    <row r="96" spans="1:15" s="56" customFormat="1" ht="18" customHeight="1" x14ac:dyDescent="0.2">
      <c r="A96" s="58" t="s">
        <v>89</v>
      </c>
      <c r="B96" s="35">
        <f t="shared" si="10"/>
        <v>49520.01999999999</v>
      </c>
      <c r="C96" s="53">
        <v>5927.54</v>
      </c>
      <c r="D96" s="54">
        <v>4258.74</v>
      </c>
      <c r="E96" s="54">
        <v>4115.09</v>
      </c>
      <c r="F96" s="54">
        <v>3996.26</v>
      </c>
      <c r="G96" s="54">
        <v>3882.42</v>
      </c>
      <c r="H96" s="55">
        <v>4055.69</v>
      </c>
      <c r="I96" s="54">
        <v>4065.59</v>
      </c>
      <c r="J96" s="54">
        <v>3941.79</v>
      </c>
      <c r="K96" s="54">
        <v>3832.85</v>
      </c>
      <c r="L96" s="54">
        <v>3822.93</v>
      </c>
      <c r="M96" s="54">
        <v>3832.85</v>
      </c>
      <c r="N96" s="54">
        <v>3788.27</v>
      </c>
      <c r="O96" s="39">
        <f t="shared" si="9"/>
        <v>49520.01999999999</v>
      </c>
    </row>
    <row r="97" spans="1:15" s="59" customFormat="1" ht="18" customHeight="1" x14ac:dyDescent="0.2">
      <c r="A97" s="60" t="s">
        <v>90</v>
      </c>
      <c r="B97" s="35">
        <f t="shared" si="10"/>
        <v>30000000</v>
      </c>
      <c r="C97" s="36"/>
      <c r="D97" s="37"/>
      <c r="E97" s="37">
        <v>7500000</v>
      </c>
      <c r="F97" s="37"/>
      <c r="G97" s="37"/>
      <c r="H97" s="37">
        <v>7500000</v>
      </c>
      <c r="I97" s="37"/>
      <c r="J97" s="37"/>
      <c r="K97" s="37">
        <v>7500000</v>
      </c>
      <c r="L97" s="37"/>
      <c r="M97" s="37"/>
      <c r="N97" s="37">
        <v>7500000</v>
      </c>
      <c r="O97" s="39">
        <f t="shared" si="9"/>
        <v>30000000</v>
      </c>
    </row>
    <row r="98" spans="1:15" s="59" customFormat="1" ht="34.5" customHeight="1" x14ac:dyDescent="0.2">
      <c r="A98" s="61" t="s">
        <v>91</v>
      </c>
      <c r="B98" s="41">
        <f>B99</f>
        <v>20000000</v>
      </c>
      <c r="C98" s="62">
        <f t="shared" ref="C98:O99" si="11">C99</f>
        <v>0</v>
      </c>
      <c r="D98" s="63">
        <f t="shared" si="11"/>
        <v>0</v>
      </c>
      <c r="E98" s="63">
        <f t="shared" si="11"/>
        <v>0</v>
      </c>
      <c r="F98" s="63">
        <f t="shared" si="11"/>
        <v>0</v>
      </c>
      <c r="G98" s="63">
        <f t="shared" si="11"/>
        <v>10000000</v>
      </c>
      <c r="H98" s="63">
        <f t="shared" si="11"/>
        <v>0</v>
      </c>
      <c r="I98" s="63">
        <f t="shared" si="11"/>
        <v>0</v>
      </c>
      <c r="J98" s="63">
        <f t="shared" si="11"/>
        <v>10000000</v>
      </c>
      <c r="K98" s="63">
        <f t="shared" si="11"/>
        <v>0</v>
      </c>
      <c r="L98" s="63">
        <f t="shared" si="11"/>
        <v>0</v>
      </c>
      <c r="M98" s="63">
        <f t="shared" si="11"/>
        <v>0</v>
      </c>
      <c r="N98" s="63">
        <f t="shared" si="11"/>
        <v>0</v>
      </c>
      <c r="O98" s="64">
        <f t="shared" si="11"/>
        <v>20000000</v>
      </c>
    </row>
    <row r="99" spans="1:15" s="51" customFormat="1" ht="23.25" customHeight="1" x14ac:dyDescent="0.2">
      <c r="A99" s="65" t="s">
        <v>92</v>
      </c>
      <c r="B99" s="66">
        <f>B100</f>
        <v>20000000</v>
      </c>
      <c r="C99" s="67">
        <f t="shared" si="11"/>
        <v>0</v>
      </c>
      <c r="D99" s="68">
        <f t="shared" si="11"/>
        <v>0</v>
      </c>
      <c r="E99" s="68">
        <f t="shared" si="11"/>
        <v>0</v>
      </c>
      <c r="F99" s="68">
        <f t="shared" si="11"/>
        <v>0</v>
      </c>
      <c r="G99" s="68">
        <f t="shared" si="11"/>
        <v>10000000</v>
      </c>
      <c r="H99" s="68">
        <f t="shared" si="11"/>
        <v>0</v>
      </c>
      <c r="I99" s="68">
        <f t="shared" si="11"/>
        <v>0</v>
      </c>
      <c r="J99" s="68">
        <f t="shared" si="11"/>
        <v>10000000</v>
      </c>
      <c r="K99" s="68">
        <f t="shared" si="11"/>
        <v>0</v>
      </c>
      <c r="L99" s="68">
        <f t="shared" si="11"/>
        <v>0</v>
      </c>
      <c r="M99" s="68">
        <f t="shared" si="11"/>
        <v>0</v>
      </c>
      <c r="N99" s="68">
        <f t="shared" si="11"/>
        <v>0</v>
      </c>
      <c r="O99" s="69">
        <f t="shared" si="11"/>
        <v>20000000</v>
      </c>
    </row>
    <row r="100" spans="1:15" s="59" customFormat="1" ht="24.75" customHeight="1" thickBot="1" x14ac:dyDescent="0.25">
      <c r="A100" s="70" t="s">
        <v>93</v>
      </c>
      <c r="B100" s="71">
        <f>SUM(C100:N100)</f>
        <v>20000000</v>
      </c>
      <c r="C100" s="72"/>
      <c r="D100" s="73"/>
      <c r="E100" s="73"/>
      <c r="F100" s="73"/>
      <c r="G100" s="73">
        <v>10000000</v>
      </c>
      <c r="H100" s="74"/>
      <c r="I100" s="73"/>
      <c r="J100" s="73">
        <v>10000000</v>
      </c>
      <c r="K100" s="73"/>
      <c r="L100" s="73"/>
      <c r="M100" s="73"/>
      <c r="N100" s="73"/>
      <c r="O100" s="75">
        <f>SUM(C100:N100)</f>
        <v>20000000</v>
      </c>
    </row>
    <row r="102" spans="1:15" hidden="1" x14ac:dyDescent="0.25">
      <c r="B102" s="76"/>
      <c r="C102" s="77">
        <v>119488980.83226651</v>
      </c>
      <c r="D102" s="77">
        <v>85844656.650666535</v>
      </c>
      <c r="E102" s="77">
        <v>82988359.438266456</v>
      </c>
      <c r="F102" s="77">
        <v>80611433.609066471</v>
      </c>
      <c r="G102" s="77">
        <v>78276026.207866579</v>
      </c>
      <c r="H102" s="77">
        <v>81833789.619066477</v>
      </c>
      <c r="I102" s="77">
        <v>81995670.796266481</v>
      </c>
      <c r="J102" s="77">
        <v>79483569.427466527</v>
      </c>
      <c r="K102" s="77">
        <v>77307476.682266578</v>
      </c>
      <c r="L102" s="77">
        <v>77084162.243866578</v>
      </c>
      <c r="M102" s="77">
        <v>77294694.304666594</v>
      </c>
      <c r="N102" s="77">
        <v>76381540.422266617</v>
      </c>
      <c r="O102" s="78">
        <f>SUM(C102:N102)</f>
        <v>998590360.23399842</v>
      </c>
    </row>
    <row r="103" spans="1:15" hidden="1" x14ac:dyDescent="0.25">
      <c r="B103" s="45"/>
      <c r="C103" s="79" t="e">
        <f>#REF!-C102</f>
        <v>#REF!</v>
      </c>
      <c r="D103" s="79" t="e">
        <f>#REF!-D102</f>
        <v>#REF!</v>
      </c>
      <c r="E103" s="79" t="e">
        <f>#REF!-E102</f>
        <v>#REF!</v>
      </c>
      <c r="F103" s="79" t="e">
        <f>#REF!-F102</f>
        <v>#REF!</v>
      </c>
      <c r="G103" s="79" t="e">
        <f>#REF!-G102</f>
        <v>#REF!</v>
      </c>
      <c r="H103" s="79" t="e">
        <f>#REF!-H102</f>
        <v>#REF!</v>
      </c>
      <c r="I103" s="79" t="e">
        <f>#REF!-I102</f>
        <v>#REF!</v>
      </c>
      <c r="J103" s="79" t="e">
        <f>#REF!-J102</f>
        <v>#REF!</v>
      </c>
      <c r="K103" s="79" t="e">
        <f>#REF!-K102</f>
        <v>#REF!</v>
      </c>
      <c r="L103" s="79" t="e">
        <f>#REF!-L102</f>
        <v>#REF!</v>
      </c>
      <c r="M103" s="79" t="e">
        <f>#REF!-M102</f>
        <v>#REF!</v>
      </c>
      <c r="N103" s="79" t="e">
        <f>#REF!-N102</f>
        <v>#REF!</v>
      </c>
      <c r="O103" s="79" t="e">
        <f>#REF!-O102</f>
        <v>#REF!</v>
      </c>
    </row>
    <row r="104" spans="1:15" x14ac:dyDescent="0.25"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</row>
    <row r="105" spans="1:15" x14ac:dyDescent="0.25">
      <c r="O105" s="6"/>
    </row>
    <row r="106" spans="1:15" x14ac:dyDescent="0.25">
      <c r="A106" s="81"/>
      <c r="B106" s="45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</row>
    <row r="107" spans="1:15" x14ac:dyDescent="0.25">
      <c r="B107" s="4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10" spans="1:15" x14ac:dyDescent="0.25">
      <c r="B110" s="81"/>
      <c r="C110" s="82"/>
      <c r="D110" s="7"/>
    </row>
    <row r="111" spans="1:15" x14ac:dyDescent="0.25">
      <c r="B111" s="81"/>
    </row>
    <row r="114" spans="2:2" x14ac:dyDescent="0.25">
      <c r="B114" s="81"/>
    </row>
  </sheetData>
  <mergeCells count="1">
    <mergeCell ref="B21:B22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0"/>
  <sheetViews>
    <sheetView tabSelected="1" view="pageBreakPreview" topLeftCell="A172" zoomScaleNormal="70" zoomScaleSheetLayoutView="100" workbookViewId="0">
      <selection activeCell="D19" sqref="D19"/>
    </sheetView>
  </sheetViews>
  <sheetFormatPr baseColWidth="10" defaultRowHeight="15" x14ac:dyDescent="0.25"/>
  <cols>
    <col min="1" max="1" width="3" style="83" customWidth="1"/>
    <col min="2" max="2" width="9.7109375" style="117" customWidth="1"/>
    <col min="3" max="3" width="47.140625" style="118" customWidth="1"/>
    <col min="4" max="4" width="27.85546875" style="118" customWidth="1"/>
    <col min="5" max="5" width="11.42578125" style="83"/>
    <col min="6" max="6" width="16.28515625" style="83" bestFit="1" customWidth="1"/>
    <col min="7" max="7" width="17.85546875" style="83" customWidth="1"/>
    <col min="8" max="8" width="14.140625" style="83" bestFit="1" customWidth="1"/>
    <col min="9" max="9" width="13.140625" style="83" bestFit="1" customWidth="1"/>
    <col min="10" max="16384" width="11.42578125" style="83"/>
  </cols>
  <sheetData>
    <row r="1" spans="2:4" x14ac:dyDescent="0.25">
      <c r="B1" s="83"/>
      <c r="C1" s="83"/>
      <c r="D1" s="83"/>
    </row>
    <row r="2" spans="2:4" x14ac:dyDescent="0.25">
      <c r="B2" s="83"/>
      <c r="C2" s="83"/>
      <c r="D2" s="83"/>
    </row>
    <row r="3" spans="2:4" x14ac:dyDescent="0.25">
      <c r="B3" s="83"/>
      <c r="C3" s="83"/>
      <c r="D3" s="83"/>
    </row>
    <row r="4" spans="2:4" ht="27" customHeight="1" thickBot="1" x14ac:dyDescent="0.35">
      <c r="B4" s="84"/>
      <c r="C4" s="85"/>
      <c r="D4" s="86"/>
    </row>
    <row r="5" spans="2:4" ht="20.25" customHeight="1" x14ac:dyDescent="0.25">
      <c r="B5" s="123" t="s">
        <v>94</v>
      </c>
      <c r="C5" s="124"/>
      <c r="D5" s="125"/>
    </row>
    <row r="6" spans="2:4" ht="33" customHeight="1" thickBot="1" x14ac:dyDescent="0.3">
      <c r="B6" s="126"/>
      <c r="C6" s="127"/>
      <c r="D6" s="128"/>
    </row>
    <row r="7" spans="2:4" ht="6" customHeight="1" thickBot="1" x14ac:dyDescent="0.3">
      <c r="B7" s="87"/>
      <c r="C7" s="87"/>
      <c r="D7" s="88"/>
    </row>
    <row r="8" spans="2:4" ht="35.25" customHeight="1" thickBot="1" x14ac:dyDescent="0.3">
      <c r="B8" s="89" t="s">
        <v>95</v>
      </c>
      <c r="C8" s="90" t="s">
        <v>96</v>
      </c>
      <c r="D8" s="91" t="s">
        <v>97</v>
      </c>
    </row>
    <row r="9" spans="2:4" ht="15.75" x14ac:dyDescent="0.25">
      <c r="B9" s="92">
        <v>1000</v>
      </c>
      <c r="C9" s="93" t="s">
        <v>98</v>
      </c>
      <c r="D9" s="94">
        <f>SUM(D10:D37)</f>
        <v>460000000.00000006</v>
      </c>
    </row>
    <row r="10" spans="2:4" x14ac:dyDescent="0.25">
      <c r="B10" s="95">
        <v>11301</v>
      </c>
      <c r="C10" s="96" t="s">
        <v>99</v>
      </c>
      <c r="D10" s="97">
        <v>88309820.090000018</v>
      </c>
    </row>
    <row r="11" spans="2:4" x14ac:dyDescent="0.25">
      <c r="B11" s="95">
        <v>11302</v>
      </c>
      <c r="C11" s="96" t="s">
        <v>100</v>
      </c>
      <c r="D11" s="97">
        <v>88309820.090000018</v>
      </c>
    </row>
    <row r="12" spans="2:4" x14ac:dyDescent="0.25">
      <c r="B12" s="95">
        <v>11303</v>
      </c>
      <c r="C12" s="96" t="s">
        <v>101</v>
      </c>
      <c r="D12" s="97">
        <v>6536058.1400000006</v>
      </c>
    </row>
    <row r="13" spans="2:4" x14ac:dyDescent="0.25">
      <c r="B13" s="95">
        <v>11304</v>
      </c>
      <c r="C13" s="96" t="s">
        <v>102</v>
      </c>
      <c r="D13" s="97">
        <v>74242100.650000006</v>
      </c>
    </row>
    <row r="14" spans="2:4" x14ac:dyDescent="0.25">
      <c r="B14" s="95">
        <v>13101</v>
      </c>
      <c r="C14" s="96" t="s">
        <v>103</v>
      </c>
      <c r="D14" s="97">
        <v>5470490.4000000004</v>
      </c>
    </row>
    <row r="15" spans="2:4" x14ac:dyDescent="0.25">
      <c r="B15" s="95">
        <v>13201</v>
      </c>
      <c r="C15" s="96" t="s">
        <v>104</v>
      </c>
      <c r="D15" s="97">
        <v>4492399.8200000012</v>
      </c>
    </row>
    <row r="16" spans="2:4" x14ac:dyDescent="0.25">
      <c r="B16" s="95">
        <v>13202</v>
      </c>
      <c r="C16" s="96" t="s">
        <v>105</v>
      </c>
      <c r="D16" s="97">
        <v>550000.00000000012</v>
      </c>
    </row>
    <row r="17" spans="2:4" x14ac:dyDescent="0.25">
      <c r="B17" s="95">
        <v>13203</v>
      </c>
      <c r="C17" s="96" t="s">
        <v>106</v>
      </c>
      <c r="D17" s="97">
        <v>56926790.059999995</v>
      </c>
    </row>
    <row r="18" spans="2:4" x14ac:dyDescent="0.25">
      <c r="B18" s="95">
        <v>13301</v>
      </c>
      <c r="C18" s="96" t="s">
        <v>107</v>
      </c>
      <c r="D18" s="97">
        <v>9137800.6399999987</v>
      </c>
    </row>
    <row r="19" spans="2:4" x14ac:dyDescent="0.25">
      <c r="B19" s="95">
        <v>13401</v>
      </c>
      <c r="C19" s="96" t="s">
        <v>108</v>
      </c>
      <c r="D19" s="97">
        <v>12331277.280000001</v>
      </c>
    </row>
    <row r="20" spans="2:4" x14ac:dyDescent="0.25">
      <c r="B20" s="95">
        <v>14101</v>
      </c>
      <c r="C20" s="96" t="s">
        <v>109</v>
      </c>
      <c r="D20" s="97">
        <v>7674316.9199999981</v>
      </c>
    </row>
    <row r="21" spans="2:4" x14ac:dyDescent="0.25">
      <c r="B21" s="95">
        <v>14102</v>
      </c>
      <c r="C21" s="96" t="s">
        <v>110</v>
      </c>
      <c r="D21" s="97">
        <v>29000000.000000015</v>
      </c>
    </row>
    <row r="22" spans="2:4" x14ac:dyDescent="0.25">
      <c r="B22" s="95">
        <v>14103</v>
      </c>
      <c r="C22" s="96" t="s">
        <v>111</v>
      </c>
      <c r="D22" s="97">
        <v>3853221.1199999996</v>
      </c>
    </row>
    <row r="23" spans="2:4" x14ac:dyDescent="0.25">
      <c r="B23" s="95">
        <v>14401</v>
      </c>
      <c r="C23" s="96" t="s">
        <v>112</v>
      </c>
      <c r="D23" s="97">
        <v>1102500</v>
      </c>
    </row>
    <row r="24" spans="2:4" x14ac:dyDescent="0.25">
      <c r="B24" s="95">
        <v>15201</v>
      </c>
      <c r="C24" s="96" t="s">
        <v>113</v>
      </c>
      <c r="D24" s="97">
        <v>1991214.0799999989</v>
      </c>
    </row>
    <row r="25" spans="2:4" x14ac:dyDescent="0.25">
      <c r="B25" s="95">
        <v>15401</v>
      </c>
      <c r="C25" s="96" t="s">
        <v>114</v>
      </c>
      <c r="D25" s="97">
        <v>4340227.72</v>
      </c>
    </row>
    <row r="26" spans="2:4" x14ac:dyDescent="0.25">
      <c r="B26" s="95">
        <v>15402</v>
      </c>
      <c r="C26" s="96" t="s">
        <v>115</v>
      </c>
      <c r="D26" s="97">
        <v>497461.88</v>
      </c>
    </row>
    <row r="27" spans="2:4" x14ac:dyDescent="0.25">
      <c r="B27" s="95">
        <v>15403</v>
      </c>
      <c r="C27" s="96" t="s">
        <v>116</v>
      </c>
      <c r="D27" s="97">
        <v>235867.01999999996</v>
      </c>
    </row>
    <row r="28" spans="2:4" x14ac:dyDescent="0.25">
      <c r="B28" s="95">
        <v>15404</v>
      </c>
      <c r="C28" s="96" t="s">
        <v>117</v>
      </c>
      <c r="D28" s="97">
        <v>9764132.979999993</v>
      </c>
    </row>
    <row r="29" spans="2:4" x14ac:dyDescent="0.25">
      <c r="B29" s="95">
        <v>15405</v>
      </c>
      <c r="C29" s="96" t="s">
        <v>118</v>
      </c>
      <c r="D29" s="97">
        <v>3684256.3199999989</v>
      </c>
    </row>
    <row r="30" spans="2:4" x14ac:dyDescent="0.25">
      <c r="B30" s="95">
        <v>15406</v>
      </c>
      <c r="C30" s="96" t="s">
        <v>119</v>
      </c>
      <c r="D30" s="97">
        <v>28800</v>
      </c>
    </row>
    <row r="31" spans="2:4" x14ac:dyDescent="0.25">
      <c r="B31" s="95">
        <v>15407</v>
      </c>
      <c r="C31" s="98" t="s">
        <v>120</v>
      </c>
      <c r="D31" s="97">
        <v>2828406.1199999992</v>
      </c>
    </row>
    <row r="32" spans="2:4" x14ac:dyDescent="0.25">
      <c r="B32" s="95">
        <v>15902</v>
      </c>
      <c r="C32" s="96" t="s">
        <v>121</v>
      </c>
      <c r="D32" s="97">
        <v>279820</v>
      </c>
    </row>
    <row r="33" spans="2:4" x14ac:dyDescent="0.25">
      <c r="B33" s="95">
        <v>15903</v>
      </c>
      <c r="C33" s="96" t="s">
        <v>122</v>
      </c>
      <c r="D33" s="97">
        <v>4351200</v>
      </c>
    </row>
    <row r="34" spans="2:4" x14ac:dyDescent="0.25">
      <c r="B34" s="95">
        <v>15904</v>
      </c>
      <c r="C34" s="96" t="s">
        <v>123</v>
      </c>
      <c r="D34" s="97">
        <v>1176000</v>
      </c>
    </row>
    <row r="35" spans="2:4" x14ac:dyDescent="0.25">
      <c r="B35" s="95">
        <v>15905</v>
      </c>
      <c r="C35" s="96" t="s">
        <v>124</v>
      </c>
      <c r="D35" s="97">
        <v>1425600</v>
      </c>
    </row>
    <row r="36" spans="2:4" x14ac:dyDescent="0.25">
      <c r="B36" s="95">
        <v>16101</v>
      </c>
      <c r="C36" s="96" t="s">
        <v>125</v>
      </c>
      <c r="D36" s="97">
        <v>39536990.029999986</v>
      </c>
    </row>
    <row r="37" spans="2:4" x14ac:dyDescent="0.25">
      <c r="B37" s="95">
        <v>17101</v>
      </c>
      <c r="C37" s="96" t="s">
        <v>126</v>
      </c>
      <c r="D37" s="97">
        <v>1923428.6399999997</v>
      </c>
    </row>
    <row r="38" spans="2:4" ht="15.75" x14ac:dyDescent="0.25">
      <c r="B38" s="99">
        <v>2000</v>
      </c>
      <c r="C38" s="100" t="s">
        <v>127</v>
      </c>
      <c r="D38" s="101">
        <f>SUM(D39:D79)</f>
        <v>58473736.040000185</v>
      </c>
    </row>
    <row r="39" spans="2:4" x14ac:dyDescent="0.25">
      <c r="B39" s="95">
        <v>21101</v>
      </c>
      <c r="C39" s="96" t="s">
        <v>128</v>
      </c>
      <c r="D39" s="97">
        <v>904970</v>
      </c>
    </row>
    <row r="40" spans="2:4" x14ac:dyDescent="0.25">
      <c r="B40" s="95">
        <v>21102</v>
      </c>
      <c r="C40" s="96" t="s">
        <v>129</v>
      </c>
      <c r="D40" s="97">
        <v>2000</v>
      </c>
    </row>
    <row r="41" spans="2:4" x14ac:dyDescent="0.25">
      <c r="B41" s="95">
        <v>21401</v>
      </c>
      <c r="C41" s="96" t="s">
        <v>130</v>
      </c>
      <c r="D41" s="97">
        <v>986810</v>
      </c>
    </row>
    <row r="42" spans="2:4" x14ac:dyDescent="0.25">
      <c r="B42" s="95">
        <v>21501</v>
      </c>
      <c r="C42" s="96" t="s">
        <v>131</v>
      </c>
      <c r="D42" s="97">
        <v>7500</v>
      </c>
    </row>
    <row r="43" spans="2:4" x14ac:dyDescent="0.25">
      <c r="B43" s="95">
        <v>21601</v>
      </c>
      <c r="C43" s="96" t="s">
        <v>132</v>
      </c>
      <c r="D43" s="97">
        <v>306300</v>
      </c>
    </row>
    <row r="44" spans="2:4" x14ac:dyDescent="0.25">
      <c r="B44" s="95">
        <v>21801</v>
      </c>
      <c r="C44" s="102" t="s">
        <v>133</v>
      </c>
      <c r="D44" s="97">
        <v>20000</v>
      </c>
    </row>
    <row r="45" spans="2:4" x14ac:dyDescent="0.25">
      <c r="B45" s="95">
        <v>22101</v>
      </c>
      <c r="C45" s="96" t="s">
        <v>134</v>
      </c>
      <c r="D45" s="97">
        <v>449600</v>
      </c>
    </row>
    <row r="46" spans="2:4" x14ac:dyDescent="0.25">
      <c r="B46" s="95">
        <v>23801</v>
      </c>
      <c r="C46" s="103" t="s">
        <v>135</v>
      </c>
      <c r="D46" s="97">
        <v>2000000</v>
      </c>
    </row>
    <row r="47" spans="2:4" x14ac:dyDescent="0.25">
      <c r="B47" s="95">
        <v>24101</v>
      </c>
      <c r="C47" s="96" t="s">
        <v>136</v>
      </c>
      <c r="D47" s="97">
        <v>377000</v>
      </c>
    </row>
    <row r="48" spans="2:4" x14ac:dyDescent="0.25">
      <c r="B48" s="95">
        <v>24201</v>
      </c>
      <c r="C48" s="96" t="s">
        <v>137</v>
      </c>
      <c r="D48" s="97">
        <v>788500</v>
      </c>
    </row>
    <row r="49" spans="2:6" x14ac:dyDescent="0.25">
      <c r="B49" s="95">
        <v>24401</v>
      </c>
      <c r="C49" s="96" t="s">
        <v>138</v>
      </c>
      <c r="D49" s="97">
        <v>19000</v>
      </c>
    </row>
    <row r="50" spans="2:6" x14ac:dyDescent="0.25">
      <c r="B50" s="104">
        <v>24501</v>
      </c>
      <c r="C50" s="105" t="s">
        <v>139</v>
      </c>
      <c r="D50" s="97">
        <v>3500</v>
      </c>
    </row>
    <row r="51" spans="2:6" x14ac:dyDescent="0.25">
      <c r="B51" s="106">
        <v>24601</v>
      </c>
      <c r="C51" s="107" t="s">
        <v>140</v>
      </c>
      <c r="D51" s="97">
        <v>640100</v>
      </c>
    </row>
    <row r="52" spans="2:6" x14ac:dyDescent="0.25">
      <c r="B52" s="106">
        <v>24701</v>
      </c>
      <c r="C52" s="107" t="s">
        <v>141</v>
      </c>
      <c r="D52" s="97">
        <v>5241780</v>
      </c>
    </row>
    <row r="53" spans="2:6" x14ac:dyDescent="0.25">
      <c r="B53" s="106">
        <v>24907</v>
      </c>
      <c r="C53" s="107" t="s">
        <v>142</v>
      </c>
      <c r="D53" s="97">
        <v>646800</v>
      </c>
      <c r="F53" s="108"/>
    </row>
    <row r="54" spans="2:6" x14ac:dyDescent="0.25">
      <c r="B54" s="104">
        <v>25101</v>
      </c>
      <c r="C54" s="105" t="s">
        <v>143</v>
      </c>
      <c r="D54" s="97">
        <v>2400000</v>
      </c>
      <c r="F54" s="109"/>
    </row>
    <row r="55" spans="2:6" x14ac:dyDescent="0.25">
      <c r="B55" s="95">
        <v>25102</v>
      </c>
      <c r="C55" s="96" t="s">
        <v>144</v>
      </c>
      <c r="D55" s="97">
        <v>5700000</v>
      </c>
    </row>
    <row r="56" spans="2:6" x14ac:dyDescent="0.25">
      <c r="B56" s="95">
        <v>25103</v>
      </c>
      <c r="C56" s="96" t="s">
        <v>145</v>
      </c>
      <c r="D56" s="97">
        <v>5400000</v>
      </c>
    </row>
    <row r="57" spans="2:6" x14ac:dyDescent="0.25">
      <c r="B57" s="104">
        <v>25104</v>
      </c>
      <c r="C57" s="105" t="s">
        <v>146</v>
      </c>
      <c r="D57" s="97">
        <v>1912000</v>
      </c>
    </row>
    <row r="58" spans="2:6" x14ac:dyDescent="0.25">
      <c r="B58" s="104">
        <v>25107</v>
      </c>
      <c r="C58" s="105" t="s">
        <v>147</v>
      </c>
      <c r="D58" s="97">
        <v>639000</v>
      </c>
    </row>
    <row r="59" spans="2:6" x14ac:dyDescent="0.25">
      <c r="B59" s="104">
        <v>25108</v>
      </c>
      <c r="C59" s="105" t="s">
        <v>148</v>
      </c>
      <c r="D59" s="97">
        <v>360000</v>
      </c>
    </row>
    <row r="60" spans="2:6" x14ac:dyDescent="0.25">
      <c r="B60" s="104">
        <v>25109</v>
      </c>
      <c r="C60" s="105" t="s">
        <v>149</v>
      </c>
      <c r="D60" s="97">
        <v>360000</v>
      </c>
    </row>
    <row r="61" spans="2:6" x14ac:dyDescent="0.25">
      <c r="B61" s="95">
        <v>25111</v>
      </c>
      <c r="C61" s="96" t="s">
        <v>150</v>
      </c>
      <c r="D61" s="97">
        <v>76700</v>
      </c>
    </row>
    <row r="62" spans="2:6" x14ac:dyDescent="0.25">
      <c r="B62" s="104">
        <v>25201</v>
      </c>
      <c r="C62" s="105" t="s">
        <v>151</v>
      </c>
      <c r="D62" s="97">
        <v>2400</v>
      </c>
    </row>
    <row r="63" spans="2:6" x14ac:dyDescent="0.25">
      <c r="B63" s="104">
        <v>25301</v>
      </c>
      <c r="C63" s="105" t="s">
        <v>152</v>
      </c>
      <c r="D63" s="97">
        <v>17000</v>
      </c>
    </row>
    <row r="64" spans="2:6" x14ac:dyDescent="0.25">
      <c r="B64" s="95">
        <v>25401</v>
      </c>
      <c r="C64" s="96" t="s">
        <v>153</v>
      </c>
      <c r="D64" s="97">
        <v>39300</v>
      </c>
    </row>
    <row r="65" spans="2:4" x14ac:dyDescent="0.25">
      <c r="B65" s="104">
        <v>25501</v>
      </c>
      <c r="C65" s="105" t="s">
        <v>154</v>
      </c>
      <c r="D65" s="97">
        <v>32000</v>
      </c>
    </row>
    <row r="66" spans="2:4" x14ac:dyDescent="0.25">
      <c r="B66" s="95">
        <v>25601</v>
      </c>
      <c r="C66" s="96" t="s">
        <v>155</v>
      </c>
      <c r="D66" s="97">
        <v>1807000</v>
      </c>
    </row>
    <row r="67" spans="2:4" x14ac:dyDescent="0.25">
      <c r="B67" s="106">
        <v>26101</v>
      </c>
      <c r="C67" s="107" t="s">
        <v>156</v>
      </c>
      <c r="D67" s="97">
        <v>17210440.000000179</v>
      </c>
    </row>
    <row r="68" spans="2:4" x14ac:dyDescent="0.25">
      <c r="B68" s="95">
        <v>26102</v>
      </c>
      <c r="C68" s="96" t="s">
        <v>157</v>
      </c>
      <c r="D68" s="97">
        <v>237400</v>
      </c>
    </row>
    <row r="69" spans="2:4" x14ac:dyDescent="0.25">
      <c r="B69" s="95">
        <v>27101</v>
      </c>
      <c r="C69" s="96" t="s">
        <v>158</v>
      </c>
      <c r="D69" s="97">
        <v>154850</v>
      </c>
    </row>
    <row r="70" spans="2:4" x14ac:dyDescent="0.25">
      <c r="B70" s="95">
        <v>27201</v>
      </c>
      <c r="C70" s="96" t="s">
        <v>159</v>
      </c>
      <c r="D70" s="97">
        <v>267005.99</v>
      </c>
    </row>
    <row r="71" spans="2:4" x14ac:dyDescent="0.25">
      <c r="B71" s="95">
        <v>27401</v>
      </c>
      <c r="C71" s="96" t="s">
        <v>160</v>
      </c>
      <c r="D71" s="97">
        <v>6200</v>
      </c>
    </row>
    <row r="72" spans="2:4" x14ac:dyDescent="0.25">
      <c r="B72" s="95">
        <v>29101</v>
      </c>
      <c r="C72" s="96" t="s">
        <v>161</v>
      </c>
      <c r="D72" s="97">
        <v>212200</v>
      </c>
    </row>
    <row r="73" spans="2:4" x14ac:dyDescent="0.25">
      <c r="B73" s="106">
        <v>29201</v>
      </c>
      <c r="C73" s="107" t="s">
        <v>162</v>
      </c>
      <c r="D73" s="97">
        <v>93300</v>
      </c>
    </row>
    <row r="74" spans="2:4" x14ac:dyDescent="0.25">
      <c r="B74" s="106">
        <v>29301</v>
      </c>
      <c r="C74" s="107" t="s">
        <v>163</v>
      </c>
      <c r="D74" s="97">
        <v>1500</v>
      </c>
    </row>
    <row r="75" spans="2:4" x14ac:dyDescent="0.25">
      <c r="B75" s="106">
        <v>29401</v>
      </c>
      <c r="C75" s="107" t="s">
        <v>164</v>
      </c>
      <c r="D75" s="97">
        <v>40000</v>
      </c>
    </row>
    <row r="76" spans="2:4" x14ac:dyDescent="0.25">
      <c r="B76" s="95">
        <v>29601</v>
      </c>
      <c r="C76" s="96" t="s">
        <v>165</v>
      </c>
      <c r="D76" s="97">
        <v>392800</v>
      </c>
    </row>
    <row r="77" spans="2:4" x14ac:dyDescent="0.25">
      <c r="B77" s="95">
        <v>29602</v>
      </c>
      <c r="C77" s="96" t="s">
        <v>166</v>
      </c>
      <c r="D77" s="97">
        <v>4336880.0200000005</v>
      </c>
    </row>
    <row r="78" spans="2:4" x14ac:dyDescent="0.25">
      <c r="B78" s="95">
        <v>29801</v>
      </c>
      <c r="C78" s="96" t="s">
        <v>167</v>
      </c>
      <c r="D78" s="97">
        <v>4335400.03</v>
      </c>
    </row>
    <row r="79" spans="2:4" x14ac:dyDescent="0.25">
      <c r="B79" s="95">
        <v>29901</v>
      </c>
      <c r="C79" s="96" t="s">
        <v>168</v>
      </c>
      <c r="D79" s="97">
        <v>46500</v>
      </c>
    </row>
    <row r="80" spans="2:4" ht="15.75" x14ac:dyDescent="0.25">
      <c r="B80" s="99">
        <v>3000</v>
      </c>
      <c r="C80" s="100" t="s">
        <v>169</v>
      </c>
      <c r="D80" s="101">
        <f>SUM(D81:D137)</f>
        <v>384888129.30580997</v>
      </c>
    </row>
    <row r="81" spans="2:4" x14ac:dyDescent="0.25">
      <c r="B81" s="95">
        <v>31101</v>
      </c>
      <c r="C81" s="96" t="s">
        <v>170</v>
      </c>
      <c r="D81" s="97">
        <v>263865464.04180995</v>
      </c>
    </row>
    <row r="82" spans="2:4" x14ac:dyDescent="0.25">
      <c r="B82" s="95">
        <v>31401</v>
      </c>
      <c r="C82" s="96" t="s">
        <v>171</v>
      </c>
      <c r="D82" s="97">
        <v>1316763.99</v>
      </c>
    </row>
    <row r="83" spans="2:4" x14ac:dyDescent="0.25">
      <c r="B83" s="95">
        <v>31501</v>
      </c>
      <c r="C83" s="96" t="s">
        <v>172</v>
      </c>
      <c r="D83" s="97">
        <v>480000</v>
      </c>
    </row>
    <row r="84" spans="2:4" x14ac:dyDescent="0.25">
      <c r="B84" s="95">
        <v>31801</v>
      </c>
      <c r="C84" s="96" t="s">
        <v>173</v>
      </c>
      <c r="D84" s="97">
        <v>147804</v>
      </c>
    </row>
    <row r="85" spans="2:4" x14ac:dyDescent="0.25">
      <c r="B85" s="95">
        <v>32201</v>
      </c>
      <c r="C85" s="96" t="s">
        <v>174</v>
      </c>
      <c r="D85" s="97">
        <v>1149296.6000000001</v>
      </c>
    </row>
    <row r="86" spans="2:4" x14ac:dyDescent="0.25">
      <c r="B86" s="95">
        <v>32601</v>
      </c>
      <c r="C86" s="96" t="s">
        <v>175</v>
      </c>
      <c r="D86" s="97">
        <v>5700000</v>
      </c>
    </row>
    <row r="87" spans="2:4" x14ac:dyDescent="0.25">
      <c r="B87" s="95">
        <v>32602</v>
      </c>
      <c r="C87" s="96" t="s">
        <v>176</v>
      </c>
      <c r="D87" s="97">
        <v>2000000</v>
      </c>
    </row>
    <row r="88" spans="2:4" x14ac:dyDescent="0.25">
      <c r="B88" s="95">
        <v>32604</v>
      </c>
      <c r="C88" s="96" t="s">
        <v>177</v>
      </c>
      <c r="D88" s="97">
        <v>1697520</v>
      </c>
    </row>
    <row r="89" spans="2:4" x14ac:dyDescent="0.25">
      <c r="B89" s="95">
        <v>33101</v>
      </c>
      <c r="C89" s="96" t="s">
        <v>178</v>
      </c>
      <c r="D89" s="97">
        <v>105000</v>
      </c>
    </row>
    <row r="90" spans="2:4" x14ac:dyDescent="0.25">
      <c r="B90" s="95">
        <v>33103</v>
      </c>
      <c r="C90" s="96" t="s">
        <v>179</v>
      </c>
      <c r="D90" s="97">
        <v>18000</v>
      </c>
    </row>
    <row r="91" spans="2:4" x14ac:dyDescent="0.25">
      <c r="B91" s="95">
        <v>33201</v>
      </c>
      <c r="C91" s="96" t="s">
        <v>180</v>
      </c>
      <c r="D91" s="97">
        <v>1000000</v>
      </c>
    </row>
    <row r="92" spans="2:4" x14ac:dyDescent="0.25">
      <c r="B92" s="95">
        <v>33202</v>
      </c>
      <c r="C92" s="96" t="s">
        <v>181</v>
      </c>
      <c r="D92" s="97">
        <v>1560000</v>
      </c>
    </row>
    <row r="93" spans="2:4" x14ac:dyDescent="0.25">
      <c r="B93" s="95">
        <v>33203</v>
      </c>
      <c r="C93" s="96" t="s">
        <v>182</v>
      </c>
      <c r="D93" s="97">
        <v>5000</v>
      </c>
    </row>
    <row r="94" spans="2:4" x14ac:dyDescent="0.25">
      <c r="B94" s="95">
        <v>33401</v>
      </c>
      <c r="C94" s="96" t="s">
        <v>183</v>
      </c>
      <c r="D94" s="97">
        <v>65000</v>
      </c>
    </row>
    <row r="95" spans="2:4" x14ac:dyDescent="0.25">
      <c r="B95" s="95">
        <v>33601</v>
      </c>
      <c r="C95" s="96" t="s">
        <v>184</v>
      </c>
      <c r="D95" s="97">
        <v>1563392</v>
      </c>
    </row>
    <row r="96" spans="2:4" x14ac:dyDescent="0.25">
      <c r="B96" s="95">
        <v>33902</v>
      </c>
      <c r="C96" s="96" t="s">
        <v>185</v>
      </c>
      <c r="D96" s="97">
        <v>37000</v>
      </c>
    </row>
    <row r="97" spans="2:4" x14ac:dyDescent="0.25">
      <c r="B97" s="104">
        <v>34101</v>
      </c>
      <c r="C97" s="105" t="s">
        <v>186</v>
      </c>
      <c r="D97" s="97">
        <v>2873995.36</v>
      </c>
    </row>
    <row r="98" spans="2:4" x14ac:dyDescent="0.25">
      <c r="B98" s="95">
        <v>34104</v>
      </c>
      <c r="C98" s="96" t="s">
        <v>19</v>
      </c>
      <c r="D98" s="97">
        <v>283252.424</v>
      </c>
    </row>
    <row r="99" spans="2:4" x14ac:dyDescent="0.25">
      <c r="B99" s="95">
        <v>34301</v>
      </c>
      <c r="C99" s="96" t="s">
        <v>187</v>
      </c>
      <c r="D99" s="97">
        <v>2100000</v>
      </c>
    </row>
    <row r="100" spans="2:4" x14ac:dyDescent="0.25">
      <c r="B100" s="95">
        <v>34501</v>
      </c>
      <c r="C100" s="96" t="s">
        <v>188</v>
      </c>
      <c r="D100" s="97">
        <v>1800000</v>
      </c>
    </row>
    <row r="101" spans="2:4" x14ac:dyDescent="0.25">
      <c r="B101" s="95">
        <v>35101</v>
      </c>
      <c r="C101" s="96" t="s">
        <v>189</v>
      </c>
      <c r="D101" s="97">
        <v>199999.99</v>
      </c>
    </row>
    <row r="102" spans="2:4" x14ac:dyDescent="0.25">
      <c r="B102" s="95">
        <v>35202</v>
      </c>
      <c r="C102" s="96" t="s">
        <v>190</v>
      </c>
      <c r="D102" s="97">
        <v>35000</v>
      </c>
    </row>
    <row r="103" spans="2:4" x14ac:dyDescent="0.25">
      <c r="B103" s="95">
        <v>35302</v>
      </c>
      <c r="C103" s="96" t="s">
        <v>191</v>
      </c>
      <c r="D103" s="97">
        <v>53200</v>
      </c>
    </row>
    <row r="104" spans="2:4" x14ac:dyDescent="0.25">
      <c r="B104" s="95">
        <v>35304</v>
      </c>
      <c r="C104" s="96" t="s">
        <v>192</v>
      </c>
      <c r="D104" s="97">
        <v>502500</v>
      </c>
    </row>
    <row r="105" spans="2:4" x14ac:dyDescent="0.25">
      <c r="B105" s="95">
        <v>35501</v>
      </c>
      <c r="C105" s="96" t="s">
        <v>193</v>
      </c>
      <c r="D105" s="97">
        <v>7470000</v>
      </c>
    </row>
    <row r="106" spans="2:4" ht="15" customHeight="1" x14ac:dyDescent="0.25">
      <c r="B106" s="95">
        <v>35701</v>
      </c>
      <c r="C106" s="96" t="s">
        <v>194</v>
      </c>
      <c r="D106" s="97">
        <v>30000</v>
      </c>
    </row>
    <row r="107" spans="2:4" ht="16.5" customHeight="1" x14ac:dyDescent="0.25">
      <c r="B107" s="95">
        <v>35702</v>
      </c>
      <c r="C107" s="96" t="s">
        <v>195</v>
      </c>
      <c r="D107" s="97">
        <v>6820000</v>
      </c>
    </row>
    <row r="108" spans="2:4" x14ac:dyDescent="0.25">
      <c r="B108" s="95">
        <v>35703</v>
      </c>
      <c r="C108" s="96" t="s">
        <v>196</v>
      </c>
      <c r="D108" s="97">
        <v>2000</v>
      </c>
    </row>
    <row r="109" spans="2:4" x14ac:dyDescent="0.25">
      <c r="B109" s="95">
        <v>35705</v>
      </c>
      <c r="C109" s="96" t="s">
        <v>197</v>
      </c>
      <c r="D109" s="97">
        <v>77100</v>
      </c>
    </row>
    <row r="110" spans="2:4" x14ac:dyDescent="0.25">
      <c r="B110" s="95">
        <v>35706</v>
      </c>
      <c r="C110" s="96" t="s">
        <v>198</v>
      </c>
      <c r="D110" s="97">
        <v>171000</v>
      </c>
    </row>
    <row r="111" spans="2:4" x14ac:dyDescent="0.25">
      <c r="B111" s="95">
        <v>35901</v>
      </c>
      <c r="C111" s="96" t="s">
        <v>199</v>
      </c>
      <c r="D111" s="97">
        <v>540000</v>
      </c>
    </row>
    <row r="112" spans="2:4" x14ac:dyDescent="0.25">
      <c r="B112" s="95">
        <v>36202</v>
      </c>
      <c r="C112" s="96" t="s">
        <v>200</v>
      </c>
      <c r="D112" s="97">
        <v>145500</v>
      </c>
    </row>
    <row r="113" spans="2:4" x14ac:dyDescent="0.25">
      <c r="B113" s="95">
        <v>36203</v>
      </c>
      <c r="C113" s="96" t="s">
        <v>201</v>
      </c>
      <c r="D113" s="97">
        <v>590000</v>
      </c>
    </row>
    <row r="114" spans="2:4" x14ac:dyDescent="0.25">
      <c r="B114" s="104">
        <v>36901</v>
      </c>
      <c r="C114" s="105" t="s">
        <v>202</v>
      </c>
      <c r="D114" s="97">
        <v>14400</v>
      </c>
    </row>
    <row r="115" spans="2:4" x14ac:dyDescent="0.25">
      <c r="B115" s="104">
        <v>37101</v>
      </c>
      <c r="C115" s="105" t="s">
        <v>203</v>
      </c>
      <c r="D115" s="97">
        <v>40000</v>
      </c>
    </row>
    <row r="116" spans="2:4" x14ac:dyDescent="0.25">
      <c r="B116" s="95">
        <v>37201</v>
      </c>
      <c r="C116" s="96" t="s">
        <v>204</v>
      </c>
      <c r="D116" s="97">
        <v>1262300</v>
      </c>
    </row>
    <row r="117" spans="2:4" x14ac:dyDescent="0.25">
      <c r="B117" s="104">
        <v>37202</v>
      </c>
      <c r="C117" s="105" t="s">
        <v>205</v>
      </c>
      <c r="D117" s="97">
        <v>14750</v>
      </c>
    </row>
    <row r="118" spans="2:4" x14ac:dyDescent="0.25">
      <c r="B118" s="104">
        <v>37203</v>
      </c>
      <c r="C118" s="105" t="s">
        <v>206</v>
      </c>
      <c r="D118" s="97">
        <v>37900</v>
      </c>
    </row>
    <row r="119" spans="2:4" x14ac:dyDescent="0.25">
      <c r="B119" s="104">
        <v>37204</v>
      </c>
      <c r="C119" s="105" t="s">
        <v>207</v>
      </c>
      <c r="D119" s="97">
        <v>30700</v>
      </c>
    </row>
    <row r="120" spans="2:4" x14ac:dyDescent="0.25">
      <c r="B120" s="104">
        <v>37501</v>
      </c>
      <c r="C120" s="105" t="s">
        <v>208</v>
      </c>
      <c r="D120" s="97">
        <v>178900</v>
      </c>
    </row>
    <row r="121" spans="2:4" x14ac:dyDescent="0.25">
      <c r="B121" s="104">
        <v>37502</v>
      </c>
      <c r="C121" s="105" t="s">
        <v>209</v>
      </c>
      <c r="D121" s="97">
        <v>67050</v>
      </c>
    </row>
    <row r="122" spans="2:4" x14ac:dyDescent="0.25">
      <c r="B122" s="104">
        <v>37503</v>
      </c>
      <c r="C122" s="105" t="s">
        <v>210</v>
      </c>
      <c r="D122" s="97">
        <v>41999.979999999996</v>
      </c>
    </row>
    <row r="123" spans="2:4" x14ac:dyDescent="0.25">
      <c r="B123" s="104">
        <v>37901</v>
      </c>
      <c r="C123" s="105" t="s">
        <v>211</v>
      </c>
      <c r="D123" s="97">
        <v>600</v>
      </c>
    </row>
    <row r="124" spans="2:4" x14ac:dyDescent="0.25">
      <c r="B124" s="104">
        <v>39101</v>
      </c>
      <c r="C124" s="102" t="s">
        <v>212</v>
      </c>
      <c r="D124" s="97">
        <v>515770</v>
      </c>
    </row>
    <row r="125" spans="2:4" x14ac:dyDescent="0.25">
      <c r="B125" s="95">
        <v>39201</v>
      </c>
      <c r="C125" s="96" t="s">
        <v>213</v>
      </c>
      <c r="D125" s="110">
        <v>19999999.999999996</v>
      </c>
    </row>
    <row r="126" spans="2:4" x14ac:dyDescent="0.25">
      <c r="B126" s="95">
        <v>39202</v>
      </c>
      <c r="C126" s="96" t="s">
        <v>214</v>
      </c>
      <c r="D126" s="110">
        <v>1000000</v>
      </c>
    </row>
    <row r="127" spans="2:4" x14ac:dyDescent="0.25">
      <c r="B127" s="95">
        <v>39203</v>
      </c>
      <c r="C127" s="96" t="s">
        <v>215</v>
      </c>
      <c r="D127" s="97">
        <v>1100000</v>
      </c>
    </row>
    <row r="128" spans="2:4" x14ac:dyDescent="0.25">
      <c r="B128" s="95">
        <v>39210</v>
      </c>
      <c r="C128" s="96" t="s">
        <v>216</v>
      </c>
      <c r="D128" s="97">
        <v>50000</v>
      </c>
    </row>
    <row r="129" spans="2:4" x14ac:dyDescent="0.25">
      <c r="B129" s="95">
        <v>39213</v>
      </c>
      <c r="C129" s="102" t="s">
        <v>217</v>
      </c>
      <c r="D129" s="97">
        <v>15000</v>
      </c>
    </row>
    <row r="130" spans="2:4" x14ac:dyDescent="0.25">
      <c r="B130" s="95">
        <v>39401</v>
      </c>
      <c r="C130" s="96" t="s">
        <v>218</v>
      </c>
      <c r="D130" s="97">
        <v>1200000</v>
      </c>
    </row>
    <row r="131" spans="2:4" x14ac:dyDescent="0.25">
      <c r="B131" s="95">
        <v>39501</v>
      </c>
      <c r="C131" s="96" t="s">
        <v>219</v>
      </c>
      <c r="D131" s="97">
        <v>26376746.079999994</v>
      </c>
    </row>
    <row r="132" spans="2:4" x14ac:dyDescent="0.25">
      <c r="B132" s="95">
        <v>39502</v>
      </c>
      <c r="C132" s="96" t="s">
        <v>220</v>
      </c>
      <c r="D132" s="97">
        <v>17354036.719999999</v>
      </c>
    </row>
    <row r="133" spans="2:4" x14ac:dyDescent="0.25">
      <c r="B133" s="95">
        <v>39601</v>
      </c>
      <c r="C133" s="96" t="s">
        <v>221</v>
      </c>
      <c r="D133" s="97">
        <v>504000</v>
      </c>
    </row>
    <row r="134" spans="2:4" x14ac:dyDescent="0.25">
      <c r="B134" s="95">
        <v>39801</v>
      </c>
      <c r="C134" s="96" t="s">
        <v>222</v>
      </c>
      <c r="D134" s="97">
        <v>1104847.1300000001</v>
      </c>
    </row>
    <row r="135" spans="2:4" x14ac:dyDescent="0.25">
      <c r="B135" s="95">
        <v>39802</v>
      </c>
      <c r="C135" s="96" t="s">
        <v>223</v>
      </c>
      <c r="D135" s="97">
        <v>1104847.1300000001</v>
      </c>
    </row>
    <row r="136" spans="2:4" x14ac:dyDescent="0.25">
      <c r="B136" s="95">
        <v>39803</v>
      </c>
      <c r="C136" s="96" t="s">
        <v>224</v>
      </c>
      <c r="D136" s="97">
        <v>7365646.7300000023</v>
      </c>
    </row>
    <row r="137" spans="2:4" x14ac:dyDescent="0.25">
      <c r="B137" s="95">
        <v>39804</v>
      </c>
      <c r="C137" s="96" t="s">
        <v>225</v>
      </c>
      <c r="D137" s="97">
        <v>1104847.1300000001</v>
      </c>
    </row>
    <row r="138" spans="2:4" ht="31.5" x14ac:dyDescent="0.25">
      <c r="B138" s="99">
        <v>4000</v>
      </c>
      <c r="C138" s="100" t="s">
        <v>226</v>
      </c>
      <c r="D138" s="101">
        <f>SUM(D139:D140)</f>
        <v>1086080</v>
      </c>
    </row>
    <row r="139" spans="2:4" x14ac:dyDescent="0.25">
      <c r="B139" s="95">
        <v>44101</v>
      </c>
      <c r="C139" s="96" t="s">
        <v>227</v>
      </c>
      <c r="D139" s="97">
        <v>1068080</v>
      </c>
    </row>
    <row r="140" spans="2:4" x14ac:dyDescent="0.25">
      <c r="B140" s="95">
        <v>48101</v>
      </c>
      <c r="C140" s="96" t="s">
        <v>228</v>
      </c>
      <c r="D140" s="97">
        <v>18000</v>
      </c>
    </row>
    <row r="141" spans="2:4" ht="15.75" x14ac:dyDescent="0.25">
      <c r="B141" s="99">
        <v>5000</v>
      </c>
      <c r="C141" s="100" t="s">
        <v>229</v>
      </c>
      <c r="D141" s="101">
        <f>SUM(D142:D153)</f>
        <v>13720114.58</v>
      </c>
    </row>
    <row r="142" spans="2:4" x14ac:dyDescent="0.25">
      <c r="B142" s="95">
        <v>51101</v>
      </c>
      <c r="C142" s="96" t="s">
        <v>230</v>
      </c>
      <c r="D142" s="97">
        <v>3123500</v>
      </c>
    </row>
    <row r="143" spans="2:4" x14ac:dyDescent="0.25">
      <c r="B143" s="95">
        <v>51102</v>
      </c>
      <c r="C143" s="96" t="s">
        <v>231</v>
      </c>
      <c r="D143" s="97">
        <v>55000</v>
      </c>
    </row>
    <row r="144" spans="2:4" x14ac:dyDescent="0.25">
      <c r="B144" s="95">
        <v>51501</v>
      </c>
      <c r="C144" s="96" t="s">
        <v>232</v>
      </c>
      <c r="D144" s="97">
        <v>3943114.5799999996</v>
      </c>
    </row>
    <row r="145" spans="2:9" x14ac:dyDescent="0.25">
      <c r="B145" s="95">
        <v>51901</v>
      </c>
      <c r="C145" s="96" t="s">
        <v>233</v>
      </c>
      <c r="D145" s="97">
        <v>163000</v>
      </c>
    </row>
    <row r="146" spans="2:9" x14ac:dyDescent="0.25">
      <c r="B146" s="95">
        <v>52301</v>
      </c>
      <c r="C146" s="96" t="s">
        <v>234</v>
      </c>
      <c r="D146" s="97">
        <v>18500</v>
      </c>
    </row>
    <row r="147" spans="2:9" x14ac:dyDescent="0.25">
      <c r="B147" s="95">
        <v>53201</v>
      </c>
      <c r="C147" s="96" t="s">
        <v>235</v>
      </c>
      <c r="D147" s="97">
        <v>21000</v>
      </c>
    </row>
    <row r="148" spans="2:9" x14ac:dyDescent="0.25">
      <c r="B148" s="95">
        <v>54101</v>
      </c>
      <c r="C148" s="96" t="s">
        <v>236</v>
      </c>
      <c r="D148" s="97">
        <v>3500000</v>
      </c>
    </row>
    <row r="149" spans="2:9" x14ac:dyDescent="0.25">
      <c r="B149" s="95">
        <v>56201</v>
      </c>
      <c r="C149" s="96" t="s">
        <v>237</v>
      </c>
      <c r="D149" s="97">
        <v>1640000</v>
      </c>
    </row>
    <row r="150" spans="2:9" x14ac:dyDescent="0.25">
      <c r="B150" s="95">
        <v>56401</v>
      </c>
      <c r="C150" s="96" t="s">
        <v>238</v>
      </c>
      <c r="D150" s="97">
        <v>21000</v>
      </c>
    </row>
    <row r="151" spans="2:9" ht="17.25" customHeight="1" x14ac:dyDescent="0.25">
      <c r="B151" s="95">
        <v>56601</v>
      </c>
      <c r="C151" s="96" t="s">
        <v>239</v>
      </c>
      <c r="D151" s="97">
        <v>39000</v>
      </c>
    </row>
    <row r="152" spans="2:9" x14ac:dyDescent="0.25">
      <c r="B152" s="95">
        <v>56701</v>
      </c>
      <c r="C152" s="96" t="s">
        <v>240</v>
      </c>
      <c r="D152" s="97">
        <v>6000</v>
      </c>
    </row>
    <row r="153" spans="2:9" x14ac:dyDescent="0.25">
      <c r="B153" s="95">
        <v>59103</v>
      </c>
      <c r="C153" s="96" t="s">
        <v>241</v>
      </c>
      <c r="D153" s="97">
        <v>1190000</v>
      </c>
    </row>
    <row r="154" spans="2:9" ht="16.5" customHeight="1" x14ac:dyDescent="0.25">
      <c r="B154" s="99">
        <v>6000</v>
      </c>
      <c r="C154" s="100" t="s">
        <v>242</v>
      </c>
      <c r="D154" s="111">
        <f>SUM(D155:D155)</f>
        <v>14000000</v>
      </c>
    </row>
    <row r="155" spans="2:9" x14ac:dyDescent="0.25">
      <c r="B155" s="95">
        <v>61401</v>
      </c>
      <c r="C155" s="107" t="s">
        <v>243</v>
      </c>
      <c r="D155" s="97">
        <v>14000000</v>
      </c>
    </row>
    <row r="156" spans="2:9" ht="15.75" x14ac:dyDescent="0.25">
      <c r="B156" s="99">
        <v>9000</v>
      </c>
      <c r="C156" s="100" t="s">
        <v>244</v>
      </c>
      <c r="D156" s="112">
        <f>SUM(D157:D161)</f>
        <v>66422300.30819001</v>
      </c>
    </row>
    <row r="157" spans="2:9" x14ac:dyDescent="0.25">
      <c r="B157" s="113">
        <v>91101</v>
      </c>
      <c r="C157" s="114" t="s">
        <v>245</v>
      </c>
      <c r="D157" s="97">
        <v>28893058.199999999</v>
      </c>
    </row>
    <row r="158" spans="2:9" x14ac:dyDescent="0.25">
      <c r="B158" s="113">
        <v>92101</v>
      </c>
      <c r="C158" s="114" t="s">
        <v>246</v>
      </c>
      <c r="D158" s="97">
        <v>1974779.4999999998</v>
      </c>
    </row>
    <row r="159" spans="2:9" x14ac:dyDescent="0.25">
      <c r="B159" s="113">
        <v>94101</v>
      </c>
      <c r="C159" s="114" t="s">
        <v>247</v>
      </c>
      <c r="D159" s="97">
        <v>603800</v>
      </c>
    </row>
    <row r="160" spans="2:9" x14ac:dyDescent="0.25">
      <c r="B160" s="113">
        <v>99102</v>
      </c>
      <c r="C160" s="114" t="s">
        <v>248</v>
      </c>
      <c r="D160" s="97">
        <v>25683585.609999999</v>
      </c>
      <c r="F160" s="108"/>
      <c r="G160" s="109"/>
      <c r="H160" s="108"/>
      <c r="I160" s="115"/>
    </row>
    <row r="161" spans="2:7" ht="20.25" customHeight="1" thickBot="1" x14ac:dyDescent="0.3">
      <c r="B161" s="95">
        <v>99110</v>
      </c>
      <c r="C161" s="96" t="s">
        <v>249</v>
      </c>
      <c r="D161" s="97">
        <v>9267076.9981900081</v>
      </c>
      <c r="F161" s="108"/>
      <c r="G161" s="109"/>
    </row>
    <row r="162" spans="2:7" ht="25.5" customHeight="1" thickBot="1" x14ac:dyDescent="0.3">
      <c r="B162" s="129" t="s">
        <v>250</v>
      </c>
      <c r="C162" s="130"/>
      <c r="D162" s="116">
        <f>D9+D38+D80+D138+D141+D154+D156</f>
        <v>998590360.23400021</v>
      </c>
      <c r="F162" s="109"/>
    </row>
    <row r="164" spans="2:7" x14ac:dyDescent="0.25">
      <c r="D164" s="108"/>
    </row>
    <row r="165" spans="2:7" x14ac:dyDescent="0.25">
      <c r="F165" s="109"/>
    </row>
    <row r="166" spans="2:7" x14ac:dyDescent="0.25">
      <c r="B166" s="83"/>
      <c r="C166" s="83"/>
      <c r="D166" s="119"/>
    </row>
    <row r="167" spans="2:7" x14ac:dyDescent="0.25">
      <c r="B167" s="83"/>
      <c r="C167" s="83"/>
      <c r="D167" s="120"/>
    </row>
    <row r="170" spans="2:7" x14ac:dyDescent="0.25">
      <c r="B170" s="83"/>
      <c r="C170" s="83"/>
      <c r="D170" s="120"/>
    </row>
  </sheetData>
  <mergeCells count="2">
    <mergeCell ref="B5:D6"/>
    <mergeCell ref="B162:C162"/>
  </mergeCells>
  <printOptions horizontalCentered="1"/>
  <pageMargins left="0.51181102362204722" right="0.51181102362204722" top="0.15748031496062992" bottom="0.15748031496062992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 Autorizado 20</vt:lpstr>
      <vt:lpstr>PA2020</vt:lpstr>
      <vt:lpstr>'PA2020'!Área_de_impresión</vt:lpstr>
      <vt:lpstr>'Ingreso Autorizado 20'!Títulos_a_imprimir</vt:lpstr>
      <vt:lpstr>'PA2020'!Títulos_a_imprimir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Windows</cp:lastModifiedBy>
  <dcterms:created xsi:type="dcterms:W3CDTF">2021-04-14T16:44:28Z</dcterms:created>
  <dcterms:modified xsi:type="dcterms:W3CDTF">2021-05-25T19:08:04Z</dcterms:modified>
</cp:coreProperties>
</file>