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valuación al Desempeño 2019 la buena\4.7.6\"/>
    </mc:Choice>
  </mc:AlternateContent>
  <bookViews>
    <workbookView xWindow="0" yWindow="0" windowWidth="19200" windowHeight="7932" activeTab="5"/>
  </bookViews>
  <sheets>
    <sheet name="General" sheetId="1" r:id="rId1"/>
    <sheet name="Finanzas" sheetId="2" r:id="rId2"/>
    <sheet name="Comercial" sheetId="3" r:id="rId3"/>
    <sheet name="Operativa" sheetId="4" r:id="rId4"/>
    <sheet name="D. Tecnica" sheetId="5" r:id="rId5"/>
    <sheet name="Gestión C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2">Comercial!$A$1:$U$132</definedName>
    <definedName name="_xlnm.Print_Area" localSheetId="4">'D. Tecnica'!$B$1:$U$134</definedName>
    <definedName name="_xlnm.Print_Area" localSheetId="1">Finanzas!$A$1:$U$106</definedName>
    <definedName name="_xlnm.Print_Area" localSheetId="0">General!$A$1:$U$109</definedName>
    <definedName name="_xlnm.Print_Area" localSheetId="5">'Gestión C'!$A$1:$U$108</definedName>
    <definedName name="_xlnm.Print_Area" localSheetId="3">Operativa!$B$1:$U$200</definedName>
    <definedName name="_xlnm.Print_Titles" localSheetId="2">Comercial!$1:$4</definedName>
    <definedName name="_xlnm.Print_Titles" localSheetId="0">General!$1:$3</definedName>
    <definedName name="_xlnm.Print_Titles" localSheetId="5">'Gestión C'!$1:$3</definedName>
    <definedName name="_xlnm.Print_Titles" localSheetId="3">Operativa!$1:$3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8" i="6" l="1"/>
  <c r="C78" i="6"/>
  <c r="T77" i="6"/>
  <c r="U77" i="6" s="1"/>
  <c r="F77" i="6"/>
  <c r="C77" i="6"/>
  <c r="T76" i="6"/>
  <c r="U75" i="6"/>
  <c r="T75" i="6"/>
  <c r="F75" i="6"/>
  <c r="C75" i="6"/>
  <c r="T74" i="6"/>
  <c r="U73" i="6" s="1"/>
  <c r="T73" i="6"/>
  <c r="F73" i="6"/>
  <c r="C73" i="6"/>
  <c r="T72" i="6"/>
  <c r="U71" i="6"/>
  <c r="T71" i="6"/>
  <c r="F71" i="6"/>
  <c r="C71" i="6"/>
  <c r="T69" i="6"/>
  <c r="U68" i="6" s="1"/>
  <c r="T68" i="6"/>
  <c r="F68" i="6"/>
  <c r="C68" i="6"/>
  <c r="T67" i="6"/>
  <c r="U66" i="6"/>
  <c r="T66" i="6"/>
  <c r="F66" i="6"/>
  <c r="C66" i="6"/>
  <c r="T65" i="6"/>
  <c r="U64" i="6" s="1"/>
  <c r="T64" i="6"/>
  <c r="F64" i="6"/>
  <c r="C64" i="6"/>
  <c r="T60" i="6"/>
  <c r="F60" i="6"/>
  <c r="B60" i="6"/>
  <c r="U59" i="6"/>
  <c r="T59" i="6"/>
  <c r="C59" i="6"/>
  <c r="T56" i="6"/>
  <c r="F56" i="6"/>
  <c r="C56" i="6"/>
  <c r="C60" i="6" s="1"/>
  <c r="B56" i="6"/>
  <c r="U55" i="6"/>
  <c r="T55" i="6"/>
  <c r="F55" i="6"/>
  <c r="F59" i="6" s="1"/>
  <c r="C55" i="6"/>
  <c r="B55" i="6"/>
  <c r="B59" i="6" s="1"/>
  <c r="F52" i="6"/>
  <c r="C52" i="6"/>
  <c r="B52" i="6"/>
  <c r="B50" i="6"/>
  <c r="T48" i="6"/>
  <c r="F48" i="6"/>
  <c r="B48" i="6"/>
  <c r="U47" i="6"/>
  <c r="T47" i="6"/>
  <c r="F47" i="6"/>
  <c r="C47" i="6"/>
  <c r="T44" i="6"/>
  <c r="F44" i="6"/>
  <c r="C44" i="6"/>
  <c r="C48" i="6" s="1"/>
  <c r="B44" i="6"/>
  <c r="U43" i="6"/>
  <c r="T43" i="6"/>
  <c r="F43" i="6"/>
  <c r="C43" i="6"/>
  <c r="B43" i="6"/>
  <c r="B47" i="6" s="1"/>
  <c r="B40" i="6"/>
  <c r="B38" i="6"/>
  <c r="T35" i="6"/>
  <c r="B35" i="6"/>
  <c r="U34" i="6"/>
  <c r="T34" i="6"/>
  <c r="C34" i="6"/>
  <c r="T31" i="6"/>
  <c r="C31" i="6"/>
  <c r="C35" i="6" s="1"/>
  <c r="B31" i="6"/>
  <c r="U30" i="6"/>
  <c r="T30" i="6"/>
  <c r="C30" i="6"/>
  <c r="B30" i="6"/>
  <c r="B34" i="6" s="1"/>
  <c r="T27" i="6"/>
  <c r="F27" i="6"/>
  <c r="F30" i="6" s="1"/>
  <c r="C27" i="6"/>
  <c r="B27" i="6"/>
  <c r="B25" i="6"/>
  <c r="E10" i="6"/>
  <c r="E9" i="6"/>
  <c r="T105" i="5"/>
  <c r="U104" i="5" s="1"/>
  <c r="T104" i="5"/>
  <c r="T103" i="5"/>
  <c r="U102" i="5"/>
  <c r="T102" i="5"/>
  <c r="T101" i="5"/>
  <c r="U100" i="5" s="1"/>
  <c r="T100" i="5"/>
  <c r="T99" i="5"/>
  <c r="U98" i="5"/>
  <c r="T98" i="5"/>
  <c r="T97" i="5"/>
  <c r="U96" i="5" s="1"/>
  <c r="T96" i="5"/>
  <c r="T95" i="5"/>
  <c r="U94" i="5"/>
  <c r="T94" i="5"/>
  <c r="T93" i="5"/>
  <c r="U92" i="5" s="1"/>
  <c r="T92" i="5"/>
  <c r="T91" i="5"/>
  <c r="U90" i="5"/>
  <c r="T90" i="5"/>
  <c r="T89" i="5"/>
  <c r="U88" i="5" s="1"/>
  <c r="T88" i="5"/>
  <c r="T87" i="5"/>
  <c r="U86" i="5"/>
  <c r="T86" i="5"/>
  <c r="T85" i="5"/>
  <c r="U84" i="5" s="1"/>
  <c r="T84" i="5"/>
  <c r="T83" i="5"/>
  <c r="U82" i="5"/>
  <c r="T82" i="5"/>
  <c r="T64" i="5"/>
  <c r="C64" i="5"/>
  <c r="B64" i="5"/>
  <c r="U63" i="5"/>
  <c r="T63" i="5"/>
  <c r="G63" i="5"/>
  <c r="F63" i="5"/>
  <c r="C63" i="5"/>
  <c r="B63" i="5"/>
  <c r="T60" i="5"/>
  <c r="F60" i="5"/>
  <c r="F64" i="5" s="1"/>
  <c r="U59" i="5"/>
  <c r="T59" i="5"/>
  <c r="T51" i="5"/>
  <c r="C51" i="5"/>
  <c r="B51" i="5"/>
  <c r="U50" i="5"/>
  <c r="T50" i="5"/>
  <c r="F50" i="5"/>
  <c r="C50" i="5"/>
  <c r="B50" i="5"/>
  <c r="T47" i="5"/>
  <c r="F47" i="5"/>
  <c r="F51" i="5" s="1"/>
  <c r="T46" i="5"/>
  <c r="U46" i="5" s="1"/>
  <c r="F46" i="5"/>
  <c r="T38" i="5"/>
  <c r="C38" i="5"/>
  <c r="B38" i="5"/>
  <c r="U37" i="5"/>
  <c r="T37" i="5"/>
  <c r="G37" i="5"/>
  <c r="C37" i="5"/>
  <c r="B37" i="5"/>
  <c r="T34" i="5"/>
  <c r="U33" i="5"/>
  <c r="T33" i="5"/>
  <c r="F33" i="5"/>
  <c r="F38" i="5" s="1"/>
  <c r="F34" i="6" l="1"/>
  <c r="F31" i="6"/>
  <c r="F35" i="6"/>
  <c r="F34" i="5"/>
  <c r="F37" i="5"/>
  <c r="T174" i="4" l="1"/>
  <c r="U173" i="4"/>
  <c r="T173" i="4"/>
  <c r="C173" i="4"/>
  <c r="T172" i="4"/>
  <c r="U171" i="4"/>
  <c r="T171" i="4"/>
  <c r="C171" i="4"/>
  <c r="T170" i="4"/>
  <c r="U169" i="4"/>
  <c r="T169" i="4"/>
  <c r="C169" i="4"/>
  <c r="T168" i="4"/>
  <c r="U167" i="4"/>
  <c r="T167" i="4"/>
  <c r="C167" i="4"/>
  <c r="T165" i="4"/>
  <c r="U164" i="4"/>
  <c r="T164" i="4"/>
  <c r="C164" i="4"/>
  <c r="T163" i="4"/>
  <c r="U162" i="4"/>
  <c r="T162" i="4"/>
  <c r="C162" i="4"/>
  <c r="T161" i="4"/>
  <c r="U160" i="4"/>
  <c r="T160" i="4"/>
  <c r="C160" i="4"/>
  <c r="T159" i="4"/>
  <c r="U158" i="4"/>
  <c r="T158" i="4"/>
  <c r="C158" i="4"/>
  <c r="T157" i="4"/>
  <c r="U156" i="4"/>
  <c r="T156" i="4"/>
  <c r="C156" i="4"/>
  <c r="T155" i="4"/>
  <c r="U154" i="4"/>
  <c r="T154" i="4"/>
  <c r="C154" i="4"/>
  <c r="T153" i="4"/>
  <c r="U152" i="4"/>
  <c r="T152" i="4"/>
  <c r="C152" i="4"/>
  <c r="T151" i="4"/>
  <c r="U150" i="4"/>
  <c r="T150" i="4"/>
  <c r="C150" i="4"/>
  <c r="T149" i="4"/>
  <c r="U148" i="4"/>
  <c r="T148" i="4"/>
  <c r="C148" i="4"/>
  <c r="T147" i="4"/>
  <c r="U146" i="4"/>
  <c r="T146" i="4"/>
  <c r="C146" i="4"/>
  <c r="T145" i="4"/>
  <c r="U144" i="4"/>
  <c r="T144" i="4"/>
  <c r="C144" i="4"/>
  <c r="T143" i="4"/>
  <c r="U142" i="4"/>
  <c r="T142" i="4"/>
  <c r="C142" i="4"/>
  <c r="T141" i="4"/>
  <c r="U140" i="4"/>
  <c r="T140" i="4"/>
  <c r="C140" i="4"/>
  <c r="T138" i="4"/>
  <c r="U137" i="4"/>
  <c r="T137" i="4"/>
  <c r="C137" i="4"/>
  <c r="T136" i="4"/>
  <c r="U135" i="4"/>
  <c r="T135" i="4"/>
  <c r="C135" i="4"/>
  <c r="T134" i="4"/>
  <c r="U133" i="4"/>
  <c r="T133" i="4"/>
  <c r="C133" i="4"/>
  <c r="T132" i="4"/>
  <c r="U131" i="4"/>
  <c r="T131" i="4"/>
  <c r="C131" i="4"/>
  <c r="T130" i="4"/>
  <c r="U129" i="4"/>
  <c r="T129" i="4"/>
  <c r="C129" i="4"/>
  <c r="T128" i="4"/>
  <c r="U127" i="4"/>
  <c r="T127" i="4"/>
  <c r="C127" i="4"/>
  <c r="T126" i="4"/>
  <c r="U125" i="4"/>
  <c r="C125" i="4"/>
  <c r="T124" i="4"/>
  <c r="U123" i="4" s="1"/>
  <c r="T123" i="4"/>
  <c r="C123" i="4"/>
  <c r="T122" i="4"/>
  <c r="U121" i="4" s="1"/>
  <c r="T121" i="4"/>
  <c r="C121" i="4"/>
  <c r="T120" i="4"/>
  <c r="U119" i="4" s="1"/>
  <c r="T119" i="4"/>
  <c r="C119" i="4"/>
  <c r="T118" i="4"/>
  <c r="U117" i="4" s="1"/>
  <c r="T117" i="4"/>
  <c r="C117" i="4"/>
  <c r="U115" i="4"/>
  <c r="C115" i="4"/>
  <c r="T113" i="4"/>
  <c r="U112" i="4" s="1"/>
  <c r="T112" i="4"/>
  <c r="C112" i="4"/>
  <c r="U110" i="4"/>
  <c r="C110" i="4"/>
  <c r="T109" i="4"/>
  <c r="U108" i="4" s="1"/>
  <c r="T108" i="4"/>
  <c r="C108" i="4"/>
  <c r="T107" i="4"/>
  <c r="U106" i="4" s="1"/>
  <c r="T106" i="4"/>
  <c r="C106" i="4"/>
  <c r="T101" i="4"/>
  <c r="G101" i="4"/>
  <c r="U100" i="4"/>
  <c r="T100" i="4"/>
  <c r="G100" i="4"/>
  <c r="T96" i="4"/>
  <c r="G96" i="4"/>
  <c r="C96" i="4"/>
  <c r="C101" i="4" s="1"/>
  <c r="B96" i="4"/>
  <c r="B101" i="4" s="1"/>
  <c r="T95" i="4"/>
  <c r="U95" i="4" s="1"/>
  <c r="G95" i="4"/>
  <c r="C95" i="4"/>
  <c r="C100" i="4" s="1"/>
  <c r="B95" i="4"/>
  <c r="B100" i="4" s="1"/>
  <c r="T92" i="4"/>
  <c r="C92" i="4"/>
  <c r="B92" i="4"/>
  <c r="T87" i="4"/>
  <c r="G87" i="4"/>
  <c r="F87" i="4"/>
  <c r="C87" i="4"/>
  <c r="B87" i="4"/>
  <c r="U86" i="4"/>
  <c r="T86" i="4"/>
  <c r="G86" i="4"/>
  <c r="F86" i="4"/>
  <c r="C86" i="4"/>
  <c r="B86" i="4"/>
  <c r="T83" i="4"/>
  <c r="G83" i="4" s="1"/>
  <c r="F83" i="4"/>
  <c r="C83" i="4"/>
  <c r="B83" i="4"/>
  <c r="T82" i="4"/>
  <c r="U82" i="4" s="1"/>
  <c r="F82" i="4"/>
  <c r="C82" i="4"/>
  <c r="B82" i="4"/>
  <c r="T79" i="4"/>
  <c r="O79" i="4"/>
  <c r="F79" i="4"/>
  <c r="C79" i="4"/>
  <c r="B79" i="4"/>
  <c r="T74" i="4"/>
  <c r="G74" i="4"/>
  <c r="C74" i="4"/>
  <c r="B74" i="4"/>
  <c r="U73" i="4"/>
  <c r="T73" i="4"/>
  <c r="G73" i="4"/>
  <c r="C73" i="4"/>
  <c r="B73" i="4"/>
  <c r="T70" i="4"/>
  <c r="G70" i="4"/>
  <c r="F70" i="4"/>
  <c r="C70" i="4"/>
  <c r="B70" i="4"/>
  <c r="U69" i="4"/>
  <c r="T69" i="4"/>
  <c r="G69" i="4"/>
  <c r="C69" i="4"/>
  <c r="B69" i="4"/>
  <c r="T66" i="4"/>
  <c r="O66" i="4"/>
  <c r="H66" i="4"/>
  <c r="G66" i="4"/>
  <c r="F66" i="4"/>
  <c r="C66" i="4"/>
  <c r="B66" i="4"/>
  <c r="T61" i="4"/>
  <c r="U60" i="4" s="1"/>
  <c r="G61" i="4"/>
  <c r="C61" i="4"/>
  <c r="B61" i="4"/>
  <c r="G60" i="4"/>
  <c r="C60" i="4"/>
  <c r="B60" i="4"/>
  <c r="T57" i="4"/>
  <c r="G57" i="4"/>
  <c r="F57" i="4"/>
  <c r="F60" i="4" s="1"/>
  <c r="C57" i="4"/>
  <c r="B57" i="4"/>
  <c r="T56" i="4"/>
  <c r="U56" i="4" s="1"/>
  <c r="F56" i="4"/>
  <c r="C56" i="4"/>
  <c r="B56" i="4"/>
  <c r="O53" i="4"/>
  <c r="H53" i="4"/>
  <c r="G53" i="4"/>
  <c r="F53" i="4"/>
  <c r="C53" i="4"/>
  <c r="B53" i="4"/>
  <c r="T48" i="4"/>
  <c r="U47" i="4" s="1"/>
  <c r="G48" i="4"/>
  <c r="F48" i="4"/>
  <c r="C48" i="4"/>
  <c r="B48" i="4"/>
  <c r="T47" i="4"/>
  <c r="G47" i="4"/>
  <c r="F47" i="4"/>
  <c r="C47" i="4"/>
  <c r="B47" i="4"/>
  <c r="T44" i="4"/>
  <c r="F44" i="4"/>
  <c r="C44" i="4"/>
  <c r="B44" i="4"/>
  <c r="T43" i="4"/>
  <c r="U43" i="4" s="1"/>
  <c r="G43" i="4"/>
  <c r="F43" i="4"/>
  <c r="C43" i="4"/>
  <c r="B43" i="4"/>
  <c r="T40" i="4"/>
  <c r="O40" i="4"/>
  <c r="H40" i="4"/>
  <c r="G40" i="4"/>
  <c r="F40" i="4"/>
  <c r="C40" i="4"/>
  <c r="B40" i="4"/>
  <c r="T35" i="4"/>
  <c r="F35" i="4"/>
  <c r="U34" i="4"/>
  <c r="T34" i="4"/>
  <c r="G34" i="4"/>
  <c r="F34" i="4"/>
  <c r="T31" i="4"/>
  <c r="U30" i="4" s="1"/>
  <c r="G31" i="4"/>
  <c r="F31" i="4"/>
  <c r="T30" i="4"/>
  <c r="G30" i="4"/>
  <c r="F30" i="4"/>
  <c r="T27" i="4"/>
  <c r="O27" i="4"/>
  <c r="H27" i="4"/>
  <c r="G27" i="4"/>
  <c r="F27" i="4"/>
  <c r="C27" i="4"/>
  <c r="B27" i="4"/>
  <c r="E10" i="4"/>
  <c r="E9" i="4"/>
  <c r="AO102" i="3"/>
  <c r="AI102" i="3"/>
  <c r="AC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T102" i="3" s="1"/>
  <c r="S101" i="3"/>
  <c r="R101" i="3"/>
  <c r="Q101" i="3"/>
  <c r="P101" i="3"/>
  <c r="O101" i="3"/>
  <c r="N101" i="3"/>
  <c r="M101" i="3"/>
  <c r="L101" i="3"/>
  <c r="K101" i="3"/>
  <c r="J101" i="3"/>
  <c r="I101" i="3"/>
  <c r="H101" i="3"/>
  <c r="T101" i="3" s="1"/>
  <c r="C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T100" i="3" s="1"/>
  <c r="S99" i="3"/>
  <c r="R99" i="3"/>
  <c r="Q99" i="3"/>
  <c r="P99" i="3"/>
  <c r="O99" i="3"/>
  <c r="N99" i="3"/>
  <c r="M99" i="3"/>
  <c r="L99" i="3"/>
  <c r="K99" i="3"/>
  <c r="J99" i="3"/>
  <c r="I99" i="3"/>
  <c r="H99" i="3"/>
  <c r="T99" i="3" s="1"/>
  <c r="C99" i="3"/>
  <c r="S98" i="3"/>
  <c r="R98" i="3"/>
  <c r="Q98" i="3"/>
  <c r="P98" i="3"/>
  <c r="O98" i="3"/>
  <c r="N98" i="3"/>
  <c r="M98" i="3"/>
  <c r="L98" i="3"/>
  <c r="K98" i="3"/>
  <c r="J98" i="3"/>
  <c r="I98" i="3"/>
  <c r="H98" i="3"/>
  <c r="T98" i="3" s="1"/>
  <c r="S97" i="3"/>
  <c r="R97" i="3"/>
  <c r="Q97" i="3"/>
  <c r="P97" i="3"/>
  <c r="O97" i="3"/>
  <c r="N97" i="3"/>
  <c r="M97" i="3"/>
  <c r="L97" i="3"/>
  <c r="K97" i="3"/>
  <c r="J97" i="3"/>
  <c r="I97" i="3"/>
  <c r="H97" i="3"/>
  <c r="T97" i="3" s="1"/>
  <c r="C97" i="3"/>
  <c r="S96" i="3"/>
  <c r="R96" i="3"/>
  <c r="Q96" i="3"/>
  <c r="P96" i="3"/>
  <c r="O96" i="3"/>
  <c r="N96" i="3"/>
  <c r="M96" i="3"/>
  <c r="L96" i="3"/>
  <c r="K96" i="3"/>
  <c r="J96" i="3"/>
  <c r="I96" i="3"/>
  <c r="H96" i="3"/>
  <c r="T96" i="3" s="1"/>
  <c r="S95" i="3"/>
  <c r="R95" i="3"/>
  <c r="Q95" i="3"/>
  <c r="P95" i="3"/>
  <c r="O95" i="3"/>
  <c r="N95" i="3"/>
  <c r="M95" i="3"/>
  <c r="L95" i="3"/>
  <c r="K95" i="3"/>
  <c r="J95" i="3"/>
  <c r="I95" i="3"/>
  <c r="H95" i="3"/>
  <c r="T95" i="3" s="1"/>
  <c r="C95" i="3"/>
  <c r="S94" i="3"/>
  <c r="R94" i="3"/>
  <c r="Q94" i="3"/>
  <c r="P94" i="3"/>
  <c r="O94" i="3"/>
  <c r="N94" i="3"/>
  <c r="M94" i="3"/>
  <c r="L94" i="3"/>
  <c r="K94" i="3"/>
  <c r="J94" i="3"/>
  <c r="I94" i="3"/>
  <c r="H94" i="3"/>
  <c r="T94" i="3" s="1"/>
  <c r="S93" i="3"/>
  <c r="R93" i="3"/>
  <c r="Q93" i="3"/>
  <c r="P93" i="3"/>
  <c r="O93" i="3"/>
  <c r="N93" i="3"/>
  <c r="M93" i="3"/>
  <c r="L93" i="3"/>
  <c r="K93" i="3"/>
  <c r="J93" i="3"/>
  <c r="I93" i="3"/>
  <c r="H93" i="3"/>
  <c r="T93" i="3" s="1"/>
  <c r="C93" i="3"/>
  <c r="S92" i="3"/>
  <c r="R92" i="3"/>
  <c r="Q92" i="3"/>
  <c r="P92" i="3"/>
  <c r="O92" i="3"/>
  <c r="N92" i="3"/>
  <c r="M92" i="3"/>
  <c r="L92" i="3"/>
  <c r="K92" i="3"/>
  <c r="J92" i="3"/>
  <c r="I92" i="3"/>
  <c r="H92" i="3"/>
  <c r="T92" i="3" s="1"/>
  <c r="S91" i="3"/>
  <c r="R91" i="3"/>
  <c r="Q91" i="3"/>
  <c r="P91" i="3"/>
  <c r="O91" i="3"/>
  <c r="N91" i="3"/>
  <c r="M91" i="3"/>
  <c r="L91" i="3"/>
  <c r="K91" i="3"/>
  <c r="J91" i="3"/>
  <c r="I91" i="3"/>
  <c r="H91" i="3"/>
  <c r="T91" i="3" s="1"/>
  <c r="C91" i="3"/>
  <c r="S90" i="3"/>
  <c r="R90" i="3"/>
  <c r="Q90" i="3"/>
  <c r="P90" i="3"/>
  <c r="O90" i="3"/>
  <c r="N90" i="3"/>
  <c r="M90" i="3"/>
  <c r="L90" i="3"/>
  <c r="K90" i="3"/>
  <c r="J90" i="3"/>
  <c r="I90" i="3"/>
  <c r="H90" i="3"/>
  <c r="T90" i="3" s="1"/>
  <c r="S89" i="3"/>
  <c r="R89" i="3"/>
  <c r="Q89" i="3"/>
  <c r="P89" i="3"/>
  <c r="O89" i="3"/>
  <c r="N89" i="3"/>
  <c r="M89" i="3"/>
  <c r="L89" i="3"/>
  <c r="K89" i="3"/>
  <c r="J89" i="3"/>
  <c r="I89" i="3"/>
  <c r="H89" i="3"/>
  <c r="T89" i="3" s="1"/>
  <c r="C89" i="3"/>
  <c r="S87" i="3"/>
  <c r="R87" i="3"/>
  <c r="Q87" i="3"/>
  <c r="P87" i="3"/>
  <c r="O87" i="3"/>
  <c r="N87" i="3"/>
  <c r="M87" i="3"/>
  <c r="L87" i="3"/>
  <c r="K87" i="3"/>
  <c r="J87" i="3"/>
  <c r="I87" i="3"/>
  <c r="H87" i="3"/>
  <c r="T87" i="3" s="1"/>
  <c r="S86" i="3"/>
  <c r="R86" i="3"/>
  <c r="Q86" i="3"/>
  <c r="P86" i="3"/>
  <c r="O86" i="3"/>
  <c r="N86" i="3"/>
  <c r="M86" i="3"/>
  <c r="L86" i="3"/>
  <c r="K86" i="3"/>
  <c r="J86" i="3"/>
  <c r="I86" i="3"/>
  <c r="H86" i="3"/>
  <c r="AL102" i="3" s="1"/>
  <c r="C86" i="3"/>
  <c r="S85" i="3"/>
  <c r="R85" i="3"/>
  <c r="Q85" i="3"/>
  <c r="P85" i="3"/>
  <c r="O85" i="3"/>
  <c r="N85" i="3"/>
  <c r="M85" i="3"/>
  <c r="L85" i="3"/>
  <c r="K85" i="3"/>
  <c r="J85" i="3"/>
  <c r="I85" i="3"/>
  <c r="H85" i="3"/>
  <c r="T85" i="3" s="1"/>
  <c r="S84" i="3"/>
  <c r="R84" i="3"/>
  <c r="Q84" i="3"/>
  <c r="P84" i="3"/>
  <c r="O84" i="3"/>
  <c r="N84" i="3"/>
  <c r="M84" i="3"/>
  <c r="L84" i="3"/>
  <c r="K84" i="3"/>
  <c r="J84" i="3"/>
  <c r="I84" i="3"/>
  <c r="H84" i="3"/>
  <c r="T84" i="3" s="1"/>
  <c r="C84" i="3"/>
  <c r="S83" i="3"/>
  <c r="R83" i="3"/>
  <c r="Q83" i="3"/>
  <c r="P83" i="3"/>
  <c r="O83" i="3"/>
  <c r="N83" i="3"/>
  <c r="M83" i="3"/>
  <c r="L83" i="3"/>
  <c r="K83" i="3"/>
  <c r="J83" i="3"/>
  <c r="I83" i="3"/>
  <c r="H83" i="3"/>
  <c r="T83" i="3" s="1"/>
  <c r="S82" i="3"/>
  <c r="R82" i="3"/>
  <c r="Q82" i="3"/>
  <c r="P82" i="3"/>
  <c r="O82" i="3"/>
  <c r="N82" i="3"/>
  <c r="M82" i="3"/>
  <c r="L82" i="3"/>
  <c r="K82" i="3"/>
  <c r="J82" i="3"/>
  <c r="I82" i="3"/>
  <c r="H82" i="3"/>
  <c r="T82" i="3" s="1"/>
  <c r="F82" i="3"/>
  <c r="C82" i="3"/>
  <c r="S81" i="3"/>
  <c r="R81" i="3"/>
  <c r="Q81" i="3"/>
  <c r="P81" i="3"/>
  <c r="O81" i="3"/>
  <c r="N81" i="3"/>
  <c r="M81" i="3"/>
  <c r="L81" i="3"/>
  <c r="K81" i="3"/>
  <c r="J81" i="3"/>
  <c r="I81" i="3"/>
  <c r="H81" i="3"/>
  <c r="T81" i="3" s="1"/>
  <c r="S80" i="3"/>
  <c r="R80" i="3"/>
  <c r="Q80" i="3"/>
  <c r="P80" i="3"/>
  <c r="O80" i="3"/>
  <c r="N80" i="3"/>
  <c r="M80" i="3"/>
  <c r="L80" i="3"/>
  <c r="K80" i="3"/>
  <c r="J80" i="3"/>
  <c r="I80" i="3"/>
  <c r="H80" i="3"/>
  <c r="T80" i="3" s="1"/>
  <c r="C80" i="3"/>
  <c r="S79" i="3"/>
  <c r="R79" i="3"/>
  <c r="Q79" i="3"/>
  <c r="P79" i="3"/>
  <c r="O79" i="3"/>
  <c r="N79" i="3"/>
  <c r="M79" i="3"/>
  <c r="L79" i="3"/>
  <c r="K79" i="3"/>
  <c r="J79" i="3"/>
  <c r="I79" i="3"/>
  <c r="H79" i="3"/>
  <c r="T79" i="3" s="1"/>
  <c r="S78" i="3"/>
  <c r="R78" i="3"/>
  <c r="Q78" i="3"/>
  <c r="P78" i="3"/>
  <c r="O78" i="3"/>
  <c r="N78" i="3"/>
  <c r="M78" i="3"/>
  <c r="L78" i="3"/>
  <c r="K78" i="3"/>
  <c r="J78" i="3"/>
  <c r="I78" i="3"/>
  <c r="H78" i="3"/>
  <c r="T78" i="3" s="1"/>
  <c r="C78" i="3"/>
  <c r="S77" i="3"/>
  <c r="R77" i="3"/>
  <c r="Q77" i="3"/>
  <c r="P77" i="3"/>
  <c r="O77" i="3"/>
  <c r="N77" i="3"/>
  <c r="M77" i="3"/>
  <c r="L77" i="3"/>
  <c r="K77" i="3"/>
  <c r="J77" i="3"/>
  <c r="I77" i="3"/>
  <c r="H77" i="3"/>
  <c r="T77" i="3" s="1"/>
  <c r="S76" i="3"/>
  <c r="R76" i="3"/>
  <c r="Q76" i="3"/>
  <c r="P76" i="3"/>
  <c r="O76" i="3"/>
  <c r="N76" i="3"/>
  <c r="M76" i="3"/>
  <c r="L76" i="3"/>
  <c r="K76" i="3"/>
  <c r="J76" i="3"/>
  <c r="I76" i="3"/>
  <c r="H76" i="3"/>
  <c r="T76" i="3" s="1"/>
  <c r="C76" i="3"/>
  <c r="S75" i="3"/>
  <c r="R75" i="3"/>
  <c r="Q75" i="3"/>
  <c r="P75" i="3"/>
  <c r="O75" i="3"/>
  <c r="N75" i="3"/>
  <c r="M75" i="3"/>
  <c r="L75" i="3"/>
  <c r="K75" i="3"/>
  <c r="J75" i="3"/>
  <c r="I75" i="3"/>
  <c r="H75" i="3"/>
  <c r="T75" i="3" s="1"/>
  <c r="S74" i="3"/>
  <c r="R74" i="3"/>
  <c r="Q74" i="3"/>
  <c r="P74" i="3"/>
  <c r="O74" i="3"/>
  <c r="N74" i="3"/>
  <c r="M74" i="3"/>
  <c r="L74" i="3"/>
  <c r="K74" i="3"/>
  <c r="J74" i="3"/>
  <c r="I74" i="3"/>
  <c r="H74" i="3"/>
  <c r="T74" i="3" s="1"/>
  <c r="C74" i="3"/>
  <c r="S73" i="3"/>
  <c r="R73" i="3"/>
  <c r="Q73" i="3"/>
  <c r="P73" i="3"/>
  <c r="O73" i="3"/>
  <c r="N73" i="3"/>
  <c r="M73" i="3"/>
  <c r="L73" i="3"/>
  <c r="K73" i="3"/>
  <c r="J73" i="3"/>
  <c r="I73" i="3"/>
  <c r="H73" i="3"/>
  <c r="T73" i="3" s="1"/>
  <c r="S72" i="3"/>
  <c r="R72" i="3"/>
  <c r="Q72" i="3"/>
  <c r="P72" i="3"/>
  <c r="O72" i="3"/>
  <c r="N72" i="3"/>
  <c r="M72" i="3"/>
  <c r="L72" i="3"/>
  <c r="K72" i="3"/>
  <c r="J72" i="3"/>
  <c r="I72" i="3"/>
  <c r="H72" i="3"/>
  <c r="T72" i="3" s="1"/>
  <c r="C72" i="3"/>
  <c r="S71" i="3"/>
  <c r="R71" i="3"/>
  <c r="Q71" i="3"/>
  <c r="P71" i="3"/>
  <c r="O71" i="3"/>
  <c r="N71" i="3"/>
  <c r="M71" i="3"/>
  <c r="L71" i="3"/>
  <c r="K71" i="3"/>
  <c r="J71" i="3"/>
  <c r="I71" i="3"/>
  <c r="H71" i="3"/>
  <c r="T71" i="3" s="1"/>
  <c r="S70" i="3"/>
  <c r="R70" i="3"/>
  <c r="Q70" i="3"/>
  <c r="P70" i="3"/>
  <c r="O70" i="3"/>
  <c r="N70" i="3"/>
  <c r="M70" i="3"/>
  <c r="L70" i="3"/>
  <c r="K70" i="3"/>
  <c r="J70" i="3"/>
  <c r="I70" i="3"/>
  <c r="H70" i="3"/>
  <c r="T70" i="3" s="1"/>
  <c r="C70" i="3"/>
  <c r="S69" i="3"/>
  <c r="R69" i="3"/>
  <c r="Q69" i="3"/>
  <c r="P69" i="3"/>
  <c r="O69" i="3"/>
  <c r="N69" i="3"/>
  <c r="T69" i="3" s="1"/>
  <c r="U68" i="3" s="1"/>
  <c r="H69" i="3"/>
  <c r="S68" i="3"/>
  <c r="R68" i="3"/>
  <c r="Q68" i="3"/>
  <c r="P68" i="3"/>
  <c r="O68" i="3"/>
  <c r="N68" i="3"/>
  <c r="M68" i="3"/>
  <c r="L68" i="3"/>
  <c r="K68" i="3"/>
  <c r="J68" i="3"/>
  <c r="I68" i="3"/>
  <c r="H68" i="3"/>
  <c r="T68" i="3" s="1"/>
  <c r="C68" i="3"/>
  <c r="T63" i="3"/>
  <c r="G63" i="3"/>
  <c r="C63" i="3"/>
  <c r="B63" i="3"/>
  <c r="T62" i="3"/>
  <c r="G62" i="3"/>
  <c r="U62" i="3" s="1"/>
  <c r="C62" i="3"/>
  <c r="B62" i="3"/>
  <c r="T59" i="3"/>
  <c r="G59" i="3" s="1"/>
  <c r="C59" i="3"/>
  <c r="B59" i="3"/>
  <c r="T58" i="3"/>
  <c r="G58" i="3" s="1"/>
  <c r="F58" i="3"/>
  <c r="F59" i="3" s="1"/>
  <c r="C58" i="3"/>
  <c r="B58" i="3"/>
  <c r="T55" i="3"/>
  <c r="O55" i="3"/>
  <c r="H55" i="3"/>
  <c r="G55" i="3"/>
  <c r="F55" i="3"/>
  <c r="C55" i="3"/>
  <c r="B55" i="3"/>
  <c r="T50" i="3"/>
  <c r="G50" i="3" s="1"/>
  <c r="C50" i="3"/>
  <c r="B50" i="3"/>
  <c r="T49" i="3"/>
  <c r="G49" i="3" s="1"/>
  <c r="U49" i="3" s="1"/>
  <c r="C49" i="3"/>
  <c r="B49" i="3"/>
  <c r="T46" i="3"/>
  <c r="G46" i="3"/>
  <c r="C46" i="3"/>
  <c r="B46" i="3"/>
  <c r="T45" i="3"/>
  <c r="G45" i="3"/>
  <c r="U45" i="3" s="1"/>
  <c r="C45" i="3"/>
  <c r="B45" i="3"/>
  <c r="O42" i="3"/>
  <c r="H42" i="3"/>
  <c r="G42" i="3"/>
  <c r="F42" i="3"/>
  <c r="F45" i="3" s="1"/>
  <c r="F46" i="3" s="1"/>
  <c r="C42" i="3"/>
  <c r="B42" i="3"/>
  <c r="T37" i="3"/>
  <c r="G37" i="3" s="1"/>
  <c r="B37" i="3"/>
  <c r="T36" i="3"/>
  <c r="G36" i="3" s="1"/>
  <c r="U36" i="3" s="1"/>
  <c r="B36" i="3"/>
  <c r="T32" i="3"/>
  <c r="G32" i="3"/>
  <c r="C32" i="3"/>
  <c r="C37" i="3" s="1"/>
  <c r="B32" i="3"/>
  <c r="T31" i="3"/>
  <c r="G31" i="3"/>
  <c r="U31" i="3" s="1"/>
  <c r="C31" i="3"/>
  <c r="C36" i="3" s="1"/>
  <c r="B31" i="3"/>
  <c r="O28" i="3"/>
  <c r="H28" i="3"/>
  <c r="G28" i="3"/>
  <c r="F28" i="3"/>
  <c r="F31" i="3" s="1"/>
  <c r="C28" i="3"/>
  <c r="B28" i="3"/>
  <c r="T90" i="2"/>
  <c r="U89" i="2" s="1"/>
  <c r="T89" i="2"/>
  <c r="T88" i="2"/>
  <c r="U87" i="2"/>
  <c r="T87" i="2"/>
  <c r="T86" i="2"/>
  <c r="U85" i="2" s="1"/>
  <c r="T85" i="2"/>
  <c r="L84" i="2"/>
  <c r="T84" i="2" s="1"/>
  <c r="U83" i="2" s="1"/>
  <c r="T83" i="2"/>
  <c r="T82" i="2"/>
  <c r="U81" i="2"/>
  <c r="T81" i="2"/>
  <c r="T80" i="2"/>
  <c r="U79" i="2" s="1"/>
  <c r="T79" i="2"/>
  <c r="T78" i="2"/>
  <c r="U77" i="2"/>
  <c r="T77" i="2"/>
  <c r="T76" i="2"/>
  <c r="U75" i="2" s="1"/>
  <c r="T75" i="2"/>
  <c r="T74" i="2"/>
  <c r="U73" i="2"/>
  <c r="T73" i="2"/>
  <c r="T72" i="2"/>
  <c r="U71" i="2" s="1"/>
  <c r="T71" i="2"/>
  <c r="T70" i="2"/>
  <c r="U69" i="2"/>
  <c r="T69" i="2"/>
  <c r="T68" i="2"/>
  <c r="U67" i="2" s="1"/>
  <c r="T67" i="2"/>
  <c r="T62" i="2"/>
  <c r="G62" i="2"/>
  <c r="C62" i="2"/>
  <c r="B62" i="2"/>
  <c r="T61" i="2"/>
  <c r="U61" i="2" s="1"/>
  <c r="C61" i="2"/>
  <c r="B61" i="2"/>
  <c r="T58" i="2"/>
  <c r="G58" i="2" s="1"/>
  <c r="U57" i="2"/>
  <c r="T57" i="2"/>
  <c r="G57" i="2"/>
  <c r="T49" i="2"/>
  <c r="G49" i="2"/>
  <c r="F49" i="2"/>
  <c r="C49" i="2"/>
  <c r="B49" i="2"/>
  <c r="U48" i="2"/>
  <c r="T48" i="2"/>
  <c r="G48" i="2"/>
  <c r="F48" i="2"/>
  <c r="C48" i="2"/>
  <c r="B48" i="2"/>
  <c r="T45" i="2"/>
  <c r="G45" i="2" s="1"/>
  <c r="F45" i="2"/>
  <c r="T44" i="2"/>
  <c r="U44" i="2" s="1"/>
  <c r="F44" i="2"/>
  <c r="C36" i="2"/>
  <c r="B36" i="2"/>
  <c r="S35" i="2"/>
  <c r="R35" i="2"/>
  <c r="Q35" i="2"/>
  <c r="P35" i="2"/>
  <c r="O35" i="2"/>
  <c r="N35" i="2"/>
  <c r="M35" i="2"/>
  <c r="K35" i="2"/>
  <c r="J35" i="2"/>
  <c r="I35" i="2"/>
  <c r="H35" i="2"/>
  <c r="C35" i="2"/>
  <c r="B35" i="2"/>
  <c r="S31" i="2"/>
  <c r="S32" i="2" s="1"/>
  <c r="S36" i="2" s="1"/>
  <c r="R31" i="2"/>
  <c r="R32" i="2" s="1"/>
  <c r="R36" i="2" s="1"/>
  <c r="Q31" i="2"/>
  <c r="Q32" i="2" s="1"/>
  <c r="Q36" i="2" s="1"/>
  <c r="P31" i="2"/>
  <c r="P32" i="2" s="1"/>
  <c r="P36" i="2" s="1"/>
  <c r="O31" i="2"/>
  <c r="O32" i="2" s="1"/>
  <c r="O36" i="2" s="1"/>
  <c r="N31" i="2"/>
  <c r="N32" i="2" s="1"/>
  <c r="N36" i="2" s="1"/>
  <c r="M31" i="2"/>
  <c r="M32" i="2" s="1"/>
  <c r="M36" i="2" s="1"/>
  <c r="L31" i="2"/>
  <c r="L32" i="2" s="1"/>
  <c r="L36" i="2" s="1"/>
  <c r="K31" i="2"/>
  <c r="K32" i="2" s="1"/>
  <c r="K36" i="2" s="1"/>
  <c r="J31" i="2"/>
  <c r="J32" i="2" s="1"/>
  <c r="J36" i="2" s="1"/>
  <c r="I31" i="2"/>
  <c r="I32" i="2" s="1"/>
  <c r="I36" i="2" s="1"/>
  <c r="H31" i="2"/>
  <c r="H32" i="2" s="1"/>
  <c r="F31" i="2"/>
  <c r="F36" i="2" s="1"/>
  <c r="E9" i="1"/>
  <c r="E10" i="1"/>
  <c r="F30" i="1"/>
  <c r="G30" i="1"/>
  <c r="T30" i="1"/>
  <c r="U30" i="1" s="1"/>
  <c r="F31" i="1"/>
  <c r="G31" i="1"/>
  <c r="T31" i="1"/>
  <c r="B35" i="1"/>
  <c r="F35" i="1"/>
  <c r="F36" i="1" s="1"/>
  <c r="G35" i="1"/>
  <c r="T35" i="1"/>
  <c r="U35" i="1" s="1"/>
  <c r="B36" i="1"/>
  <c r="G36" i="1"/>
  <c r="T36" i="1"/>
  <c r="G44" i="1"/>
  <c r="T44" i="1"/>
  <c r="G45" i="1"/>
  <c r="T45" i="1"/>
  <c r="U44" i="1" s="1"/>
  <c r="B48" i="1"/>
  <c r="C48" i="1"/>
  <c r="G48" i="1"/>
  <c r="T48" i="1"/>
  <c r="B49" i="1"/>
  <c r="C49" i="1"/>
  <c r="G49" i="1"/>
  <c r="T49" i="1"/>
  <c r="U48" i="1" s="1"/>
  <c r="G57" i="1"/>
  <c r="T57" i="1"/>
  <c r="T58" i="1"/>
  <c r="G58" i="1" s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G61" i="1" s="1"/>
  <c r="H62" i="1"/>
  <c r="I62" i="1"/>
  <c r="T62" i="1" s="1"/>
  <c r="G62" i="1" s="1"/>
  <c r="J62" i="1"/>
  <c r="K62" i="1"/>
  <c r="L62" i="1"/>
  <c r="M62" i="1"/>
  <c r="N62" i="1"/>
  <c r="O62" i="1"/>
  <c r="P62" i="1"/>
  <c r="Q62" i="1"/>
  <c r="R62" i="1"/>
  <c r="S62" i="1"/>
  <c r="T67" i="1"/>
  <c r="T68" i="1"/>
  <c r="U67" i="1" s="1"/>
  <c r="T69" i="1"/>
  <c r="U69" i="1"/>
  <c r="T70" i="1"/>
  <c r="T71" i="1"/>
  <c r="T72" i="1"/>
  <c r="U71" i="1" s="1"/>
  <c r="T73" i="1"/>
  <c r="U73" i="1"/>
  <c r="T74" i="1"/>
  <c r="T76" i="1"/>
  <c r="T77" i="1"/>
  <c r="U76" i="1" s="1"/>
  <c r="T78" i="1"/>
  <c r="U78" i="1"/>
  <c r="T79" i="1"/>
  <c r="T80" i="1"/>
  <c r="T81" i="1"/>
  <c r="U80" i="1" s="1"/>
  <c r="T82" i="1"/>
  <c r="N83" i="1"/>
  <c r="O83" i="1"/>
  <c r="T83" i="1" s="1"/>
  <c r="U82" i="1" s="1"/>
  <c r="P83" i="1"/>
  <c r="Q83" i="1"/>
  <c r="R83" i="1"/>
  <c r="S83" i="1"/>
  <c r="T84" i="1"/>
  <c r="T85" i="1"/>
  <c r="U84" i="1" s="1"/>
  <c r="T86" i="1"/>
  <c r="U86" i="1"/>
  <c r="T87" i="1"/>
  <c r="T88" i="1"/>
  <c r="T89" i="1"/>
  <c r="U88" i="1" s="1"/>
  <c r="F61" i="4" l="1"/>
  <c r="G82" i="4"/>
  <c r="F32" i="3"/>
  <c r="F37" i="3"/>
  <c r="F36" i="3"/>
  <c r="F50" i="3"/>
  <c r="F49" i="3"/>
  <c r="U72" i="3"/>
  <c r="U76" i="3"/>
  <c r="U80" i="3"/>
  <c r="U82" i="3"/>
  <c r="U91" i="3"/>
  <c r="U95" i="3"/>
  <c r="U99" i="3"/>
  <c r="F63" i="3"/>
  <c r="F62" i="3"/>
  <c r="U58" i="3"/>
  <c r="U70" i="3"/>
  <c r="U74" i="3"/>
  <c r="U78" i="3"/>
  <c r="U84" i="3"/>
  <c r="U89" i="3"/>
  <c r="U93" i="3"/>
  <c r="U97" i="3"/>
  <c r="U101" i="3"/>
  <c r="T86" i="3"/>
  <c r="U86" i="3" s="1"/>
  <c r="AF102" i="3"/>
  <c r="H36" i="2"/>
  <c r="T36" i="2" s="1"/>
  <c r="G36" i="2" s="1"/>
  <c r="T32" i="2"/>
  <c r="G32" i="2" s="1"/>
  <c r="T31" i="2"/>
  <c r="F32" i="2"/>
  <c r="F35" i="2"/>
  <c r="L35" i="2"/>
  <c r="T35" i="2" s="1"/>
  <c r="G44" i="2"/>
  <c r="G61" i="2"/>
  <c r="U57" i="1"/>
  <c r="U61" i="1"/>
  <c r="U35" i="2" l="1"/>
  <c r="G35" i="2"/>
  <c r="U31" i="2"/>
  <c r="G31" i="2"/>
</calcChain>
</file>

<file path=xl/comments1.xml><?xml version="1.0" encoding="utf-8"?>
<comments xmlns="http://schemas.openxmlformats.org/spreadsheetml/2006/main">
  <authors>
    <author>lenovo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COG-CTG-CE-CA-CP-CFG-CFF</t>
        </r>
      </text>
    </comment>
  </commentList>
</comments>
</file>

<file path=xl/comments2.xml><?xml version="1.0" encoding="utf-8"?>
<comments xmlns="http://schemas.openxmlformats.org/spreadsheetml/2006/main">
  <authors>
    <author>ceballos</author>
  </authors>
  <commentList>
    <comment ref="G96" authorId="0" shapeId="0">
      <text>
        <r>
          <rPr>
            <b/>
            <sz val="9"/>
            <color indexed="81"/>
            <rFont val="Tahoma"/>
            <family val="2"/>
          </rPr>
          <t>Esto debe coincidir con el de abajo (realizado), porque no estamos midiendo la variación 2017, sino la 2018</t>
        </r>
      </text>
    </comment>
  </commentList>
</comments>
</file>

<file path=xl/sharedStrings.xml><?xml version="1.0" encoding="utf-8"?>
<sst xmlns="http://schemas.openxmlformats.org/spreadsheetml/2006/main" count="1797" uniqueCount="291">
  <si>
    <t>Realizado</t>
  </si>
  <si>
    <t>Programado</t>
  </si>
  <si>
    <t>Servicios</t>
  </si>
  <si>
    <t>Mantenimiento y reparación de equipos de cómputo</t>
  </si>
  <si>
    <t>Manteni-
mientos</t>
  </si>
  <si>
    <t>Vigilar la operación y mantenimiento preventivo de los sistemas de información</t>
  </si>
  <si>
    <t>Accesos</t>
  </si>
  <si>
    <t>Atender y controlar el acceso a los sistemas informáticos</t>
  </si>
  <si>
    <t xml:space="preserve">Moderni-
zaciones </t>
  </si>
  <si>
    <t>Modernizar las comunicaciones y equipos de cómputo del organismo</t>
  </si>
  <si>
    <t>Asuntos jurídicos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</si>
  <si>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</si>
  <si>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Síntesis informativa</t>
  </si>
  <si>
    <t>Monitoreo de medios impresos para atención a problemáticas de la ciudadanía en agua potable, alcantarillado y bacheo.</t>
  </si>
  <si>
    <t>Revisión</t>
  </si>
  <si>
    <t>Efectuar revisiones a las operaciones de las unidades administrativas del organismo.</t>
  </si>
  <si>
    <t>Componente 1</t>
  </si>
  <si>
    <t>ACTIVIDADES</t>
  </si>
  <si>
    <t>Obras</t>
  </si>
  <si>
    <t>Supervisar los procesos de las obras a cargo de la Dirección de Operación y control del uso de los materiales.</t>
  </si>
  <si>
    <t>Asuntos</t>
  </si>
  <si>
    <t>Atender de manera eficaz las quejas y denuncias presentadas, así como los  asuntos turnados por la Dirección General.</t>
  </si>
  <si>
    <t>Agenda</t>
  </si>
  <si>
    <t>Agendar semanalmente reuniones de trabajo para coordinar las áreas operativas y administrativas</t>
  </si>
  <si>
    <t>Fracciones</t>
  </si>
  <si>
    <t>Publicar oportunamente la información en fracciones requeridas en la Plataforma Nacional de Transparencia</t>
  </si>
  <si>
    <t>Porcentaje de cumplimiento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</si>
  <si>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</si>
  <si>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</si>
  <si>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</si>
  <si>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</si>
  <si>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</si>
  <si>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</si>
  <si>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</si>
  <si>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</si>
  <si>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</si>
  <si>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</si>
  <si>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</si>
  <si>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</si>
  <si>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</si>
  <si>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</si>
  <si>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Unidad de Medida</t>
  </si>
  <si>
    <t>Nombre</t>
  </si>
  <si>
    <t>Componentes</t>
  </si>
  <si>
    <t>Eficiencia</t>
  </si>
  <si>
    <t>Eficiencia Comercial (importe cobrado/importe facturado)</t>
  </si>
  <si>
    <t>EC</t>
  </si>
  <si>
    <t>Eficiencia física (agua facturada/agua extraida)</t>
  </si>
  <si>
    <t>EF</t>
  </si>
  <si>
    <t>Total
(prom)</t>
  </si>
  <si>
    <t>Oct.</t>
  </si>
  <si>
    <t>Variables</t>
  </si>
  <si>
    <t>50% de eficiencia</t>
  </si>
  <si>
    <t>Mensual</t>
  </si>
  <si>
    <t>Estratégico</t>
  </si>
  <si>
    <t>Eficacia</t>
  </si>
  <si>
    <t>Porcentaje Promedio de Eficiencia global (física y comercial) del organismo operador</t>
  </si>
  <si>
    <t>(EF)*(EC)</t>
  </si>
  <si>
    <t>Meta</t>
  </si>
  <si>
    <t>Frecuencia de medición</t>
  </si>
  <si>
    <t>Tipo de indicador</t>
  </si>
  <si>
    <t>Dimensión</t>
  </si>
  <si>
    <t>Nombre del indicador</t>
  </si>
  <si>
    <t>Método de Cálculo</t>
  </si>
  <si>
    <t>Procesos y actividades de la CAPAMA eficientados para un mejor servicio de agua potable y alcantarillado a la ciudadanía</t>
  </si>
  <si>
    <t>Resumen Narrativo (COMPONENTE 1)</t>
  </si>
  <si>
    <t>Viviendas</t>
  </si>
  <si>
    <t>Viviendas con nuevo servicio de agua potable instalado</t>
  </si>
  <si>
    <t>VNSAPI</t>
  </si>
  <si>
    <t>Viviendas programadas con nuevo servicio de agua potable</t>
  </si>
  <si>
    <t>VPNAP</t>
  </si>
  <si>
    <t>Gestión</t>
  </si>
  <si>
    <t>Porcentaje de cumplimiento en el servicio de agua potable a nuevas viviendas.</t>
  </si>
  <si>
    <t>(VNSAPI / VPNAP) * 100</t>
  </si>
  <si>
    <t>Viviendas de Acapulco que disponen con servicios de agua potable por primera vez.</t>
  </si>
  <si>
    <t>Resumen Narrativo (PROPÓSITO)</t>
  </si>
  <si>
    <t>Total de acciones y actividades programadas para el fortalecimiento  de los procesos de operación y ejercicio del gasto del organismo</t>
  </si>
  <si>
    <t>Número de acciones y actividades realizadas para el fortalecimiento de los procesos de operación y ejercicio del gasto del organismo</t>
  </si>
  <si>
    <t>Resumen Narrativo (FIN)</t>
  </si>
  <si>
    <t>TAP</t>
  </si>
  <si>
    <t>NAR</t>
  </si>
  <si>
    <t>100% de lo programado</t>
  </si>
  <si>
    <t>Acciones</t>
  </si>
  <si>
    <t xml:space="preserve">Porcentaje de acciones y actividades implementadas para eficientar los procesos y la gestión </t>
  </si>
  <si>
    <t>(NAR) / (TAP) *100</t>
  </si>
  <si>
    <t>Contribuir a la mejora en los procesos de facturación, atención y recaudación para elevar el nivel de eficacia y eficiencia de operación así como el ejercicio del gasto de manera responsable, bajo los criterios de legalidad, honestidad, austeridad, transparencia.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</si>
  <si>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</t>
  </si>
  <si>
    <t>Objetivo</t>
  </si>
  <si>
    <t>Eje1. Municipio con Gobernabilidad y Empoderamiento Ciudadano</t>
  </si>
  <si>
    <t>Alineación al Plan Municipal de Desarrollo</t>
  </si>
  <si>
    <t>VII.- Guerrero Socialmente Comprometido. Garantizar que todas las familias cuenten con vivienda digna y servicios básicos</t>
  </si>
  <si>
    <t>Alineación al Plan de Desarrollo Estatal</t>
  </si>
  <si>
    <t>Agua potable y alcantarillado</t>
  </si>
  <si>
    <t>Actividad</t>
  </si>
  <si>
    <t>Abastecimiento de agua potable</t>
  </si>
  <si>
    <t>Subfunción</t>
  </si>
  <si>
    <t>Vivienda y servicios a la comunidad</t>
  </si>
  <si>
    <t>Función</t>
  </si>
  <si>
    <t>Desarrollo Social</t>
  </si>
  <si>
    <t>Finalidad</t>
  </si>
  <si>
    <t>Clasificación Funcional</t>
  </si>
  <si>
    <t>Costo total ejercido</t>
  </si>
  <si>
    <t>Costo total del programa-modificado</t>
  </si>
  <si>
    <t>50000-51013-000-000-000</t>
  </si>
  <si>
    <t>Género Contable desagregado hasta el nivel de cuenta contable</t>
  </si>
  <si>
    <t>51013-1-2.1-DG-E-2.2.3-1.14</t>
  </si>
  <si>
    <t>Clave Presupuestal</t>
  </si>
  <si>
    <t>Planear, operar, dirigir, tramitar y resolver los asuntos de la CAPAMA.</t>
  </si>
  <si>
    <t>Programa Presupuestario</t>
  </si>
  <si>
    <t>Dirección General</t>
  </si>
  <si>
    <t>Unidad responsable</t>
  </si>
  <si>
    <t>Comisión de Agua Potable y Alcantarillado del Municipio de Acapulco</t>
  </si>
  <si>
    <t>Ente Fiscalizable</t>
  </si>
  <si>
    <r>
      <t xml:space="preserve">Presupuesto Basado en Resultados
</t>
    </r>
    <r>
      <rPr>
        <b/>
        <sz val="14"/>
        <rFont val="Arial Narrow"/>
        <family val="2"/>
      </rPr>
      <t>Cuenta Pública del Ejercicio Fiscal 2019</t>
    </r>
  </si>
  <si>
    <t>Presupuesto Basado en Resultados</t>
  </si>
  <si>
    <t xml:space="preserve">Dirección de Finanzas </t>
  </si>
  <si>
    <t xml:space="preserve"> Fortalecimiento de las Finanzas de la CAPAMA.</t>
  </si>
  <si>
    <t>Clave Presupuestaria</t>
  </si>
  <si>
    <t>51013-1-2.1-DF-E-2.2.3-1.14</t>
  </si>
  <si>
    <t>Vivienda y Servicios a la Comunidad</t>
  </si>
  <si>
    <t>Abastecimiento de Agua Potable</t>
  </si>
  <si>
    <t>Agua Potable y Alcantarillado</t>
  </si>
  <si>
    <t>VII.- Guerrero Socialmente Comprometido. Garantizar que todas las familias cuenten con vivienda digna y servicios básicos.</t>
  </si>
  <si>
    <t>Contribuir  al fortalecimiento de las finanzas y la rendicion de cuentas de la CAPAMA, mediante el uso racional de los Recursos Humanos, Materiales, de Servicios Generales, a travès de la implementaciòn de  politicas para el ejercicio del gasto elaboradas bajo   los criterios de legalidad, honestidad, eficiencia, eficacia, economìa, austeridad, transparencia y control  de acuerdo a la calendarizaciòn establecida para el cumplimiento de metas y objetivos.</t>
  </si>
  <si>
    <t>(NAAR/TAAI) * 100</t>
  </si>
  <si>
    <t>(Número de Acciones y actividades Realizadas para el Fortalecimiento de las Finanzas y Rendicion de Cuentas / Total de Acciones y Actividades Programadas para el Fortalecimiento de las Finanzas y Rendicion de Cuentas) * 100</t>
  </si>
  <si>
    <t>100% de las actividades programadas</t>
  </si>
  <si>
    <t>NAAR</t>
  </si>
  <si>
    <t>Número de Acciones y Actividades Realizadas para el Fortalecimiento de las Finanzas y Rendición de Cuentas</t>
  </si>
  <si>
    <t>TAAP</t>
  </si>
  <si>
    <t>Total de Acciones y Actividades Programadas para el Fortalecimiento de las Finanzas y Rendición de Cuentas</t>
  </si>
  <si>
    <t>Las finanzas de la C.A.P.A.M.A. se administran de manera responsable y eficiente, observando las disposiciones legales aplicables.</t>
  </si>
  <si>
    <t>(OEOCA/OEOCREA-1)*100</t>
  </si>
  <si>
    <t>Variación de disminución de observaciones emitidas por los órganos de control.</t>
  </si>
  <si>
    <t>Observaciones</t>
  </si>
  <si>
    <t>Anual</t>
  </si>
  <si>
    <t>-100 % en relacion al año anterior</t>
  </si>
  <si>
    <t>OEOCA</t>
  </si>
  <si>
    <t xml:space="preserve">Observaciones Emitidas por los Órganos de Control en el Ejercicio Actual. </t>
  </si>
  <si>
    <t>OEOCREA</t>
  </si>
  <si>
    <t>Observaciones Emitidas por los Órganos de Control Realizadas en el Ejercicio Anterior.</t>
  </si>
  <si>
    <t>Estados financieros y reportes presupuestarios presentados ante el Consejo de Administración</t>
  </si>
  <si>
    <t>(EFPASC/EFPPSC)*100</t>
  </si>
  <si>
    <t>Porcentaje de Estados financieros y presupuestarios programados presentar para Aprobaciòn en Sesión de Consejo de Administración.</t>
  </si>
  <si>
    <t>Estados Financieros</t>
  </si>
  <si>
    <t>Trimestral</t>
  </si>
  <si>
    <t>EFPASC</t>
  </si>
  <si>
    <t>Estados Financieros y Presupuestarios Presentados para Aprobación en Sesión de Consejo.</t>
  </si>
  <si>
    <t>Acta de Consejo</t>
  </si>
  <si>
    <t>EFPPSC</t>
  </si>
  <si>
    <t>Estados Financieros y Presupuestarios Programados Presentar para Aprobación en Sesión de Consejo.</t>
  </si>
  <si>
    <t xml:space="preserve">Difusiòn de la información financiera de manera trimestral a la ciudadanìa a travès del portal  de la CAPAMA, de acuerdo a lo que señalan las disposiciones legales en la materia. </t>
  </si>
  <si>
    <t>Publicación</t>
  </si>
  <si>
    <t>Realizaciòn de resguardos a travès de la revisiòn fìsica sobre la adquisiciòn de los bienes muebles adquiridos durante el ejercicio fiscal.</t>
  </si>
  <si>
    <t>Resguardos</t>
  </si>
  <si>
    <t>Elaboracion de estados financieros mensuales de acuerdo a  la normatividad aplicable.</t>
  </si>
  <si>
    <t>Elaboraciòn de Reportes Presupuestales trimestrales  para garantizar que el gasto establecido se ajuste al monto y calendario financiero autorizado para el cumplimiento de los programas, objetivos y metas.</t>
  </si>
  <si>
    <t>Reportes</t>
  </si>
  <si>
    <t>Elaboración de reportes diarios del ingreso obtenido a travès  de las oficinas recaudadoras</t>
  </si>
  <si>
    <t>Elaboración de Cheques y Transferencias para dar  cumplimiento a los pagos y compromisos adquiridos en tiempo y forma, a travès de las Pòlizas de Egresos realizadas durante el mes.</t>
  </si>
  <si>
    <t>Pólizas</t>
  </si>
  <si>
    <t>Realizaciòn de recorridos de Lunes a Viernes para garantizar la operatividad de las unidades receptoras (Cajeros automàticos de capama) para la captaciòn de ingresos.</t>
  </si>
  <si>
    <t>Recorridos</t>
  </si>
  <si>
    <t>Elaboracion de las nóminas quincenales para el pago del personal de CAPAMA de acuerdo al programa anual.</t>
  </si>
  <si>
    <t>Nominas</t>
  </si>
  <si>
    <t xml:space="preserve">Otorgamiento de Consultas Mèdicas para coadyuvar con la salud  de los empleados de CAPAMA   de lunes a viernes  para disminuir la morbimortalidad en este organismo. </t>
  </si>
  <si>
    <t>Consultas</t>
  </si>
  <si>
    <t>Atenciòn de reportes de reparación y/o mantenimiento de las instalaciones propiedad del organismo.</t>
  </si>
  <si>
    <t>Atenciòn de las requisiciones para la compra  de materiales y suministros recibidas de las diferentes entidades del organismo para el correcto desarrollo de sus actividades.</t>
  </si>
  <si>
    <t>Requisiciones</t>
  </si>
  <si>
    <t>Realizaciòn Trimestral de los inventarios fisicos de los almacenes de la CAPAMA,  para el control de las entradas y salidas de materiales y equipos.</t>
  </si>
  <si>
    <t>Inventarios</t>
  </si>
  <si>
    <t>Ente fiscalizable</t>
  </si>
  <si>
    <t>Dirección Comercial</t>
  </si>
  <si>
    <t>Programa Resupuestario</t>
  </si>
  <si>
    <t xml:space="preserve">Mejora en la Facturación y Recaudación. </t>
  </si>
  <si>
    <t>51013-1-2.1-DC-E-2.2.3-1.14</t>
  </si>
  <si>
    <t>51131-51013-000-000-000</t>
  </si>
  <si>
    <t xml:space="preserve">Costo total programado modificado </t>
  </si>
  <si>
    <t xml:space="preserve">Costo total ejercido </t>
  </si>
  <si>
    <t>VII.- Guerrero Socialmente Comprometido. Garantizarque todas las familias cuenten con vivienda digna y servicios básicos</t>
  </si>
  <si>
    <t>Contribuir al incremento de la recaudación, mediante campañas comerciales de invitación al pago y contratación de nuevos usuarios para fortalecer las finanzas del Organismo.</t>
  </si>
  <si>
    <t>100% de eficiencia en relaciòn a la recaudaciòn</t>
  </si>
  <si>
    <t>NOTA: SE HIZO UNA REPROGRAMACION DE LAS METAS A ALCANZAR, TOMANDO EN CUENTA LA MOROSIDAD DE LOS USUARIOS.</t>
  </si>
  <si>
    <t>La CAPAMA fortalece sus sistemas de recaudación.</t>
  </si>
  <si>
    <t>28% 
(con relación al año 2018)</t>
  </si>
  <si>
    <t>Implementación de acciones tendientes al aumento en la recaudación, micromedición, padrón de usuarios, facturación y campañas comerciales que fomenten el pago.</t>
  </si>
  <si>
    <t>Compo-
nentes</t>
  </si>
  <si>
    <t>Contratos</t>
  </si>
  <si>
    <t>Recibos</t>
  </si>
  <si>
    <t>Visitas</t>
  </si>
  <si>
    <t>Solicitudes</t>
  </si>
  <si>
    <t>Medidores</t>
  </si>
  <si>
    <t>Porcentaje</t>
  </si>
  <si>
    <t>Usuarios</t>
  </si>
  <si>
    <r>
      <t xml:space="preserve">Presupuesto Basado en Resultados
</t>
    </r>
    <r>
      <rPr>
        <b/>
        <sz val="20"/>
        <rFont val="Arial Narrow"/>
        <family val="2"/>
      </rPr>
      <t>Cuenta Pública del Ejercicio Fiscal 2019</t>
    </r>
  </si>
  <si>
    <t>Dirección de Operación</t>
  </si>
  <si>
    <t>Acciones para eficientar servicos hidrosanitarios, asi como mejoramiento de la infraestructura civil.</t>
  </si>
  <si>
    <t>51013-1-2.1-DO-E-2.2.3-1.14</t>
  </si>
  <si>
    <t>Contribuir en brindar a la población un servicio integral y de calidad en agua y saneamiento de acuerdo a las normas establecidas en la materia.</t>
  </si>
  <si>
    <t>CS2018</t>
  </si>
  <si>
    <t>Cobertura de servicio 2018</t>
  </si>
  <si>
    <t>CA2019+CS2019</t>
  </si>
  <si>
    <t>Cobertura de Agua 2019 + Cobertura de Sanaemiento 2019</t>
  </si>
  <si>
    <t>Habitantes de la ciudad de Acapulco con mejor eficiencia hidrosanitaria cumpliendo con las normas  establecidas en la materia.</t>
  </si>
  <si>
    <t>Agua potable disponible para la población de la ciudad de Acapulco.</t>
  </si>
  <si>
    <t>8% 
en relación al año 2018</t>
  </si>
  <si>
    <t>Resumen Narrativo (COMPONENTE 2)</t>
  </si>
  <si>
    <t>Alcantarillado sanitario eficiente para encauzar las aguas residuales de la población de la ciudad de Acapulco.</t>
  </si>
  <si>
    <t>Promedio Programado</t>
  </si>
  <si>
    <t>habitantes</t>
  </si>
  <si>
    <t>Resumen Narrativo (COMPONENTE 3)</t>
  </si>
  <si>
    <t>Aguas residuales saneadas, para su disposición final en los cuerpos receptores autorizados por la CONAGUA.</t>
  </si>
  <si>
    <t>Resumen Narrativo (COMPONENTE 4)</t>
  </si>
  <si>
    <t>Infraestructura civil mejorada para ofrecer un óptimo servicio a la ciudadanía.</t>
  </si>
  <si>
    <t>m3</t>
  </si>
  <si>
    <t>Actividades</t>
  </si>
  <si>
    <t>Reuniones</t>
  </si>
  <si>
    <r>
      <t>mM</t>
    </r>
    <r>
      <rPr>
        <vertAlign val="superscript"/>
        <sz val="14"/>
        <color theme="1"/>
        <rFont val="Arial"/>
        <family val="2"/>
      </rPr>
      <t>3</t>
    </r>
  </si>
  <si>
    <t>servicios</t>
  </si>
  <si>
    <t>equipos</t>
  </si>
  <si>
    <t>Componente 2</t>
  </si>
  <si>
    <t>Metros 
lineales</t>
  </si>
  <si>
    <t>Componente 3</t>
  </si>
  <si>
    <t>Componente 4</t>
  </si>
  <si>
    <t>Cuenta Pública del Ejercicio Fiscal 2019</t>
  </si>
  <si>
    <t>Entidad Fiscalizable</t>
  </si>
  <si>
    <t xml:space="preserve">Comisión de Agua Potable y Alcantarillado del Municipio de Acapulco </t>
  </si>
  <si>
    <t>Dirección Técnica</t>
  </si>
  <si>
    <t>Programa presupuestario</t>
  </si>
  <si>
    <t>Planeación, contratación y ejecución de obra pública.</t>
  </si>
  <si>
    <t>51013-1-2.1-DT-E-2.2.3-1.14</t>
  </si>
  <si>
    <t>Contribuir mediante acciones a corto, mediano y largo plazo, a través de la gestión de recursos interinstitucionales para la ampliación y mejora de la infraestructura, que permitan eficientar los servicios de agua y alcantarillado.</t>
  </si>
  <si>
    <t>(IROGR/TIRP) * 100</t>
  </si>
  <si>
    <t>Porcentaje de recursos gestionados y aplicados a obras y/o acciones de agua, alcantarillado y saneamiento</t>
  </si>
  <si>
    <t>MDP</t>
  </si>
  <si>
    <t>Gestion</t>
  </si>
  <si>
    <t>IROGR</t>
  </si>
  <si>
    <t>Importe de Recursos Obtenidos por las Gestiones Realizadas</t>
  </si>
  <si>
    <t>TIRP</t>
  </si>
  <si>
    <t>Total de Importe de Recursos Programados</t>
  </si>
  <si>
    <t>SÓLO SE CONTÓ CON RECURSOS PROVENIENTES DE PROGRAMAS PRODDER POR PARTE DE LA CONAGUA Y ACCIONES EJECUTADAS CON RECURSOS PROPIOS, NO SE CONTÓ CON RECURSOS PROVENIENTES DE RAMO XXXIII DEL H. AYUNTAMIENTO COMO SE TENÍA PROGRAMADO, NI OTROS RECURSOS FEDERALES QUE SE GESTIONARON.</t>
  </si>
  <si>
    <t>Ampliar la infraestructura de agua, alcantarillado sanitario y saneamiento, para eficientar el servicio, disminuyendo sustantivamente los rezagos y enfrentando la demanda creciente.</t>
  </si>
  <si>
    <t>(MLIAPA / MLP) * 100</t>
  </si>
  <si>
    <t>Porcentaje de cumplimIento de ampliación de Metros lineales de infraestructura nueva de la red de agua potable y alcantarillado</t>
  </si>
  <si>
    <t>ML</t>
  </si>
  <si>
    <t>MLIAPA</t>
  </si>
  <si>
    <t xml:space="preserve">Metros lineales Instalados de la red de Agua Potable y Alcantarillado </t>
  </si>
  <si>
    <t>MLP</t>
  </si>
  <si>
    <t>Metros Lineales Proyectados</t>
  </si>
  <si>
    <t>DERIVADO DE LA FALTA DE RECURSOS EN EL EJERCICIO FISCAL 2019 PARA EJECUTAR OBRAS EN EL RUBRO DE AGUA POTABLE Y ALCANTARILLADO, ESPECÍFICAMENTE EN INSTALACION DE REDES, EL INDICADOR PRESENTA UN VOLUMEN SIGNIFICATIVAMENTE POR DEBAJO DEL VOLUMEN PROYECTADO.</t>
  </si>
  <si>
    <t>(NOC / NOG) * 100</t>
  </si>
  <si>
    <t>Porcentaje de cumplimiento de la obra pública gestionada</t>
  </si>
  <si>
    <t xml:space="preserve">OBRAS </t>
  </si>
  <si>
    <t>NOC</t>
  </si>
  <si>
    <t>Número de Obras Concluidas</t>
  </si>
  <si>
    <t>NOG</t>
  </si>
  <si>
    <t>Número de Obras Gestionadas</t>
  </si>
  <si>
    <t>Muy</t>
  </si>
  <si>
    <t>Ago.</t>
  </si>
  <si>
    <t>Realizar las actividades derivadas de las reuniones técnicas necesarias para mejorar el servicio que se brinda la Direción Técnica</t>
  </si>
  <si>
    <t>Reúniones</t>
  </si>
  <si>
    <t>Elaboración de Proyectos Ejecutivos de Agua Potable, Alcantarillado y Saneamiento</t>
  </si>
  <si>
    <t>Proyectos Ejecutivos</t>
  </si>
  <si>
    <t>Elaboración de Presupuestos de los Proyectos Ejecutivos de Agua Potable, Alcantarillado y Saneamiento</t>
  </si>
  <si>
    <t>Presupuestos de Obra</t>
  </si>
  <si>
    <t>Realizar  supervisión fisica de las obras públicas que realiza la CAPAMA</t>
  </si>
  <si>
    <t>Realizar los procesos de licitación y adjudiación de las obras públicas que realiza la CAPAMA</t>
  </si>
  <si>
    <t>Licitaciones</t>
  </si>
  <si>
    <t xml:space="preserve">Preparar las reuniones técnicas necesarias para mejorar el servicio que se brinda Subdireción de Construcción de la Direción Técnica </t>
  </si>
  <si>
    <t>Elaboración y revisión de factibilidad técnica de proyectos.</t>
  </si>
  <si>
    <t>Proyectos técnicos</t>
  </si>
  <si>
    <t>Elaboración de acciones de rehabilitación de infraestructura hidrosanitaria</t>
  </si>
  <si>
    <t>Revisión y Trámite de títulos de Concesión</t>
  </si>
  <si>
    <t>Aforos</t>
  </si>
  <si>
    <t>Elaboración de balance hidráulico del sistema hidrosanitario.</t>
  </si>
  <si>
    <t>Balances</t>
  </si>
  <si>
    <t>Elaboración de dictámenes técnicos para la integración de proyectos</t>
  </si>
  <si>
    <t>Dictámenes</t>
  </si>
  <si>
    <t>Obras con Recursos Federales</t>
  </si>
  <si>
    <t>Dirección de Gestión Ciudadana</t>
  </si>
  <si>
    <t xml:space="preserve">Fomentar acciones para el desarrollo de una nueva cultura del agua. </t>
  </si>
  <si>
    <t>51013-1-2.1-DGC-E-2.2.3-1.14</t>
  </si>
  <si>
    <t>Porcentaje de usuarios que se consideran satisfechos con la atención de los servicios.</t>
  </si>
  <si>
    <t>Encuestas</t>
  </si>
  <si>
    <t>86% de las encuestas realizadas</t>
  </si>
  <si>
    <t>149% de las Acciones programadas</t>
  </si>
  <si>
    <t xml:space="preserve"> </t>
  </si>
  <si>
    <r>
      <rPr>
        <b/>
        <sz val="11"/>
        <color theme="1"/>
        <rFont val="Arial"/>
        <family val="2"/>
      </rPr>
      <t xml:space="preserve">Observaciónes: </t>
    </r>
    <r>
      <rPr>
        <sz val="11"/>
        <color theme="1"/>
        <rFont val="Arial"/>
        <family val="2"/>
      </rPr>
      <t xml:space="preserve">En la seccion correspondiente al Resumen Narrativo (Proposito) Realizado; En el mes de octubre designan nuevo director de area, quien por ajustes en la plantilla laboral y administrativos  </t>
    </r>
  </si>
  <si>
    <t xml:space="preserve">                         </t>
  </si>
  <si>
    <t>de la dirección, no se realizan encuestas, cabe resaltar que en archivo no se cuenta con las encuestas correspondientes a los meses de agosto y septiembre, por ello se registran en 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</si>
</sst>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#,##0_ ;\-#,##0\ 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2" tint="-0.499984740745262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b/>
      <sz val="14"/>
      <color theme="1"/>
      <name val="Candara"/>
      <family val="2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2" tint="-0.499984740745262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12"/>
      <color theme="0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0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14"/>
      <color theme="0"/>
      <name val="Arial Narrow"/>
      <family val="2"/>
    </font>
    <font>
      <sz val="12"/>
      <color rgb="FF000000"/>
      <name val="Arial Narrow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Arial Narrow"/>
      <family val="2"/>
    </font>
    <font>
      <sz val="18"/>
      <color rgb="FF000000"/>
      <name val="Arial"/>
      <family val="2"/>
    </font>
    <font>
      <sz val="18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4"/>
      <color theme="2" tint="-0.49998474074526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sz val="20"/>
      <color rgb="FF000000"/>
      <name val="Arial"/>
      <family val="2"/>
    </font>
    <font>
      <vertAlign val="superscript"/>
      <sz val="14"/>
      <color theme="1"/>
      <name val="Arial"/>
      <family val="2"/>
    </font>
    <font>
      <sz val="14"/>
      <color rgb="FF000000"/>
      <name val="Arial"/>
      <family val="2"/>
    </font>
    <font>
      <sz val="10"/>
      <color rgb="FF000000"/>
      <name val="Arial Narrow"/>
      <family val="2"/>
    </font>
    <font>
      <sz val="12"/>
      <color theme="2" tint="-0.499984740745262"/>
      <name val="Arial"/>
      <family val="2"/>
    </font>
    <font>
      <sz val="12"/>
      <color theme="0"/>
      <name val="Arial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hair">
        <color theme="2" tint="-0.24994659260841701"/>
      </left>
      <right style="thin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2" tint="-0.24994659260841701"/>
      </right>
      <top/>
      <bottom/>
      <diagonal/>
    </border>
    <border>
      <left style="medium">
        <color rgb="FF000000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710">
    <xf numFmtId="0" fontId="0" fillId="0" borderId="0" xfId="0"/>
    <xf numFmtId="0" fontId="2" fillId="0" borderId="0" xfId="0" applyFont="1"/>
    <xf numFmtId="0" fontId="0" fillId="0" borderId="0" xfId="0" applyFill="1"/>
    <xf numFmtId="3" fontId="4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2" borderId="5" xfId="0" applyNumberFormat="1" applyFont="1" applyFill="1" applyBorder="1" applyAlignment="1">
      <alignment horizontal="center" vertical="center" shrinkToFit="1"/>
    </xf>
    <xf numFmtId="3" fontId="4" fillId="3" borderId="5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9" fontId="4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5" xfId="3" applyFont="1" applyFill="1" applyBorder="1" applyAlignment="1">
      <alignment horizontal="center" vertical="center" wrapText="1"/>
    </xf>
    <xf numFmtId="9" fontId="4" fillId="3" borderId="5" xfId="3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22" fillId="0" borderId="0" xfId="0" applyFont="1" applyFill="1" applyBorder="1" applyAlignment="1"/>
    <xf numFmtId="43" fontId="23" fillId="0" borderId="0" xfId="0" applyNumberFormat="1" applyFont="1" applyFill="1" applyBorder="1" applyAlignment="1"/>
    <xf numFmtId="0" fontId="0" fillId="0" borderId="0" xfId="0" applyFill="1" applyBorder="1"/>
    <xf numFmtId="43" fontId="0" fillId="0" borderId="0" xfId="1" applyFont="1"/>
    <xf numFmtId="0" fontId="28" fillId="3" borderId="11" xfId="0" applyFont="1" applyFill="1" applyBorder="1" applyAlignment="1">
      <alignment horizontal="center" vertical="center" wrapText="1" readingOrder="1"/>
    </xf>
    <xf numFmtId="0" fontId="27" fillId="3" borderId="11" xfId="0" applyFont="1" applyFill="1" applyBorder="1" applyAlignment="1">
      <alignment horizontal="center" vertical="center" wrapText="1" readingOrder="1"/>
    </xf>
    <xf numFmtId="0" fontId="28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3" fontId="30" fillId="0" borderId="11" xfId="0" applyNumberFormat="1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vertical="center"/>
    </xf>
    <xf numFmtId="10" fontId="0" fillId="0" borderId="0" xfId="0" applyNumberFormat="1"/>
    <xf numFmtId="9" fontId="0" fillId="0" borderId="0" xfId="3" applyFont="1"/>
    <xf numFmtId="3" fontId="27" fillId="0" borderId="11" xfId="0" applyNumberFormat="1" applyFont="1" applyFill="1" applyBorder="1" applyAlignment="1">
      <alignment horizontal="center" vertical="center" wrapText="1"/>
    </xf>
    <xf numFmtId="3" fontId="27" fillId="3" borderId="11" xfId="0" applyNumberFormat="1" applyFont="1" applyFill="1" applyBorder="1" applyAlignment="1">
      <alignment horizontal="center" vertical="center"/>
    </xf>
    <xf numFmtId="3" fontId="27" fillId="0" borderId="11" xfId="1" applyNumberFormat="1" applyFont="1" applyBorder="1" applyAlignment="1">
      <alignment horizontal="center" vertical="center" wrapText="1"/>
    </xf>
    <xf numFmtId="3" fontId="30" fillId="5" borderId="11" xfId="0" applyNumberFormat="1" applyFont="1" applyFill="1" applyBorder="1" applyAlignment="1">
      <alignment horizontal="center" vertical="center"/>
    </xf>
    <xf numFmtId="3" fontId="30" fillId="2" borderId="11" xfId="0" applyNumberFormat="1" applyFont="1" applyFill="1" applyBorder="1" applyAlignment="1">
      <alignment horizontal="center" vertical="center"/>
    </xf>
    <xf numFmtId="3" fontId="30" fillId="0" borderId="11" xfId="0" applyNumberFormat="1" applyFont="1" applyFill="1" applyBorder="1" applyAlignment="1">
      <alignment horizontal="center" vertical="center"/>
    </xf>
    <xf numFmtId="3" fontId="30" fillId="3" borderId="11" xfId="0" applyNumberFormat="1" applyFont="1" applyFill="1" applyBorder="1" applyAlignment="1">
      <alignment horizontal="center" vertical="center"/>
    </xf>
    <xf numFmtId="3" fontId="33" fillId="0" borderId="11" xfId="0" applyNumberFormat="1" applyFont="1" applyFill="1" applyBorder="1" applyAlignment="1">
      <alignment horizontal="center" vertical="center"/>
    </xf>
    <xf numFmtId="3" fontId="30" fillId="5" borderId="11" xfId="0" applyNumberFormat="1" applyFont="1" applyFill="1" applyBorder="1" applyAlignment="1">
      <alignment horizontal="center" vertical="center" wrapText="1"/>
    </xf>
    <xf numFmtId="3" fontId="34" fillId="5" borderId="11" xfId="0" applyNumberFormat="1" applyFont="1" applyFill="1" applyBorder="1" applyAlignment="1">
      <alignment horizontal="center" vertical="center" wrapText="1"/>
    </xf>
    <xf numFmtId="3" fontId="34" fillId="0" borderId="1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 wrapText="1"/>
    </xf>
    <xf numFmtId="9" fontId="27" fillId="0" borderId="0" xfId="3" applyFont="1" applyFill="1" applyBorder="1" applyAlignment="1">
      <alignment horizontal="center" vertical="center" wrapText="1"/>
    </xf>
    <xf numFmtId="3" fontId="0" fillId="0" borderId="0" xfId="0" applyNumberFormat="1"/>
    <xf numFmtId="0" fontId="39" fillId="0" borderId="11" xfId="0" applyFont="1" applyFill="1" applyBorder="1" applyAlignment="1">
      <alignment horizontal="center" vertical="center" wrapText="1" readingOrder="1"/>
    </xf>
    <xf numFmtId="0" fontId="27" fillId="0" borderId="11" xfId="0" applyFont="1" applyFill="1" applyBorder="1" applyAlignment="1">
      <alignment horizontal="center" vertical="center" wrapText="1" readingOrder="1"/>
    </xf>
    <xf numFmtId="0" fontId="40" fillId="0" borderId="11" xfId="0" applyFont="1" applyFill="1" applyBorder="1" applyAlignment="1">
      <alignment horizontal="center" vertical="center" wrapText="1" readingOrder="1"/>
    </xf>
    <xf numFmtId="0" fontId="37" fillId="6" borderId="11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vertical="center"/>
    </xf>
    <xf numFmtId="0" fontId="0" fillId="7" borderId="0" xfId="0" applyFill="1"/>
    <xf numFmtId="0" fontId="41" fillId="0" borderId="11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3" fontId="40" fillId="0" borderId="11" xfId="0" applyNumberFormat="1" applyFont="1" applyFill="1" applyBorder="1" applyAlignment="1">
      <alignment horizontal="center" vertical="center" shrinkToFit="1"/>
    </xf>
    <xf numFmtId="165" fontId="40" fillId="0" borderId="11" xfId="1" applyNumberFormat="1" applyFont="1" applyFill="1" applyBorder="1" applyAlignment="1">
      <alignment horizontal="right" vertical="center" shrinkToFit="1"/>
    </xf>
    <xf numFmtId="165" fontId="40" fillId="0" borderId="17" xfId="0" applyNumberFormat="1" applyFont="1" applyFill="1" applyBorder="1" applyAlignment="1">
      <alignment horizontal="center" vertical="center" shrinkToFit="1"/>
    </xf>
    <xf numFmtId="0" fontId="40" fillId="0" borderId="11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165" fontId="40" fillId="3" borderId="11" xfId="1" applyNumberFormat="1" applyFont="1" applyFill="1" applyBorder="1" applyAlignment="1">
      <alignment horizontal="right" vertical="center" shrinkToFit="1"/>
    </xf>
    <xf numFmtId="0" fontId="39" fillId="3" borderId="11" xfId="0" applyFont="1" applyFill="1" applyBorder="1" applyAlignment="1">
      <alignment horizontal="center" vertical="center" wrapText="1" readingOrder="1"/>
    </xf>
    <xf numFmtId="0" fontId="43" fillId="3" borderId="11" xfId="0" applyFont="1" applyFill="1" applyBorder="1" applyAlignment="1">
      <alignment horizontal="center" vertical="center" wrapText="1" readingOrder="1"/>
    </xf>
    <xf numFmtId="0" fontId="40" fillId="3" borderId="11" xfId="0" applyFont="1" applyFill="1" applyBorder="1" applyAlignment="1">
      <alignment horizontal="center" vertical="center" wrapText="1" readingOrder="1"/>
    </xf>
    <xf numFmtId="0" fontId="39" fillId="0" borderId="28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3" fontId="40" fillId="0" borderId="28" xfId="0" applyNumberFormat="1" applyFont="1" applyFill="1" applyBorder="1" applyAlignment="1">
      <alignment horizontal="center" vertical="center" shrinkToFit="1"/>
    </xf>
    <xf numFmtId="165" fontId="40" fillId="0" borderId="28" xfId="1" applyNumberFormat="1" applyFont="1" applyFill="1" applyBorder="1" applyAlignment="1">
      <alignment horizontal="right" vertical="center" shrinkToFit="1"/>
    </xf>
    <xf numFmtId="165" fontId="40" fillId="0" borderId="28" xfId="0" applyNumberFormat="1" applyFont="1" applyFill="1" applyBorder="1" applyAlignment="1">
      <alignment horizontal="center" vertical="center" shrinkToFit="1"/>
    </xf>
    <xf numFmtId="1" fontId="0" fillId="0" borderId="0" xfId="0" applyNumberFormat="1" applyFill="1"/>
    <xf numFmtId="0" fontId="27" fillId="0" borderId="28" xfId="0" applyFont="1" applyFill="1" applyBorder="1" applyAlignment="1">
      <alignment horizontal="center" vertical="center" wrapText="1"/>
    </xf>
    <xf numFmtId="165" fontId="40" fillId="0" borderId="15" xfId="1" applyNumberFormat="1" applyFont="1" applyFill="1" applyBorder="1" applyAlignment="1">
      <alignment horizontal="right" vertical="center" shrinkToFit="1"/>
    </xf>
    <xf numFmtId="0" fontId="37" fillId="6" borderId="15" xfId="0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vertical="center"/>
    </xf>
    <xf numFmtId="0" fontId="41" fillId="3" borderId="11" xfId="0" applyFont="1" applyFill="1" applyBorder="1" applyAlignment="1">
      <alignment horizontal="center" vertical="center" wrapText="1" readingOrder="1"/>
    </xf>
    <xf numFmtId="3" fontId="40" fillId="0" borderId="11" xfId="0" applyNumberFormat="1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/>
    </xf>
    <xf numFmtId="166" fontId="40" fillId="0" borderId="17" xfId="0" applyNumberFormat="1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/>
    </xf>
    <xf numFmtId="166" fontId="40" fillId="0" borderId="11" xfId="0" applyNumberFormat="1" applyFont="1" applyFill="1" applyBorder="1" applyAlignment="1">
      <alignment horizontal="center" vertical="center" wrapText="1"/>
    </xf>
    <xf numFmtId="3" fontId="40" fillId="0" borderId="28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3" fontId="46" fillId="0" borderId="28" xfId="0" applyNumberFormat="1" applyFont="1" applyFill="1" applyBorder="1" applyAlignment="1">
      <alignment horizontal="center" vertical="center" wrapText="1"/>
    </xf>
    <xf numFmtId="9" fontId="40" fillId="0" borderId="28" xfId="3" applyNumberFormat="1" applyFont="1" applyFill="1" applyBorder="1" applyAlignment="1">
      <alignment horizontal="center" vertical="center" shrinkToFit="1"/>
    </xf>
    <xf numFmtId="9" fontId="40" fillId="0" borderId="28" xfId="3" applyFont="1" applyFill="1" applyBorder="1" applyAlignment="1">
      <alignment horizontal="center" vertical="center"/>
    </xf>
    <xf numFmtId="9" fontId="40" fillId="0" borderId="28" xfId="1" applyNumberFormat="1" applyFont="1" applyFill="1" applyBorder="1" applyAlignment="1">
      <alignment horizontal="center" vertical="center" shrinkToFit="1"/>
    </xf>
    <xf numFmtId="9" fontId="40" fillId="0" borderId="28" xfId="3" applyFont="1" applyFill="1" applyBorder="1" applyAlignment="1">
      <alignment horizontal="center" vertical="center" shrinkToFit="1"/>
    </xf>
    <xf numFmtId="0" fontId="0" fillId="0" borderId="38" xfId="0" applyFill="1" applyBorder="1"/>
    <xf numFmtId="9" fontId="47" fillId="0" borderId="0" xfId="0" applyNumberFormat="1" applyFont="1" applyFill="1" applyBorder="1"/>
    <xf numFmtId="4" fontId="47" fillId="0" borderId="0" xfId="4" applyNumberFormat="1" applyFont="1" applyFill="1" applyBorder="1"/>
    <xf numFmtId="3" fontId="47" fillId="0" borderId="0" xfId="0" applyNumberFormat="1" applyFont="1" applyFill="1" applyBorder="1"/>
    <xf numFmtId="43" fontId="48" fillId="0" borderId="0" xfId="0" applyNumberFormat="1" applyFont="1" applyFill="1"/>
    <xf numFmtId="165" fontId="49" fillId="0" borderId="0" xfId="0" applyNumberFormat="1" applyFont="1"/>
    <xf numFmtId="165" fontId="49" fillId="0" borderId="0" xfId="1" applyNumberFormat="1" applyFont="1"/>
    <xf numFmtId="4" fontId="49" fillId="0" borderId="0" xfId="0" applyNumberFormat="1" applyFont="1"/>
    <xf numFmtId="9" fontId="0" fillId="0" borderId="0" xfId="3" applyFont="1" applyAlignment="1">
      <alignment horizontal="center"/>
    </xf>
    <xf numFmtId="0" fontId="22" fillId="0" borderId="0" xfId="0" applyFont="1"/>
    <xf numFmtId="43" fontId="23" fillId="0" borderId="0" xfId="0" applyNumberFormat="1" applyFont="1"/>
    <xf numFmtId="0" fontId="59" fillId="3" borderId="11" xfId="0" applyFont="1" applyFill="1" applyBorder="1" applyAlignment="1">
      <alignment horizontal="center" vertical="center" wrapText="1" readingOrder="1"/>
    </xf>
    <xf numFmtId="0" fontId="12" fillId="3" borderId="11" xfId="0" applyFont="1" applyFill="1" applyBorder="1" applyAlignment="1">
      <alignment horizontal="center" vertical="center" wrapText="1" readingOrder="1"/>
    </xf>
    <xf numFmtId="0" fontId="59" fillId="0" borderId="9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 readingOrder="1"/>
    </xf>
    <xf numFmtId="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 readingOrder="1"/>
    </xf>
    <xf numFmtId="9" fontId="12" fillId="0" borderId="2" xfId="0" applyNumberFormat="1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9" fontId="12" fillId="0" borderId="5" xfId="3" applyFont="1" applyBorder="1" applyAlignment="1">
      <alignment horizontal="center" vertical="center" wrapText="1"/>
    </xf>
    <xf numFmtId="9" fontId="12" fillId="0" borderId="2" xfId="3" applyFont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49" fillId="0" borderId="0" xfId="0" applyFont="1" applyAlignment="1">
      <alignment wrapText="1"/>
    </xf>
    <xf numFmtId="0" fontId="8" fillId="6" borderId="16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vertical="center"/>
    </xf>
    <xf numFmtId="0" fontId="62" fillId="6" borderId="19" xfId="0" applyFont="1" applyFill="1" applyBorder="1"/>
    <xf numFmtId="0" fontId="62" fillId="6" borderId="18" xfId="0" applyFont="1" applyFill="1" applyBorder="1"/>
    <xf numFmtId="0" fontId="59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 readingOrder="1"/>
    </xf>
    <xf numFmtId="166" fontId="12" fillId="0" borderId="28" xfId="1" applyNumberFormat="1" applyFont="1" applyBorder="1" applyAlignment="1">
      <alignment horizontal="center" vertical="center" shrinkToFit="1"/>
    </xf>
    <xf numFmtId="1" fontId="0" fillId="0" borderId="0" xfId="0" applyNumberFormat="1"/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vertical="center"/>
    </xf>
    <xf numFmtId="166" fontId="12" fillId="0" borderId="28" xfId="3" applyNumberFormat="1" applyFont="1" applyBorder="1" applyAlignment="1">
      <alignment horizontal="center" vertical="center" shrinkToFit="1"/>
    </xf>
    <xf numFmtId="166" fontId="12" fillId="0" borderId="28" xfId="1" applyNumberFormat="1" applyFont="1" applyBorder="1" applyAlignment="1">
      <alignment vertical="center" shrinkToFit="1"/>
    </xf>
    <xf numFmtId="0" fontId="8" fillId="6" borderId="14" xfId="0" applyFont="1" applyFill="1" applyBorder="1" applyAlignment="1">
      <alignment horizontal="center" vertical="center"/>
    </xf>
    <xf numFmtId="0" fontId="62" fillId="6" borderId="13" xfId="0" applyFont="1" applyFill="1" applyBorder="1"/>
    <xf numFmtId="0" fontId="62" fillId="6" borderId="12" xfId="0" applyFont="1" applyFill="1" applyBorder="1"/>
    <xf numFmtId="0" fontId="59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14" xfId="0" applyFont="1" applyFill="1" applyBorder="1" applyAlignment="1">
      <alignment horizontal="center" vertical="center" wrapText="1"/>
    </xf>
    <xf numFmtId="0" fontId="62" fillId="6" borderId="13" xfId="0" applyFont="1" applyFill="1" applyBorder="1" applyAlignment="1">
      <alignment wrapText="1"/>
    </xf>
    <xf numFmtId="0" fontId="62" fillId="6" borderId="12" xfId="0" applyFont="1" applyFill="1" applyBorder="1" applyAlignment="1">
      <alignment wrapText="1"/>
    </xf>
    <xf numFmtId="165" fontId="12" fillId="0" borderId="5" xfId="1" applyNumberFormat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2" fillId="3" borderId="5" xfId="1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6" fontId="12" fillId="0" borderId="5" xfId="1" applyNumberFormat="1" applyFont="1" applyBorder="1" applyAlignment="1">
      <alignment horizontal="center" vertical="center" shrinkToFit="1"/>
    </xf>
    <xf numFmtId="166" fontId="12" fillId="0" borderId="2" xfId="1" applyNumberFormat="1" applyFont="1" applyBorder="1" applyAlignment="1">
      <alignment horizontal="center" vertical="center" shrinkToFit="1"/>
    </xf>
    <xf numFmtId="166" fontId="12" fillId="0" borderId="5" xfId="1" applyNumberFormat="1" applyFont="1" applyBorder="1" applyAlignment="1">
      <alignment vertical="center" shrinkToFit="1"/>
    </xf>
    <xf numFmtId="166" fontId="12" fillId="0" borderId="5" xfId="0" applyNumberFormat="1" applyFont="1" applyBorder="1" applyAlignment="1">
      <alignment horizontal="center" vertical="center" shrinkToFit="1"/>
    </xf>
    <xf numFmtId="166" fontId="12" fillId="0" borderId="2" xfId="0" applyNumberFormat="1" applyFont="1" applyBorder="1" applyAlignment="1">
      <alignment vertical="center" shrinkToFit="1"/>
    </xf>
    <xf numFmtId="166" fontId="12" fillId="3" borderId="2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3" fontId="12" fillId="0" borderId="11" xfId="1" applyNumberFormat="1" applyFont="1" applyBorder="1" applyAlignment="1">
      <alignment horizontal="center" vertical="center" wrapText="1"/>
    </xf>
    <xf numFmtId="3" fontId="12" fillId="3" borderId="11" xfId="0" applyNumberFormat="1" applyFont="1" applyFill="1" applyBorder="1" applyAlignment="1">
      <alignment horizontal="center" vertical="center"/>
    </xf>
    <xf numFmtId="43" fontId="12" fillId="2" borderId="5" xfId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shrinkToFit="1"/>
    </xf>
    <xf numFmtId="2" fontId="12" fillId="0" borderId="5" xfId="0" applyNumberFormat="1" applyFont="1" applyBorder="1" applyAlignment="1">
      <alignment horizontal="center" vertical="center"/>
    </xf>
    <xf numFmtId="3" fontId="12" fillId="3" borderId="5" xfId="1" applyNumberFormat="1" applyFont="1" applyFill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center" vertical="center" shrinkToFit="1"/>
    </xf>
    <xf numFmtId="3" fontId="12" fillId="0" borderId="5" xfId="1" applyNumberFormat="1" applyFont="1" applyBorder="1" applyAlignment="1">
      <alignment horizontal="center" vertical="center" shrinkToFit="1"/>
    </xf>
    <xf numFmtId="2" fontId="12" fillId="0" borderId="2" xfId="0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 shrinkToFit="1"/>
    </xf>
    <xf numFmtId="3" fontId="12" fillId="0" borderId="2" xfId="0" applyNumberFormat="1" applyFont="1" applyBorder="1" applyAlignment="1">
      <alignment horizontal="center" vertical="center" shrinkToFit="1"/>
    </xf>
    <xf numFmtId="43" fontId="12" fillId="2" borderId="8" xfId="1" applyFont="1" applyFill="1" applyBorder="1" applyAlignment="1">
      <alignment horizontal="center" vertical="center"/>
    </xf>
    <xf numFmtId="3" fontId="65" fillId="2" borderId="8" xfId="0" applyNumberFormat="1" applyFont="1" applyFill="1" applyBorder="1" applyAlignment="1">
      <alignment horizontal="center" vertical="center" shrinkToFit="1"/>
    </xf>
    <xf numFmtId="3" fontId="12" fillId="2" borderId="8" xfId="0" applyNumberFormat="1" applyFont="1" applyFill="1" applyBorder="1" applyAlignment="1">
      <alignment horizontal="center" vertical="center" shrinkToFit="1"/>
    </xf>
    <xf numFmtId="3" fontId="65" fillId="9" borderId="5" xfId="1" applyNumberFormat="1" applyFont="1" applyFill="1" applyBorder="1" applyAlignment="1">
      <alignment horizontal="center" vertical="center" shrinkToFit="1"/>
    </xf>
    <xf numFmtId="3" fontId="65" fillId="2" borderId="5" xfId="0" applyNumberFormat="1" applyFont="1" applyFill="1" applyBorder="1" applyAlignment="1">
      <alignment horizontal="center" vertical="center" shrinkToFit="1"/>
    </xf>
    <xf numFmtId="9" fontId="12" fillId="2" borderId="5" xfId="3" applyFont="1" applyFill="1" applyBorder="1" applyAlignment="1">
      <alignment horizontal="center" vertical="center" shrinkToFit="1"/>
    </xf>
    <xf numFmtId="9" fontId="12" fillId="0" borderId="5" xfId="3" applyFont="1" applyBorder="1" applyAlignment="1">
      <alignment horizontal="center" vertical="center" shrinkToFit="1"/>
    </xf>
    <xf numFmtId="9" fontId="12" fillId="3" borderId="5" xfId="3" applyFont="1" applyFill="1" applyBorder="1" applyAlignment="1">
      <alignment horizontal="center" vertical="center" shrinkToFit="1"/>
    </xf>
    <xf numFmtId="9" fontId="65" fillId="9" borderId="5" xfId="3" applyFont="1" applyFill="1" applyBorder="1" applyAlignment="1">
      <alignment horizontal="center" vertical="center" shrinkToFit="1"/>
    </xf>
    <xf numFmtId="9" fontId="65" fillId="9" borderId="2" xfId="3" applyFont="1" applyFill="1" applyBorder="1" applyAlignment="1">
      <alignment horizontal="center" vertical="center" shrinkToFit="1"/>
    </xf>
    <xf numFmtId="9" fontId="12" fillId="2" borderId="8" xfId="3" applyFont="1" applyFill="1" applyBorder="1" applyAlignment="1">
      <alignment horizontal="center" vertical="center" shrinkToFit="1"/>
    </xf>
    <xf numFmtId="9" fontId="12" fillId="3" borderId="2" xfId="3" applyFont="1" applyFill="1" applyBorder="1" applyAlignment="1">
      <alignment horizontal="center" vertical="center" shrinkToFit="1"/>
    </xf>
    <xf numFmtId="3" fontId="12" fillId="3" borderId="2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2" fillId="0" borderId="0" xfId="0" applyNumberFormat="1" applyFont="1" applyAlignment="1">
      <alignment horizontal="center" vertical="center"/>
    </xf>
    <xf numFmtId="9" fontId="12" fillId="0" borderId="0" xfId="3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3" fontId="27" fillId="0" borderId="0" xfId="0" applyNumberFormat="1" applyFont="1" applyAlignment="1">
      <alignment horizontal="center" vertical="center"/>
    </xf>
    <xf numFmtId="9" fontId="27" fillId="0" borderId="0" xfId="3" applyFont="1" applyAlignment="1">
      <alignment vertical="center" wrapText="1"/>
    </xf>
    <xf numFmtId="0" fontId="0" fillId="3" borderId="0" xfId="0" applyFill="1"/>
    <xf numFmtId="0" fontId="0" fillId="3" borderId="0" xfId="0" applyFill="1" applyBorder="1"/>
    <xf numFmtId="43" fontId="0" fillId="0" borderId="0" xfId="1" applyFont="1" applyAlignment="1"/>
    <xf numFmtId="0" fontId="22" fillId="3" borderId="0" xfId="0" applyFont="1" applyFill="1" applyBorder="1" applyAlignment="1"/>
    <xf numFmtId="0" fontId="44" fillId="3" borderId="11" xfId="0" applyFont="1" applyFill="1" applyBorder="1" applyAlignment="1">
      <alignment horizontal="center" vertical="center" wrapText="1" readingOrder="1"/>
    </xf>
    <xf numFmtId="0" fontId="31" fillId="3" borderId="11" xfId="0" applyFont="1" applyFill="1" applyBorder="1" applyAlignment="1">
      <alignment horizontal="center" vertical="center" wrapText="1" readingOrder="1"/>
    </xf>
    <xf numFmtId="0" fontId="44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1" fontId="27" fillId="0" borderId="11" xfId="0" applyNumberFormat="1" applyFont="1" applyFill="1" applyBorder="1" applyAlignment="1">
      <alignment horizontal="center" vertical="center" wrapText="1"/>
    </xf>
    <xf numFmtId="1" fontId="27" fillId="0" borderId="11" xfId="1" applyNumberFormat="1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vertical="center"/>
    </xf>
    <xf numFmtId="0" fontId="44" fillId="0" borderId="1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3" fontId="0" fillId="0" borderId="28" xfId="3" applyNumberFormat="1" applyFont="1" applyFill="1" applyBorder="1" applyAlignment="1">
      <alignment horizontal="center" vertical="center"/>
    </xf>
    <xf numFmtId="0" fontId="31" fillId="9" borderId="28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66" fillId="9" borderId="1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66" fillId="9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69" fillId="0" borderId="11" xfId="0" applyNumberFormat="1" applyFont="1" applyFill="1" applyBorder="1" applyAlignment="1">
      <alignment horizontal="center" vertical="center" wrapText="1"/>
    </xf>
    <xf numFmtId="3" fontId="70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70" fillId="0" borderId="11" xfId="0" applyNumberFormat="1" applyFont="1" applyBorder="1" applyAlignment="1">
      <alignment horizontal="center" vertical="center" shrinkToFit="1"/>
    </xf>
    <xf numFmtId="3" fontId="69" fillId="0" borderId="11" xfId="0" applyNumberFormat="1" applyFont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4" fillId="0" borderId="2" xfId="0" applyNumberFormat="1" applyFont="1" applyBorder="1" applyAlignment="1">
      <alignment horizontal="center" vertical="center" shrinkToFit="1"/>
    </xf>
    <xf numFmtId="0" fontId="72" fillId="3" borderId="11" xfId="0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shrinkToFit="1" readingOrder="1"/>
    </xf>
    <xf numFmtId="0" fontId="10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 shrinkToFit="1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 wrapText="1"/>
    </xf>
    <xf numFmtId="3" fontId="3" fillId="5" borderId="28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 shrinkToFit="1"/>
    </xf>
    <xf numFmtId="0" fontId="7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74" fillId="0" borderId="0" xfId="0" applyNumberFormat="1" applyFont="1" applyFill="1" applyBorder="1" applyAlignment="1">
      <alignment horizontal="center" vertical="center"/>
    </xf>
    <xf numFmtId="3" fontId="75" fillId="0" borderId="0" xfId="0" applyNumberFormat="1" applyFont="1" applyFill="1" applyBorder="1" applyAlignment="1">
      <alignment horizontal="center" vertical="center" wrapText="1"/>
    </xf>
    <xf numFmtId="9" fontId="11" fillId="0" borderId="0" xfId="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3" fillId="0" borderId="4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left" vertical="center" wrapText="1" readingOrder="1"/>
    </xf>
    <xf numFmtId="164" fontId="19" fillId="0" borderId="11" xfId="2" applyNumberFormat="1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3" fillId="0" borderId="7" xfId="3" applyFont="1" applyFill="1" applyBorder="1" applyAlignment="1">
      <alignment horizontal="center" vertical="center" wrapText="1"/>
    </xf>
    <xf numFmtId="9" fontId="12" fillId="0" borderId="4" xfId="3" applyFont="1" applyFill="1" applyBorder="1" applyAlignment="1">
      <alignment horizontal="center" vertical="center" wrapText="1"/>
    </xf>
    <xf numFmtId="9" fontId="12" fillId="0" borderId="1" xfId="3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8" fillId="4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 readingOrder="1"/>
    </xf>
    <xf numFmtId="0" fontId="12" fillId="3" borderId="8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9" fontId="4" fillId="3" borderId="2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14" fillId="4" borderId="11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center" vertical="center" wrapText="1" readingOrder="1"/>
    </xf>
    <xf numFmtId="0" fontId="12" fillId="3" borderId="12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justify" vertical="center" wrapText="1" readingOrder="1"/>
    </xf>
    <xf numFmtId="0" fontId="4" fillId="3" borderId="13" xfId="0" applyFont="1" applyFill="1" applyBorder="1" applyAlignment="1">
      <alignment horizontal="justify" vertical="center" wrapText="1" readingOrder="1"/>
    </xf>
    <xf numFmtId="0" fontId="4" fillId="3" borderId="12" xfId="0" applyFont="1" applyFill="1" applyBorder="1" applyAlignment="1">
      <alignment horizontal="justify" vertical="center" wrapText="1" readingOrder="1"/>
    </xf>
    <xf numFmtId="0" fontId="4" fillId="3" borderId="14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9" fontId="4" fillId="3" borderId="11" xfId="0" applyNumberFormat="1" applyFont="1" applyFill="1" applyBorder="1" applyAlignment="1">
      <alignment horizontal="center" vertical="center" wrapText="1" readingOrder="1"/>
    </xf>
    <xf numFmtId="0" fontId="4" fillId="3" borderId="11" xfId="0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9" fontId="4" fillId="3" borderId="1" xfId="0" applyNumberFormat="1" applyFont="1" applyFill="1" applyBorder="1" applyAlignment="1">
      <alignment horizontal="center" vertical="center" wrapText="1" readingOrder="1"/>
    </xf>
    <xf numFmtId="0" fontId="18" fillId="3" borderId="11" xfId="0" applyFont="1" applyFill="1" applyBorder="1" applyAlignment="1">
      <alignment horizontal="center" vertical="center" wrapText="1" readingOrder="1"/>
    </xf>
    <xf numFmtId="0" fontId="8" fillId="4" borderId="11" xfId="0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>
      <alignment horizontal="center" vertical="center" wrapText="1" readingOrder="1"/>
    </xf>
    <xf numFmtId="0" fontId="8" fillId="4" borderId="11" xfId="0" applyFont="1" applyFill="1" applyBorder="1" applyAlignment="1">
      <alignment horizontal="left" vertical="center" wrapText="1" readingOrder="1"/>
    </xf>
    <xf numFmtId="0" fontId="3" fillId="3" borderId="11" xfId="0" applyFont="1" applyFill="1" applyBorder="1" applyAlignment="1">
      <alignment horizontal="justify" vertical="center" wrapText="1" readingOrder="1"/>
    </xf>
    <xf numFmtId="0" fontId="17" fillId="0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justify" vertical="center" wrapText="1" readingOrder="1"/>
    </xf>
    <xf numFmtId="0" fontId="12" fillId="3" borderId="8" xfId="0" applyFont="1" applyFill="1" applyBorder="1" applyAlignment="1">
      <alignment horizontal="justify" vertical="center" wrapText="1" readingOrder="1"/>
    </xf>
    <xf numFmtId="0" fontId="12" fillId="3" borderId="7" xfId="0" applyFont="1" applyFill="1" applyBorder="1" applyAlignment="1">
      <alignment horizontal="justify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14" fillId="4" borderId="11" xfId="0" applyFont="1" applyFill="1" applyBorder="1" applyAlignment="1">
      <alignment horizontal="left" vertical="center" wrapText="1" readingOrder="1"/>
    </xf>
    <xf numFmtId="43" fontId="4" fillId="0" borderId="11" xfId="1" applyFont="1" applyFill="1" applyBorder="1" applyAlignment="1">
      <alignment horizontal="left" vertical="center" wrapText="1" readingOrder="1"/>
    </xf>
    <xf numFmtId="43" fontId="4" fillId="0" borderId="14" xfId="1" applyFont="1" applyFill="1" applyBorder="1" applyAlignment="1">
      <alignment horizontal="left" vertical="center" wrapText="1" readingOrder="1"/>
    </xf>
    <xf numFmtId="43" fontId="4" fillId="0" borderId="13" xfId="1" applyFont="1" applyFill="1" applyBorder="1" applyAlignment="1">
      <alignment horizontal="left" vertical="center" wrapText="1" readingOrder="1"/>
    </xf>
    <xf numFmtId="43" fontId="4" fillId="0" borderId="12" xfId="1" applyFont="1" applyFill="1" applyBorder="1" applyAlignment="1">
      <alignment horizontal="left" vertical="center" wrapText="1" readingOrder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 vertical="center" wrapText="1" readingOrder="1"/>
    </xf>
    <xf numFmtId="0" fontId="3" fillId="3" borderId="11" xfId="0" applyFont="1" applyFill="1" applyBorder="1" applyAlignment="1">
      <alignment horizontal="left" vertical="center" wrapText="1" readingOrder="1"/>
    </xf>
    <xf numFmtId="0" fontId="27" fillId="0" borderId="16" xfId="0" applyFont="1" applyFill="1" applyBorder="1" applyAlignment="1">
      <alignment horizontal="justify" vertical="center" wrapText="1"/>
    </xf>
    <xf numFmtId="0" fontId="27" fillId="0" borderId="19" xfId="0" applyFont="1" applyFill="1" applyBorder="1" applyAlignment="1">
      <alignment horizontal="justify" vertical="center" wrapText="1"/>
    </xf>
    <xf numFmtId="0" fontId="27" fillId="0" borderId="18" xfId="0" applyFont="1" applyFill="1" applyBorder="1" applyAlignment="1">
      <alignment horizontal="justify" vertical="center" wrapText="1"/>
    </xf>
    <xf numFmtId="0" fontId="27" fillId="0" borderId="20" xfId="0" applyFont="1" applyFill="1" applyBorder="1" applyAlignment="1">
      <alignment horizontal="justify" vertical="center" wrapText="1"/>
    </xf>
    <xf numFmtId="0" fontId="27" fillId="0" borderId="21" xfId="0" applyFont="1" applyFill="1" applyBorder="1" applyAlignment="1">
      <alignment horizontal="justify" vertical="center" wrapText="1"/>
    </xf>
    <xf numFmtId="0" fontId="27" fillId="0" borderId="22" xfId="0" applyFont="1" applyFill="1" applyBorder="1" applyAlignment="1">
      <alignment horizontal="justify" vertical="center" wrapText="1"/>
    </xf>
    <xf numFmtId="0" fontId="27" fillId="0" borderId="11" xfId="0" applyFont="1" applyFill="1" applyBorder="1" applyAlignment="1">
      <alignment horizontal="center" vertical="center" wrapText="1"/>
    </xf>
    <xf numFmtId="9" fontId="27" fillId="0" borderId="11" xfId="3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/>
    </xf>
    <xf numFmtId="0" fontId="32" fillId="4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justify" vertical="center" wrapText="1"/>
    </xf>
    <xf numFmtId="9" fontId="27" fillId="0" borderId="17" xfId="3" applyFont="1" applyFill="1" applyBorder="1" applyAlignment="1">
      <alignment horizontal="center" vertical="center" wrapText="1"/>
    </xf>
    <xf numFmtId="9" fontId="27" fillId="0" borderId="15" xfId="3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justify" vertical="center"/>
    </xf>
    <xf numFmtId="0" fontId="27" fillId="3" borderId="14" xfId="0" applyFont="1" applyFill="1" applyBorder="1" applyAlignment="1">
      <alignment horizontal="center" vertical="center" wrapText="1" readingOrder="1"/>
    </xf>
    <xf numFmtId="0" fontId="27" fillId="3" borderId="13" xfId="0" applyFont="1" applyFill="1" applyBorder="1" applyAlignment="1">
      <alignment horizontal="center" vertical="center" wrapText="1" readingOrder="1"/>
    </xf>
    <xf numFmtId="0" fontId="27" fillId="3" borderId="12" xfId="0" applyFont="1" applyFill="1" applyBorder="1" applyAlignment="1">
      <alignment horizontal="center" vertical="center" wrapText="1" readingOrder="1"/>
    </xf>
    <xf numFmtId="0" fontId="27" fillId="3" borderId="11" xfId="0" applyFont="1" applyFill="1" applyBorder="1" applyAlignment="1">
      <alignment horizontal="center" vertical="center" wrapText="1" readingOrder="1"/>
    </xf>
    <xf numFmtId="9" fontId="27" fillId="3" borderId="11" xfId="0" applyNumberFormat="1" applyFont="1" applyFill="1" applyBorder="1" applyAlignment="1">
      <alignment horizontal="center" vertical="center" wrapText="1" readingOrder="1"/>
    </xf>
    <xf numFmtId="0" fontId="27" fillId="3" borderId="11" xfId="0" applyNumberFormat="1" applyFont="1" applyFill="1" applyBorder="1" applyAlignment="1">
      <alignment horizontal="center" vertical="center" wrapText="1" readingOrder="1"/>
    </xf>
    <xf numFmtId="0" fontId="29" fillId="4" borderId="11" xfId="0" applyFont="1" applyFill="1" applyBorder="1" applyAlignment="1">
      <alignment horizontal="left"/>
    </xf>
    <xf numFmtId="0" fontId="26" fillId="4" borderId="11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 vertical="center" wrapText="1" readingOrder="1"/>
    </xf>
    <xf numFmtId="1" fontId="27" fillId="0" borderId="17" xfId="3" applyNumberFormat="1" applyFont="1" applyFill="1" applyBorder="1" applyAlignment="1">
      <alignment horizontal="center" vertical="center" wrapText="1"/>
    </xf>
    <xf numFmtId="1" fontId="27" fillId="0" borderId="15" xfId="3" applyNumberFormat="1" applyFont="1" applyFill="1" applyBorder="1" applyAlignment="1">
      <alignment horizontal="center" vertical="center" wrapText="1"/>
    </xf>
    <xf numFmtId="2" fontId="27" fillId="0" borderId="17" xfId="3" applyNumberFormat="1" applyFont="1" applyFill="1" applyBorder="1" applyAlignment="1">
      <alignment horizontal="center" vertical="center" wrapText="1"/>
    </xf>
    <xf numFmtId="2" fontId="27" fillId="0" borderId="15" xfId="3" applyNumberFormat="1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justify" vertical="center" wrapText="1" readingOrder="1"/>
    </xf>
    <xf numFmtId="0" fontId="27" fillId="3" borderId="13" xfId="0" applyFont="1" applyFill="1" applyBorder="1" applyAlignment="1">
      <alignment horizontal="justify" vertical="center" wrapText="1" readingOrder="1"/>
    </xf>
    <xf numFmtId="0" fontId="27" fillId="3" borderId="12" xfId="0" applyFont="1" applyFill="1" applyBorder="1" applyAlignment="1">
      <alignment horizontal="justify" vertical="center" wrapText="1" readingOrder="1"/>
    </xf>
    <xf numFmtId="49" fontId="27" fillId="3" borderId="14" xfId="0" applyNumberFormat="1" applyFont="1" applyFill="1" applyBorder="1" applyAlignment="1">
      <alignment horizontal="center" vertical="center" wrapText="1" readingOrder="1"/>
    </xf>
    <xf numFmtId="49" fontId="27" fillId="3" borderId="12" xfId="0" applyNumberFormat="1" applyFont="1" applyFill="1" applyBorder="1" applyAlignment="1">
      <alignment horizontal="center" vertical="center" wrapText="1" readingOrder="1"/>
    </xf>
    <xf numFmtId="0" fontId="31" fillId="0" borderId="11" xfId="0" applyFont="1" applyFill="1" applyBorder="1" applyAlignment="1">
      <alignment horizontal="left" vertical="center" wrapText="1"/>
    </xf>
    <xf numFmtId="0" fontId="27" fillId="3" borderId="14" xfId="0" applyFont="1" applyFill="1" applyBorder="1" applyAlignment="1">
      <alignment horizontal="left" vertical="center" wrapText="1" readingOrder="1"/>
    </xf>
    <xf numFmtId="0" fontId="27" fillId="3" borderId="13" xfId="0" applyFont="1" applyFill="1" applyBorder="1" applyAlignment="1">
      <alignment horizontal="left" vertical="center" wrapText="1" readingOrder="1"/>
    </xf>
    <xf numFmtId="0" fontId="27" fillId="3" borderId="12" xfId="0" applyFont="1" applyFill="1" applyBorder="1" applyAlignment="1">
      <alignment horizontal="left" vertical="center" wrapText="1" readingOrder="1"/>
    </xf>
    <xf numFmtId="0" fontId="25" fillId="0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 readingOrder="1"/>
    </xf>
    <xf numFmtId="0" fontId="16" fillId="3" borderId="11" xfId="0" applyFont="1" applyFill="1" applyBorder="1" applyAlignment="1">
      <alignment horizontal="center" vertical="center" wrapText="1" readingOrder="1"/>
    </xf>
    <xf numFmtId="0" fontId="16" fillId="3" borderId="11" xfId="0" applyFont="1" applyFill="1" applyBorder="1" applyAlignment="1">
      <alignment horizontal="justify" vertical="center" wrapText="1" readingOrder="1"/>
    </xf>
    <xf numFmtId="43" fontId="11" fillId="0" borderId="11" xfId="1" applyFont="1" applyFill="1" applyBorder="1" applyAlignment="1">
      <alignment horizontal="left" vertical="center" wrapText="1" readingOrder="1"/>
    </xf>
    <xf numFmtId="43" fontId="11" fillId="0" borderId="14" xfId="1" applyFont="1" applyFill="1" applyBorder="1" applyAlignment="1">
      <alignment horizontal="left" vertical="center" wrapText="1" readingOrder="1"/>
    </xf>
    <xf numFmtId="43" fontId="11" fillId="0" borderId="13" xfId="1" applyFont="1" applyFill="1" applyBorder="1" applyAlignment="1">
      <alignment horizontal="left" vertical="center" wrapText="1" readingOrder="1"/>
    </xf>
    <xf numFmtId="43" fontId="11" fillId="0" borderId="12" xfId="1" applyFont="1" applyFill="1" applyBorder="1" applyAlignment="1">
      <alignment horizontal="left" vertical="center" wrapText="1" readingOrder="1"/>
    </xf>
    <xf numFmtId="164" fontId="18" fillId="0" borderId="14" xfId="2" applyNumberFormat="1" applyFont="1" applyFill="1" applyBorder="1" applyAlignment="1">
      <alignment horizontal="left" vertical="center" wrapText="1" readingOrder="1"/>
    </xf>
    <xf numFmtId="164" fontId="18" fillId="0" borderId="13" xfId="2" applyNumberFormat="1" applyFont="1" applyFill="1" applyBorder="1" applyAlignment="1">
      <alignment horizontal="left" vertical="center" wrapText="1" readingOrder="1"/>
    </xf>
    <xf numFmtId="164" fontId="18" fillId="0" borderId="12" xfId="2" applyNumberFormat="1" applyFont="1" applyFill="1" applyBorder="1" applyAlignment="1">
      <alignment horizontal="left" vertical="center" wrapText="1" readingOrder="1"/>
    </xf>
    <xf numFmtId="0" fontId="16" fillId="0" borderId="11" xfId="0" applyFont="1" applyFill="1" applyBorder="1" applyAlignment="1">
      <alignment horizontal="left" vertical="center" wrapText="1" readingOrder="1"/>
    </xf>
    <xf numFmtId="0" fontId="13" fillId="4" borderId="14" xfId="0" applyFont="1" applyFill="1" applyBorder="1" applyAlignment="1">
      <alignment horizontal="left" vertical="center" wrapText="1" readingOrder="1"/>
    </xf>
    <xf numFmtId="0" fontId="13" fillId="4" borderId="13" xfId="0" applyFont="1" applyFill="1" applyBorder="1" applyAlignment="1">
      <alignment horizontal="left" vertical="center" wrapText="1" readingOrder="1"/>
    </xf>
    <xf numFmtId="0" fontId="13" fillId="4" borderId="12" xfId="0" applyFont="1" applyFill="1" applyBorder="1" applyAlignment="1">
      <alignment horizontal="left" vertical="center" wrapText="1" readingOrder="1"/>
    </xf>
    <xf numFmtId="0" fontId="16" fillId="0" borderId="14" xfId="0" applyFont="1" applyFill="1" applyBorder="1" applyAlignment="1">
      <alignment horizontal="left" vertical="center" wrapText="1" readingOrder="1"/>
    </xf>
    <xf numFmtId="0" fontId="16" fillId="0" borderId="13" xfId="0" applyFont="1" applyFill="1" applyBorder="1" applyAlignment="1">
      <alignment horizontal="left" vertical="center" wrapText="1" readingOrder="1"/>
    </xf>
    <xf numFmtId="0" fontId="16" fillId="0" borderId="12" xfId="0" applyFont="1" applyFill="1" applyBorder="1" applyAlignment="1">
      <alignment horizontal="left" vertical="center" wrapText="1" readingOrder="1"/>
    </xf>
    <xf numFmtId="164" fontId="18" fillId="0" borderId="11" xfId="2" applyNumberFormat="1" applyFont="1" applyFill="1" applyBorder="1" applyAlignment="1">
      <alignment horizontal="left" vertical="center" wrapText="1" readingOrder="1"/>
    </xf>
    <xf numFmtId="0" fontId="24" fillId="3" borderId="11" xfId="0" applyFont="1" applyFill="1" applyBorder="1" applyAlignment="1">
      <alignment horizontal="left" vertical="center" wrapText="1" readingOrder="1"/>
    </xf>
    <xf numFmtId="0" fontId="40" fillId="0" borderId="31" xfId="0" applyFont="1" applyFill="1" applyBorder="1" applyAlignment="1">
      <alignment horizontal="left" vertical="center" wrapText="1"/>
    </xf>
    <xf numFmtId="0" fontId="40" fillId="0" borderId="32" xfId="0" applyFont="1" applyFill="1" applyBorder="1" applyAlignment="1">
      <alignment horizontal="left" vertical="center" wrapText="1"/>
    </xf>
    <xf numFmtId="0" fontId="40" fillId="0" borderId="33" xfId="0" applyFont="1" applyFill="1" applyBorder="1" applyAlignment="1">
      <alignment horizontal="left" vertical="center" wrapText="1"/>
    </xf>
    <xf numFmtId="0" fontId="40" fillId="0" borderId="34" xfId="0" applyFont="1" applyFill="1" applyBorder="1" applyAlignment="1">
      <alignment horizontal="left" vertical="center" wrapText="1"/>
    </xf>
    <xf numFmtId="0" fontId="40" fillId="0" borderId="35" xfId="0" applyFont="1" applyFill="1" applyBorder="1" applyAlignment="1">
      <alignment horizontal="left" vertical="center" wrapText="1"/>
    </xf>
    <xf numFmtId="0" fontId="40" fillId="0" borderId="36" xfId="0" applyFont="1" applyFill="1" applyBorder="1" applyAlignment="1">
      <alignment horizontal="left" vertical="center" wrapText="1"/>
    </xf>
    <xf numFmtId="0" fontId="40" fillId="0" borderId="29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 wrapText="1"/>
    </xf>
    <xf numFmtId="9" fontId="31" fillId="0" borderId="29" xfId="3" applyFont="1" applyFill="1" applyBorder="1" applyAlignment="1">
      <alignment horizontal="center" vertical="center" wrapText="1"/>
    </xf>
    <xf numFmtId="9" fontId="31" fillId="0" borderId="37" xfId="3" applyFont="1" applyFill="1" applyBorder="1" applyAlignment="1">
      <alignment horizontal="center" vertical="center" wrapText="1"/>
    </xf>
    <xf numFmtId="0" fontId="45" fillId="6" borderId="10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 textRotation="90" wrapText="1"/>
    </xf>
    <xf numFmtId="0" fontId="39" fillId="0" borderId="37" xfId="0" applyFont="1" applyFill="1" applyBorder="1" applyAlignment="1">
      <alignment horizontal="center" vertical="center" textRotation="90" wrapText="1"/>
    </xf>
    <xf numFmtId="0" fontId="40" fillId="0" borderId="28" xfId="0" applyFont="1" applyFill="1" applyBorder="1" applyAlignment="1">
      <alignment horizontal="left" vertical="center" wrapText="1"/>
    </xf>
    <xf numFmtId="0" fontId="40" fillId="0" borderId="28" xfId="0" applyFont="1" applyFill="1" applyBorder="1" applyAlignment="1">
      <alignment horizontal="center" vertical="center" wrapText="1"/>
    </xf>
    <xf numFmtId="9" fontId="31" fillId="0" borderId="28" xfId="3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textRotation="90" wrapText="1"/>
    </xf>
    <xf numFmtId="0" fontId="27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40" fillId="0" borderId="11" xfId="0" applyFont="1" applyFill="1" applyBorder="1" applyAlignment="1">
      <alignment horizontal="justify" vertical="center" wrapText="1"/>
    </xf>
    <xf numFmtId="9" fontId="40" fillId="0" borderId="17" xfId="3" applyFont="1" applyFill="1" applyBorder="1" applyAlignment="1">
      <alignment horizontal="center" vertical="center" wrapText="1"/>
    </xf>
    <xf numFmtId="9" fontId="40" fillId="0" borderId="15" xfId="3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justify" vertical="center"/>
    </xf>
    <xf numFmtId="0" fontId="41" fillId="0" borderId="1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 readingOrder="1"/>
    </xf>
    <xf numFmtId="9" fontId="40" fillId="3" borderId="11" xfId="0" applyNumberFormat="1" applyFont="1" applyFill="1" applyBorder="1" applyAlignment="1">
      <alignment horizontal="center" vertical="center" wrapText="1" readingOrder="1"/>
    </xf>
    <xf numFmtId="0" fontId="40" fillId="3" borderId="11" xfId="0" applyNumberFormat="1" applyFont="1" applyFill="1" applyBorder="1" applyAlignment="1">
      <alignment horizontal="center" vertical="center" wrapText="1" readingOrder="1"/>
    </xf>
    <xf numFmtId="0" fontId="32" fillId="6" borderId="11" xfId="0" applyFont="1" applyFill="1" applyBorder="1" applyAlignment="1">
      <alignment horizontal="left"/>
    </xf>
    <xf numFmtId="0" fontId="40" fillId="0" borderId="11" xfId="0" applyFont="1" applyBorder="1" applyAlignment="1">
      <alignment horizontal="center"/>
    </xf>
    <xf numFmtId="0" fontId="37" fillId="6" borderId="11" xfId="0" applyFont="1" applyFill="1" applyBorder="1" applyAlignment="1">
      <alignment horizontal="center"/>
    </xf>
    <xf numFmtId="0" fontId="40" fillId="3" borderId="14" xfId="0" applyFont="1" applyFill="1" applyBorder="1" applyAlignment="1">
      <alignment horizontal="center" vertical="center" wrapText="1" readingOrder="1"/>
    </xf>
    <xf numFmtId="0" fontId="40" fillId="3" borderId="13" xfId="0" applyFont="1" applyFill="1" applyBorder="1" applyAlignment="1">
      <alignment horizontal="center" vertical="center" wrapText="1" readingOrder="1"/>
    </xf>
    <xf numFmtId="0" fontId="40" fillId="3" borderId="12" xfId="0" applyFont="1" applyFill="1" applyBorder="1" applyAlignment="1">
      <alignment horizontal="center" vertical="center" wrapText="1" readingOrder="1"/>
    </xf>
    <xf numFmtId="0" fontId="41" fillId="3" borderId="11" xfId="0" applyFont="1" applyFill="1" applyBorder="1" applyAlignment="1">
      <alignment horizontal="center" vertical="center" wrapText="1" readingOrder="1"/>
    </xf>
    <xf numFmtId="0" fontId="40" fillId="0" borderId="28" xfId="0" applyFont="1" applyFill="1" applyBorder="1" applyAlignment="1">
      <alignment horizontal="justify" vertical="center" wrapText="1"/>
    </xf>
    <xf numFmtId="9" fontId="40" fillId="0" borderId="28" xfId="3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justify" vertical="center" wrapText="1" readingOrder="1"/>
    </xf>
    <xf numFmtId="9" fontId="40" fillId="3" borderId="14" xfId="0" applyNumberFormat="1" applyFont="1" applyFill="1" applyBorder="1" applyAlignment="1">
      <alignment horizontal="center" vertical="center" wrapText="1" readingOrder="1"/>
    </xf>
    <xf numFmtId="9" fontId="40" fillId="3" borderId="12" xfId="0" applyNumberFormat="1" applyFont="1" applyFill="1" applyBorder="1" applyAlignment="1">
      <alignment horizontal="center" vertical="center" wrapText="1" readingOrder="1"/>
    </xf>
    <xf numFmtId="0" fontId="32" fillId="6" borderId="17" xfId="0" applyFont="1" applyFill="1" applyBorder="1" applyAlignment="1">
      <alignment horizontal="left"/>
    </xf>
    <xf numFmtId="0" fontId="39" fillId="3" borderId="11" xfId="0" applyFont="1" applyFill="1" applyBorder="1" applyAlignment="1">
      <alignment horizontal="center" vertical="center" wrapText="1" readingOrder="1"/>
    </xf>
    <xf numFmtId="0" fontId="37" fillId="6" borderId="14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justify" vertical="center" wrapText="1"/>
    </xf>
    <xf numFmtId="0" fontId="40" fillId="0" borderId="26" xfId="0" applyFont="1" applyFill="1" applyBorder="1" applyAlignment="1">
      <alignment horizontal="justify" vertical="center" wrapText="1"/>
    </xf>
    <xf numFmtId="0" fontId="40" fillId="0" borderId="27" xfId="0" applyFont="1" applyFill="1" applyBorder="1" applyAlignment="1">
      <alignment horizontal="justify" vertical="center" wrapText="1"/>
    </xf>
    <xf numFmtId="9" fontId="40" fillId="0" borderId="17" xfId="3" applyNumberFormat="1" applyFont="1" applyFill="1" applyBorder="1" applyAlignment="1">
      <alignment horizontal="center" vertical="center" wrapText="1"/>
    </xf>
    <xf numFmtId="9" fontId="40" fillId="0" borderId="15" xfId="3" applyNumberFormat="1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justify" vertical="center" wrapText="1"/>
    </xf>
    <xf numFmtId="0" fontId="40" fillId="0" borderId="21" xfId="0" applyFont="1" applyFill="1" applyBorder="1" applyAlignment="1">
      <alignment horizontal="justify" vertical="center" wrapText="1"/>
    </xf>
    <xf numFmtId="0" fontId="40" fillId="0" borderId="22" xfId="0" applyFont="1" applyFill="1" applyBorder="1" applyAlignment="1">
      <alignment horizontal="justify" vertical="center" wrapText="1"/>
    </xf>
    <xf numFmtId="0" fontId="38" fillId="0" borderId="11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left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39" fillId="0" borderId="11" xfId="0" applyFont="1" applyFill="1" applyBorder="1" applyAlignment="1">
      <alignment horizontal="center" vertical="center" wrapText="1" readingOrder="1"/>
    </xf>
    <xf numFmtId="0" fontId="40" fillId="0" borderId="11" xfId="0" applyFont="1" applyFill="1" applyBorder="1" applyAlignment="1">
      <alignment horizontal="center" vertical="center" wrapText="1" readingOrder="1"/>
    </xf>
    <xf numFmtId="9" fontId="40" fillId="0" borderId="11" xfId="0" applyNumberFormat="1" applyFont="1" applyFill="1" applyBorder="1" applyAlignment="1">
      <alignment horizontal="center" vertical="center" wrapText="1" readingOrder="1"/>
    </xf>
    <xf numFmtId="0" fontId="40" fillId="0" borderId="11" xfId="0" applyNumberFormat="1" applyFont="1" applyFill="1" applyBorder="1" applyAlignment="1">
      <alignment horizontal="center" vertical="center" wrapText="1" readingOrder="1"/>
    </xf>
    <xf numFmtId="0" fontId="38" fillId="3" borderId="14" xfId="0" applyFont="1" applyFill="1" applyBorder="1" applyAlignment="1">
      <alignment horizontal="center" vertical="center" wrapText="1" readingOrder="1"/>
    </xf>
    <xf numFmtId="0" fontId="38" fillId="3" borderId="13" xfId="0" applyFont="1" applyFill="1" applyBorder="1" applyAlignment="1">
      <alignment horizontal="center" vertical="center" wrapText="1" readingOrder="1"/>
    </xf>
    <xf numFmtId="0" fontId="38" fillId="3" borderId="12" xfId="0" applyFont="1" applyFill="1" applyBorder="1" applyAlignment="1">
      <alignment horizontal="center" vertical="center" wrapText="1" readingOrder="1"/>
    </xf>
    <xf numFmtId="0" fontId="14" fillId="6" borderId="11" xfId="0" applyFont="1" applyFill="1" applyBorder="1" applyAlignment="1">
      <alignment horizontal="left" vertical="center" wrapText="1" readingOrder="1"/>
    </xf>
    <xf numFmtId="0" fontId="13" fillId="6" borderId="11" xfId="0" applyFont="1" applyFill="1" applyBorder="1" applyAlignment="1">
      <alignment horizontal="center" vertical="center" wrapText="1" readingOrder="1"/>
    </xf>
    <xf numFmtId="164" fontId="19" fillId="0" borderId="14" xfId="2" applyNumberFormat="1" applyFont="1" applyFill="1" applyBorder="1" applyAlignment="1">
      <alignment horizontal="left" vertical="center" wrapText="1" readingOrder="1"/>
    </xf>
    <xf numFmtId="164" fontId="19" fillId="0" borderId="13" xfId="2" applyNumberFormat="1" applyFont="1" applyFill="1" applyBorder="1" applyAlignment="1">
      <alignment horizontal="left" vertical="center" wrapText="1" readingOrder="1"/>
    </xf>
    <xf numFmtId="164" fontId="19" fillId="0" borderId="12" xfId="2" applyNumberFormat="1" applyFont="1" applyFill="1" applyBorder="1" applyAlignment="1">
      <alignment horizontal="left" vertical="center" wrapText="1" readingOrder="1"/>
    </xf>
    <xf numFmtId="0" fontId="14" fillId="6" borderId="14" xfId="0" applyFont="1" applyFill="1" applyBorder="1" applyAlignment="1">
      <alignment horizontal="left" vertical="center" wrapText="1" readingOrder="1"/>
    </xf>
    <xf numFmtId="0" fontId="14" fillId="6" borderId="13" xfId="0" applyFont="1" applyFill="1" applyBorder="1" applyAlignment="1">
      <alignment horizontal="left" vertical="center" wrapText="1" readingOrder="1"/>
    </xf>
    <xf numFmtId="0" fontId="14" fillId="6" borderId="12" xfId="0" applyFont="1" applyFill="1" applyBorder="1" applyAlignment="1">
      <alignment horizontal="left" vertical="center" wrapText="1" readingOrder="1"/>
    </xf>
    <xf numFmtId="0" fontId="3" fillId="3" borderId="14" xfId="0" applyFont="1" applyFill="1" applyBorder="1" applyAlignment="1">
      <alignment horizontal="left" vertical="center" wrapText="1" readingOrder="1"/>
    </xf>
    <xf numFmtId="0" fontId="3" fillId="3" borderId="13" xfId="0" applyFont="1" applyFill="1" applyBorder="1" applyAlignment="1">
      <alignment horizontal="left" vertical="center" wrapText="1" readingOrder="1"/>
    </xf>
    <xf numFmtId="0" fontId="3" fillId="3" borderId="12" xfId="0" applyFont="1" applyFill="1" applyBorder="1" applyAlignment="1">
      <alignment horizontal="left" vertical="center" wrapText="1" readingOrder="1"/>
    </xf>
    <xf numFmtId="0" fontId="16" fillId="3" borderId="14" xfId="0" applyFont="1" applyFill="1" applyBorder="1" applyAlignment="1">
      <alignment horizontal="left" vertical="center" wrapText="1" readingOrder="1"/>
    </xf>
    <xf numFmtId="0" fontId="16" fillId="3" borderId="13" xfId="0" applyFont="1" applyFill="1" applyBorder="1" applyAlignment="1">
      <alignment horizontal="left" vertical="center" wrapText="1" readingOrder="1"/>
    </xf>
    <xf numFmtId="0" fontId="16" fillId="3" borderId="12" xfId="0" applyFont="1" applyFill="1" applyBorder="1" applyAlignment="1">
      <alignment horizontal="left" vertical="center" wrapText="1" readingOrder="1"/>
    </xf>
    <xf numFmtId="9" fontId="60" fillId="0" borderId="4" xfId="3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9" fontId="60" fillId="0" borderId="1" xfId="3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59" fillId="0" borderId="9" xfId="0" applyFont="1" applyBorder="1" applyAlignment="1">
      <alignment horizontal="center" vertical="center" textRotation="90" wrapText="1"/>
    </xf>
    <xf numFmtId="0" fontId="59" fillId="0" borderId="6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9" fontId="60" fillId="0" borderId="7" xfId="3" applyFont="1" applyFill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vertical="center" wrapText="1"/>
    </xf>
    <xf numFmtId="43" fontId="12" fillId="3" borderId="5" xfId="1" applyFont="1" applyFill="1" applyBorder="1" applyAlignment="1">
      <alignment horizontal="center" vertical="center"/>
    </xf>
    <xf numFmtId="0" fontId="59" fillId="0" borderId="7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9" fontId="12" fillId="0" borderId="17" xfId="3" applyFont="1" applyBorder="1" applyAlignment="1">
      <alignment horizontal="center" vertical="center" wrapText="1"/>
    </xf>
    <xf numFmtId="9" fontId="12" fillId="0" borderId="15" xfId="3" applyFont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 readingOrder="1"/>
    </xf>
    <xf numFmtId="9" fontId="12" fillId="3" borderId="14" xfId="0" applyNumberFormat="1" applyFont="1" applyFill="1" applyBorder="1" applyAlignment="1">
      <alignment horizontal="center" vertical="center" wrapText="1" readingOrder="1"/>
    </xf>
    <xf numFmtId="9" fontId="12" fillId="3" borderId="12" xfId="0" applyNumberFormat="1" applyFont="1" applyFill="1" applyBorder="1" applyAlignment="1">
      <alignment horizontal="center" vertical="center" wrapText="1" readingOrder="1"/>
    </xf>
    <xf numFmtId="0" fontId="62" fillId="6" borderId="13" xfId="0" applyFont="1" applyFill="1" applyBorder="1" applyAlignment="1">
      <alignment horizontal="center"/>
    </xf>
    <xf numFmtId="0" fontId="62" fillId="6" borderId="12" xfId="0" applyFont="1" applyFill="1" applyBorder="1" applyAlignment="1">
      <alignment horizontal="center"/>
    </xf>
    <xf numFmtId="0" fontId="59" fillId="0" borderId="11" xfId="0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59" fillId="3" borderId="11" xfId="0" applyFont="1" applyFill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justify" vertical="center" wrapText="1"/>
    </xf>
    <xf numFmtId="9" fontId="12" fillId="0" borderId="4" xfId="3" applyFont="1" applyBorder="1" applyAlignment="1">
      <alignment horizontal="center" vertical="center" wrapText="1"/>
    </xf>
    <xf numFmtId="9" fontId="12" fillId="0" borderId="1" xfId="3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59" fillId="0" borderId="9" xfId="0" applyFont="1" applyBorder="1" applyAlignment="1">
      <alignment horizontal="center" vertical="center" wrapText="1"/>
    </xf>
    <xf numFmtId="9" fontId="12" fillId="0" borderId="11" xfId="0" applyNumberFormat="1" applyFont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center" vertical="center" wrapText="1" readingOrder="1"/>
    </xf>
    <xf numFmtId="0" fontId="51" fillId="0" borderId="40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justify" vertical="center"/>
    </xf>
    <xf numFmtId="9" fontId="12" fillId="0" borderId="14" xfId="0" applyNumberFormat="1" applyFont="1" applyBorder="1" applyAlignment="1">
      <alignment horizontal="center" vertical="center" wrapText="1" readingOrder="1"/>
    </xf>
    <xf numFmtId="9" fontId="12" fillId="0" borderId="12" xfId="0" applyNumberFormat="1" applyFont="1" applyBorder="1" applyAlignment="1">
      <alignment horizontal="center" vertical="center" wrapText="1" readingOrder="1"/>
    </xf>
    <xf numFmtId="0" fontId="12" fillId="0" borderId="28" xfId="0" applyFont="1" applyBorder="1" applyAlignment="1">
      <alignment horizontal="justify" vertical="center" wrapText="1"/>
    </xf>
    <xf numFmtId="9" fontId="12" fillId="0" borderId="28" xfId="3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61" fillId="3" borderId="11" xfId="0" applyFont="1" applyFill="1" applyBorder="1" applyAlignment="1">
      <alignment horizontal="center" vertical="center" wrapText="1" readingOrder="1"/>
    </xf>
    <xf numFmtId="0" fontId="59" fillId="0" borderId="28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39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justify" vertical="center" wrapText="1" readingOrder="1"/>
    </xf>
    <xf numFmtId="10" fontId="12" fillId="0" borderId="4" xfId="3" applyNumberFormat="1" applyFont="1" applyBorder="1" applyAlignment="1">
      <alignment horizontal="center" vertical="center" wrapText="1"/>
    </xf>
    <xf numFmtId="10" fontId="12" fillId="0" borderId="1" xfId="3" applyNumberFormat="1" applyFont="1" applyBorder="1" applyAlignment="1">
      <alignment horizontal="center" vertical="center" wrapText="1"/>
    </xf>
    <xf numFmtId="0" fontId="60" fillId="0" borderId="11" xfId="0" applyFont="1" applyBorder="1" applyAlignment="1">
      <alignment horizontal="left" vertical="center" wrapText="1"/>
    </xf>
    <xf numFmtId="10" fontId="12" fillId="0" borderId="4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9" fontId="12" fillId="3" borderId="11" xfId="0" applyNumberFormat="1" applyFont="1" applyFill="1" applyBorder="1" applyAlignment="1">
      <alignment horizontal="center" vertical="center" wrapText="1" readingOrder="1"/>
    </xf>
    <xf numFmtId="0" fontId="56" fillId="3" borderId="11" xfId="0" applyFont="1" applyFill="1" applyBorder="1" applyAlignment="1">
      <alignment horizontal="center" vertical="center" wrapText="1" readingOrder="1"/>
    </xf>
    <xf numFmtId="0" fontId="57" fillId="4" borderId="11" xfId="0" applyFont="1" applyFill="1" applyBorder="1" applyAlignment="1">
      <alignment horizontal="left" vertical="center" wrapText="1" readingOrder="1"/>
    </xf>
    <xf numFmtId="0" fontId="52" fillId="3" borderId="11" xfId="0" applyFont="1" applyFill="1" applyBorder="1" applyAlignment="1">
      <alignment horizontal="justify" vertical="center" wrapText="1" readingOrder="1"/>
    </xf>
    <xf numFmtId="0" fontId="58" fillId="0" borderId="11" xfId="0" applyFont="1" applyBorder="1" applyAlignment="1">
      <alignment horizontal="center" vertical="center" wrapText="1"/>
    </xf>
    <xf numFmtId="43" fontId="55" fillId="0" borderId="14" xfId="1" applyFont="1" applyBorder="1" applyAlignment="1">
      <alignment horizontal="left" vertical="center" wrapText="1" readingOrder="1"/>
    </xf>
    <xf numFmtId="43" fontId="55" fillId="0" borderId="13" xfId="1" applyFont="1" applyBorder="1" applyAlignment="1">
      <alignment horizontal="left" vertical="center" wrapText="1" readingOrder="1"/>
    </xf>
    <xf numFmtId="43" fontId="55" fillId="0" borderId="12" xfId="1" applyFont="1" applyBorder="1" applyAlignment="1">
      <alignment horizontal="left" vertical="center" wrapText="1" readingOrder="1"/>
    </xf>
    <xf numFmtId="0" fontId="54" fillId="3" borderId="11" xfId="0" applyFont="1" applyFill="1" applyBorder="1" applyAlignment="1">
      <alignment horizontal="center" vertical="center" wrapText="1" readingOrder="1"/>
    </xf>
    <xf numFmtId="43" fontId="55" fillId="0" borderId="11" xfId="1" applyFont="1" applyBorder="1" applyAlignment="1">
      <alignment horizontal="left" vertical="center" wrapText="1" readingOrder="1"/>
    </xf>
    <xf numFmtId="4" fontId="53" fillId="0" borderId="11" xfId="2" applyNumberFormat="1" applyFont="1" applyFill="1" applyBorder="1" applyAlignment="1">
      <alignment horizontal="left" vertical="center" wrapText="1" readingOrder="1"/>
    </xf>
    <xf numFmtId="0" fontId="52" fillId="3" borderId="11" xfId="0" applyFont="1" applyFill="1" applyBorder="1" applyAlignment="1">
      <alignment horizontal="left" vertical="center" wrapText="1" readingOrder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1" fillId="3" borderId="11" xfId="0" applyFont="1" applyFill="1" applyBorder="1" applyAlignment="1">
      <alignment horizontal="left" vertical="center" wrapText="1" readingOrder="1"/>
    </xf>
    <xf numFmtId="0" fontId="27" fillId="0" borderId="41" xfId="0" applyFont="1" applyFill="1" applyBorder="1" applyAlignment="1">
      <alignment horizontal="justify" vertical="center" wrapText="1"/>
    </xf>
    <xf numFmtId="0" fontId="27" fillId="0" borderId="28" xfId="0" applyFont="1" applyFill="1" applyBorder="1" applyAlignment="1">
      <alignment horizontal="justify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justify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justify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37" fillId="11" borderId="11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justify" vertical="center" wrapText="1" readingOrder="1"/>
    </xf>
    <xf numFmtId="0" fontId="29" fillId="10" borderId="11" xfId="0" applyFont="1" applyFill="1" applyBorder="1" applyAlignment="1">
      <alignment horizontal="left"/>
    </xf>
    <xf numFmtId="0" fontId="26" fillId="10" borderId="11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left" vertical="center" wrapText="1" readingOrder="1"/>
    </xf>
    <xf numFmtId="9" fontId="27" fillId="3" borderId="11" xfId="3" applyFont="1" applyFill="1" applyBorder="1" applyAlignment="1">
      <alignment horizontal="center" vertical="center" wrapText="1" readingOrder="1"/>
    </xf>
    <xf numFmtId="0" fontId="44" fillId="3" borderId="11" xfId="0" applyFont="1" applyFill="1" applyBorder="1" applyAlignment="1">
      <alignment horizontal="center" vertical="center" wrapText="1" readingOrder="1"/>
    </xf>
    <xf numFmtId="10" fontId="27" fillId="0" borderId="11" xfId="3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justify" vertical="top"/>
    </xf>
    <xf numFmtId="9" fontId="31" fillId="0" borderId="11" xfId="3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justify" vertical="center" wrapText="1"/>
    </xf>
    <xf numFmtId="0" fontId="31" fillId="3" borderId="14" xfId="0" applyFont="1" applyFill="1" applyBorder="1" applyAlignment="1">
      <alignment horizontal="center" vertical="center" wrapText="1" readingOrder="1"/>
    </xf>
    <xf numFmtId="0" fontId="31" fillId="3" borderId="13" xfId="0" applyFont="1" applyFill="1" applyBorder="1" applyAlignment="1">
      <alignment horizontal="center" vertical="center" wrapText="1" readingOrder="1"/>
    </xf>
    <xf numFmtId="0" fontId="31" fillId="3" borderId="12" xfId="0" applyFont="1" applyFill="1" applyBorder="1" applyAlignment="1">
      <alignment horizontal="center" vertical="center" wrapText="1" readingOrder="1"/>
    </xf>
    <xf numFmtId="0" fontId="31" fillId="3" borderId="11" xfId="0" applyFont="1" applyFill="1" applyBorder="1" applyAlignment="1">
      <alignment horizontal="center" vertical="center" wrapText="1" readingOrder="1"/>
    </xf>
    <xf numFmtId="9" fontId="31" fillId="3" borderId="11" xfId="0" applyNumberFormat="1" applyFont="1" applyFill="1" applyBorder="1" applyAlignment="1">
      <alignment horizontal="center" vertical="center" wrapText="1" readingOrder="1"/>
    </xf>
    <xf numFmtId="0" fontId="31" fillId="3" borderId="11" xfId="0" applyNumberFormat="1" applyFont="1" applyFill="1" applyBorder="1" applyAlignment="1">
      <alignment horizontal="center" vertical="center" wrapText="1" readingOrder="1"/>
    </xf>
    <xf numFmtId="43" fontId="16" fillId="0" borderId="11" xfId="1" applyFont="1" applyFill="1" applyBorder="1" applyAlignment="1">
      <alignment horizontal="left" vertical="center" wrapText="1" readingOrder="1"/>
    </xf>
    <xf numFmtId="43" fontId="16" fillId="0" borderId="14" xfId="1" applyFont="1" applyFill="1" applyBorder="1" applyAlignment="1">
      <alignment horizontal="left" vertical="center" wrapText="1" readingOrder="1"/>
    </xf>
    <xf numFmtId="43" fontId="16" fillId="0" borderId="13" xfId="1" applyFont="1" applyFill="1" applyBorder="1" applyAlignment="1">
      <alignment horizontal="left" vertical="center" wrapText="1" readingOrder="1"/>
    </xf>
    <xf numFmtId="43" fontId="16" fillId="0" borderId="12" xfId="1" applyFont="1" applyFill="1" applyBorder="1" applyAlignment="1">
      <alignment horizontal="left" vertical="center" wrapText="1" readingOrder="1"/>
    </xf>
    <xf numFmtId="164" fontId="9" fillId="0" borderId="11" xfId="2" applyNumberFormat="1" applyFont="1" applyFill="1" applyBorder="1" applyAlignment="1">
      <alignment horizontal="left" vertical="center" wrapText="1" readingOrder="1"/>
    </xf>
    <xf numFmtId="164" fontId="18" fillId="0" borderId="11" xfId="2" applyNumberFormat="1" applyFont="1" applyFill="1" applyBorder="1" applyAlignment="1">
      <alignment horizontal="center" vertical="center" wrapText="1" readingOrder="1"/>
    </xf>
    <xf numFmtId="0" fontId="9" fillId="0" borderId="11" xfId="0" applyFont="1" applyFill="1" applyBorder="1" applyAlignment="1">
      <alignment horizontal="left" vertical="center" wrapText="1" readingOrder="1"/>
    </xf>
    <xf numFmtId="0" fontId="16" fillId="3" borderId="11" xfId="0" applyFont="1" applyFill="1" applyBorder="1" applyAlignment="1">
      <alignment horizontal="left" vertical="center" wrapText="1" readingOrder="1"/>
    </xf>
    <xf numFmtId="0" fontId="3" fillId="0" borderId="28" xfId="0" applyFont="1" applyFill="1" applyBorder="1" applyAlignment="1">
      <alignment horizontal="center" vertical="center" wrapText="1"/>
    </xf>
    <xf numFmtId="9" fontId="3" fillId="0" borderId="28" xfId="3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justify" vertical="center" wrapText="1"/>
    </xf>
    <xf numFmtId="0" fontId="3" fillId="0" borderId="28" xfId="0" applyFont="1" applyBorder="1" applyAlignment="1">
      <alignment horizontal="center" vertical="center"/>
    </xf>
    <xf numFmtId="0" fontId="68" fillId="4" borderId="15" xfId="0" applyFont="1" applyFill="1" applyBorder="1" applyAlignment="1">
      <alignment horizontal="center" vertical="center"/>
    </xf>
    <xf numFmtId="0" fontId="68" fillId="4" borderId="1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30" xfId="0" applyFont="1" applyFill="1" applyBorder="1" applyAlignment="1">
      <alignment horizontal="center" vertical="center" textRotation="90"/>
    </xf>
    <xf numFmtId="0" fontId="10" fillId="0" borderId="37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left"/>
    </xf>
    <xf numFmtId="0" fontId="68" fillId="4" borderId="13" xfId="0" applyFont="1" applyFill="1" applyBorder="1" applyAlignment="1">
      <alignment horizontal="left"/>
    </xf>
    <xf numFmtId="0" fontId="68" fillId="4" borderId="12" xfId="0" applyFont="1" applyFill="1" applyBorder="1" applyAlignment="1">
      <alignment horizontal="left"/>
    </xf>
    <xf numFmtId="9" fontId="4" fillId="0" borderId="17" xfId="3" applyFont="1" applyFill="1" applyBorder="1" applyAlignment="1">
      <alignment horizontal="center" vertical="center" wrapText="1"/>
    </xf>
    <xf numFmtId="9" fontId="4" fillId="0" borderId="15" xfId="3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 readingOrder="1"/>
    </xf>
    <xf numFmtId="0" fontId="10" fillId="3" borderId="13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9" fontId="4" fillId="3" borderId="14" xfId="0" applyNumberFormat="1" applyFont="1" applyFill="1" applyBorder="1" applyAlignment="1">
      <alignment horizontal="center" vertical="center" wrapText="1" readingOrder="1"/>
    </xf>
    <xf numFmtId="9" fontId="4" fillId="3" borderId="12" xfId="0" applyNumberFormat="1" applyFont="1" applyFill="1" applyBorder="1" applyAlignment="1">
      <alignment horizontal="center" vertical="center" wrapText="1" readingOrder="1"/>
    </xf>
    <xf numFmtId="0" fontId="14" fillId="4" borderId="1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72" fillId="3" borderId="14" xfId="0" applyFont="1" applyFill="1" applyBorder="1" applyAlignment="1">
      <alignment horizontal="center" vertical="center" wrapText="1" readingOrder="1"/>
    </xf>
    <xf numFmtId="0" fontId="72" fillId="3" borderId="13" xfId="0" applyFont="1" applyFill="1" applyBorder="1" applyAlignment="1">
      <alignment horizontal="center" vertical="center" wrapText="1" readingOrder="1"/>
    </xf>
    <xf numFmtId="0" fontId="72" fillId="3" borderId="12" xfId="0" applyFont="1" applyFill="1" applyBorder="1" applyAlignment="1">
      <alignment horizontal="center" vertical="center" wrapText="1" readingOrder="1"/>
    </xf>
    <xf numFmtId="9" fontId="71" fillId="0" borderId="17" xfId="3" applyFont="1" applyFill="1" applyBorder="1" applyAlignment="1">
      <alignment horizontal="center" vertical="center" wrapText="1"/>
    </xf>
    <xf numFmtId="9" fontId="71" fillId="0" borderId="15" xfId="3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69" fillId="0" borderId="17" xfId="3" applyFont="1" applyFill="1" applyBorder="1" applyAlignment="1">
      <alignment horizontal="center" vertical="center" wrapText="1"/>
    </xf>
    <xf numFmtId="9" fontId="69" fillId="0" borderId="15" xfId="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left" vertical="center" wrapText="1" readingOrder="1"/>
    </xf>
    <xf numFmtId="0" fontId="4" fillId="3" borderId="12" xfId="0" applyFont="1" applyFill="1" applyBorder="1" applyAlignment="1">
      <alignment horizontal="left" vertical="center" wrapText="1" readingOrder="1"/>
    </xf>
    <xf numFmtId="0" fontId="67" fillId="0" borderId="1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 readingOrder="1"/>
    </xf>
    <xf numFmtId="0" fontId="14" fillId="4" borderId="11" xfId="0" applyFont="1" applyFill="1" applyBorder="1" applyAlignment="1">
      <alignment horizontal="center" vertical="center" wrapText="1" readingOrder="1"/>
    </xf>
  </cellXfs>
  <cellStyles count="5">
    <cellStyle name="Millares" xfId="1" builtinId="3"/>
    <cellStyle name="Moneda" xfId="2" builtinId="4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112621</xdr:colOff>
      <xdr:row>1</xdr:row>
      <xdr:rowOff>18490</xdr:rowOff>
    </xdr:from>
    <xdr:ext cx="1541649" cy="533684"/>
    <xdr:pic>
      <xdr:nvPicPr>
        <xdr:cNvPr id="2" name="7 Imagen" descr="C:\Users\ceballos\Documents\acapulco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621" y="208990"/>
          <a:ext cx="1541649" cy="533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56694</xdr:colOff>
      <xdr:row>93</xdr:row>
      <xdr:rowOff>8143</xdr:rowOff>
    </xdr:from>
    <xdr:to>
      <xdr:col>7</xdr:col>
      <xdr:colOff>385886</xdr:colOff>
      <xdr:row>100</xdr:row>
      <xdr:rowOff>163286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580694" y="17724643"/>
          <a:ext cx="4139192" cy="1488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Agustín Ceballos Contreras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Responsable del Programa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Evaluación del Desempeño</a:t>
          </a:r>
        </a:p>
      </xdr:txBody>
    </xdr:sp>
    <xdr:clientData/>
  </xdr:twoCellAnchor>
  <xdr:twoCellAnchor>
    <xdr:from>
      <xdr:col>12</xdr:col>
      <xdr:colOff>386949</xdr:colOff>
      <xdr:row>92</xdr:row>
      <xdr:rowOff>107576</xdr:rowOff>
    </xdr:from>
    <xdr:to>
      <xdr:col>18</xdr:col>
      <xdr:colOff>470647</xdr:colOff>
      <xdr:row>99</xdr:row>
      <xdr:rowOff>78434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530949" y="17633576"/>
          <a:ext cx="4655698" cy="13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Katy Lorely Castellanos Villazana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Secretaría Particular</a:t>
          </a:r>
        </a:p>
      </xdr:txBody>
    </xdr:sp>
    <xdr:clientData/>
  </xdr:twoCellAnchor>
  <xdr:twoCellAnchor>
    <xdr:from>
      <xdr:col>1</xdr:col>
      <xdr:colOff>809607</xdr:colOff>
      <xdr:row>102</xdr:row>
      <xdr:rowOff>156242</xdr:rowOff>
    </xdr:from>
    <xdr:to>
      <xdr:col>7</xdr:col>
      <xdr:colOff>522457</xdr:colOff>
      <xdr:row>108</xdr:row>
      <xdr:rowOff>136072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23982" y="19587242"/>
          <a:ext cx="4332475" cy="1122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Aprobado por: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Ing. Leonel Galindo González</a:t>
          </a: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2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490486</xdr:colOff>
      <xdr:row>102</xdr:row>
      <xdr:rowOff>108272</xdr:rowOff>
    </xdr:from>
    <xdr:to>
      <xdr:col>18</xdr:col>
      <xdr:colOff>459442</xdr:colOff>
      <xdr:row>109</xdr:row>
      <xdr:rowOff>136071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634486" y="19539272"/>
          <a:ext cx="4540956" cy="1361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</xdr:txBody>
    </xdr:sp>
    <xdr:clientData/>
  </xdr:twoCellAnchor>
  <xdr:oneCellAnchor>
    <xdr:from>
      <xdr:col>18</xdr:col>
      <xdr:colOff>244929</xdr:colOff>
      <xdr:row>0</xdr:row>
      <xdr:rowOff>13607</xdr:rowOff>
    </xdr:from>
    <xdr:ext cx="1941819" cy="1051567"/>
    <xdr:pic>
      <xdr:nvPicPr>
        <xdr:cNvPr id="7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0929" y="13607"/>
          <a:ext cx="1941819" cy="10515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593912</xdr:colOff>
      <xdr:row>92</xdr:row>
      <xdr:rowOff>242</xdr:rowOff>
    </xdr:from>
    <xdr:to>
      <xdr:col>5</xdr:col>
      <xdr:colOff>568780</xdr:colOff>
      <xdr:row>96</xdr:row>
      <xdr:rowOff>152643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432112" y="25965392"/>
          <a:ext cx="2537093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Depto. de Control  Presupuestal y Anàlisis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123825</xdr:rowOff>
    </xdr:from>
    <xdr:to>
      <xdr:col>3</xdr:col>
      <xdr:colOff>371475</xdr:colOff>
      <xdr:row>3</xdr:row>
      <xdr:rowOff>123605</xdr:rowOff>
    </xdr:to>
    <xdr:pic>
      <xdr:nvPicPr>
        <xdr:cNvPr id="3" name="2 Imagen" descr="C:\Users\ceballos\Documents\acapulco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71650" cy="61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76200</xdr:colOff>
      <xdr:row>91</xdr:row>
      <xdr:rowOff>238125</xdr:rowOff>
    </xdr:from>
    <xdr:to>
      <xdr:col>18</xdr:col>
      <xdr:colOff>234387</xdr:colOff>
      <xdr:row>96</xdr:row>
      <xdr:rowOff>133351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5591175" y="25946100"/>
          <a:ext cx="2815662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</a:t>
          </a:r>
        </a:p>
      </xdr:txBody>
    </xdr:sp>
    <xdr:clientData/>
  </xdr:twoCellAnchor>
  <xdr:twoCellAnchor>
    <xdr:from>
      <xdr:col>2</xdr:col>
      <xdr:colOff>323850</xdr:colOff>
      <xdr:row>98</xdr:row>
      <xdr:rowOff>71870</xdr:rowOff>
    </xdr:from>
    <xdr:to>
      <xdr:col>5</xdr:col>
      <xdr:colOff>389334</xdr:colOff>
      <xdr:row>105</xdr:row>
      <xdr:rowOff>132484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1162050" y="27180020"/>
          <a:ext cx="2627709" cy="1394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Leonel Galindo Gonzàlez</a:t>
          </a: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9</xdr:col>
      <xdr:colOff>262549</xdr:colOff>
      <xdr:row>98</xdr:row>
      <xdr:rowOff>28575</xdr:rowOff>
    </xdr:from>
    <xdr:to>
      <xdr:col>18</xdr:col>
      <xdr:colOff>14499</xdr:colOff>
      <xdr:row>105</xdr:row>
      <xdr:rowOff>149802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5777524" y="27136725"/>
          <a:ext cx="2409425" cy="1454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General </a:t>
          </a:r>
        </a:p>
      </xdr:txBody>
    </xdr:sp>
    <xdr:clientData/>
  </xdr:twoCellAnchor>
  <xdr:twoCellAnchor editAs="oneCell">
    <xdr:from>
      <xdr:col>17</xdr:col>
      <xdr:colOff>257175</xdr:colOff>
      <xdr:row>0</xdr:row>
      <xdr:rowOff>104775</xdr:rowOff>
    </xdr:from>
    <xdr:to>
      <xdr:col>20</xdr:col>
      <xdr:colOff>504190</xdr:colOff>
      <xdr:row>3</xdr:row>
      <xdr:rowOff>66675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104775"/>
          <a:ext cx="179959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612322</xdr:colOff>
      <xdr:row>108</xdr:row>
      <xdr:rowOff>158054</xdr:rowOff>
    </xdr:from>
    <xdr:to>
      <xdr:col>4</xdr:col>
      <xdr:colOff>854213</xdr:colOff>
      <xdr:row>113</xdr:row>
      <xdr:rowOff>107930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88522" y="34667129"/>
          <a:ext cx="2527891" cy="90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Juan Antonio Herrera García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Aux. de la Dirección Comercial</a:t>
          </a:r>
        </a:p>
      </xdr:txBody>
    </xdr:sp>
    <xdr:clientData/>
  </xdr:twoCellAnchor>
  <xdr:twoCellAnchor>
    <xdr:from>
      <xdr:col>11</xdr:col>
      <xdr:colOff>233910</xdr:colOff>
      <xdr:row>108</xdr:row>
      <xdr:rowOff>159179</xdr:rowOff>
    </xdr:from>
    <xdr:to>
      <xdr:col>14</xdr:col>
      <xdr:colOff>306340</xdr:colOff>
      <xdr:row>113</xdr:row>
      <xdr:rowOff>63929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072985" y="34668254"/>
          <a:ext cx="215840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Leonel Galindo Gonzalezl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5</xdr:col>
      <xdr:colOff>577305</xdr:colOff>
      <xdr:row>108</xdr:row>
      <xdr:rowOff>168863</xdr:rowOff>
    </xdr:from>
    <xdr:to>
      <xdr:col>8</xdr:col>
      <xdr:colOff>560215</xdr:colOff>
      <xdr:row>113</xdr:row>
      <xdr:rowOff>130763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977730" y="34677938"/>
          <a:ext cx="232606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Ándres Manzano Rodriguez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Comercial</a:t>
          </a:r>
        </a:p>
      </xdr:txBody>
    </xdr:sp>
    <xdr:clientData/>
  </xdr:twoCellAnchor>
  <xdr:twoCellAnchor>
    <xdr:from>
      <xdr:col>17</xdr:col>
      <xdr:colOff>12807</xdr:colOff>
      <xdr:row>108</xdr:row>
      <xdr:rowOff>161159</xdr:rowOff>
    </xdr:from>
    <xdr:to>
      <xdr:col>20</xdr:col>
      <xdr:colOff>244088</xdr:colOff>
      <xdr:row>113</xdr:row>
      <xdr:rowOff>94483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11919057" y="34670234"/>
          <a:ext cx="2393456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P. Adali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  <xdr:oneCellAnchor>
    <xdr:from>
      <xdr:col>18</xdr:col>
      <xdr:colOff>54429</xdr:colOff>
      <xdr:row>1</xdr:row>
      <xdr:rowOff>999</xdr:rowOff>
    </xdr:from>
    <xdr:ext cx="2115435" cy="772724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6479" y="115299"/>
          <a:ext cx="2115435" cy="772724"/>
        </a:xfrm>
        <a:prstGeom prst="rect">
          <a:avLst/>
        </a:prstGeom>
        <a:effectLst>
          <a:glow rad="38100">
            <a:schemeClr val="bg1">
              <a:alpha val="80000"/>
            </a:schemeClr>
          </a:glow>
        </a:effectLst>
      </xdr:spPr>
    </xdr:pic>
    <xdr:clientData/>
  </xdr:oneCellAnchor>
  <xdr:oneCellAnchor>
    <xdr:from>
      <xdr:col>1</xdr:col>
      <xdr:colOff>112621</xdr:colOff>
      <xdr:row>1</xdr:row>
      <xdr:rowOff>18490</xdr:rowOff>
    </xdr:from>
    <xdr:ext cx="1942057" cy="675364"/>
    <xdr:pic>
      <xdr:nvPicPr>
        <xdr:cNvPr id="7" name="7 Imagen" descr="C:\Users\ceballos\Documents\acapulco-logo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21" y="132790"/>
          <a:ext cx="1942057" cy="67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414102</xdr:colOff>
      <xdr:row>189</xdr:row>
      <xdr:rowOff>179984</xdr:rowOff>
    </xdr:from>
    <xdr:to>
      <xdr:col>11</xdr:col>
      <xdr:colOff>352135</xdr:colOff>
      <xdr:row>199</xdr:row>
      <xdr:rowOff>86590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20033DF0-A100-4649-8339-B8A35ED5CC4F}"/>
            </a:ext>
          </a:extLst>
        </xdr:cNvPr>
        <xdr:cNvSpPr txBox="1">
          <a:spLocks noChangeArrowheads="1"/>
        </xdr:cNvSpPr>
      </xdr:nvSpPr>
      <xdr:spPr bwMode="auto">
        <a:xfrm flipH="1">
          <a:off x="6633927" y="90296009"/>
          <a:ext cx="3843283" cy="181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Alfonso Clavel Espinobarros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Operación</a:t>
          </a:r>
        </a:p>
      </xdr:txBody>
    </xdr:sp>
    <xdr:clientData/>
  </xdr:twoCellAnchor>
  <xdr:twoCellAnchor>
    <xdr:from>
      <xdr:col>17</xdr:col>
      <xdr:colOff>85796</xdr:colOff>
      <xdr:row>189</xdr:row>
      <xdr:rowOff>188282</xdr:rowOff>
    </xdr:from>
    <xdr:to>
      <xdr:col>20</xdr:col>
      <xdr:colOff>1091045</xdr:colOff>
      <xdr:row>199</xdr:row>
      <xdr:rowOff>23090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6D31368C-A1A6-41AF-A5CE-78C8AD08D5E9}"/>
            </a:ext>
          </a:extLst>
        </xdr:cNvPr>
        <xdr:cNvSpPr txBox="1">
          <a:spLocks noChangeArrowheads="1"/>
        </xdr:cNvSpPr>
      </xdr:nvSpPr>
      <xdr:spPr bwMode="auto">
        <a:xfrm flipH="1">
          <a:off x="16068746" y="90304307"/>
          <a:ext cx="4005624" cy="1739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Adalid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</xdr:txBody>
    </xdr:sp>
    <xdr:clientData/>
  </xdr:twoCellAnchor>
  <xdr:twoCellAnchor editAs="oneCell">
    <xdr:from>
      <xdr:col>19</xdr:col>
      <xdr:colOff>42633</xdr:colOff>
      <xdr:row>1</xdr:row>
      <xdr:rowOff>999</xdr:rowOff>
    </xdr:from>
    <xdr:to>
      <xdr:col>20</xdr:col>
      <xdr:colOff>978119</xdr:colOff>
      <xdr:row>2</xdr:row>
      <xdr:rowOff>124846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F9A55E1-27BE-42C8-A82A-00C2CB53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968683" y="115299"/>
          <a:ext cx="1992761" cy="809647"/>
        </a:xfrm>
        <a:prstGeom prst="rect">
          <a:avLst/>
        </a:prstGeom>
        <a:effectLst>
          <a:glow rad="38100">
            <a:schemeClr val="bg1">
              <a:alpha val="80000"/>
            </a:schemeClr>
          </a:glow>
        </a:effectLst>
      </xdr:spPr>
    </xdr:pic>
    <xdr:clientData/>
  </xdr:twoCellAnchor>
  <xdr:twoCellAnchor editAs="oneCell">
    <xdr:from>
      <xdr:col>1</xdr:col>
      <xdr:colOff>112620</xdr:colOff>
      <xdr:row>1</xdr:row>
      <xdr:rowOff>18489</xdr:rowOff>
    </xdr:from>
    <xdr:to>
      <xdr:col>3</xdr:col>
      <xdr:colOff>207818</xdr:colOff>
      <xdr:row>2</xdr:row>
      <xdr:rowOff>55978</xdr:rowOff>
    </xdr:to>
    <xdr:pic>
      <xdr:nvPicPr>
        <xdr:cNvPr id="5" name="7 Imagen" descr="C:\Users\ceballos\Documents\acapulco-logo.png">
          <a:extLst>
            <a:ext uri="{FF2B5EF4-FFF2-40B4-BE49-F238E27FC236}">
              <a16:creationId xmlns:a16="http://schemas.microsoft.com/office/drawing/2014/main" xmlns="" id="{5C87F7EC-78C5-4BEF-85D5-B0436328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20" y="132789"/>
          <a:ext cx="2152598" cy="723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335105</xdr:colOff>
      <xdr:row>190</xdr:row>
      <xdr:rowOff>23539</xdr:rowOff>
    </xdr:from>
    <xdr:to>
      <xdr:col>16</xdr:col>
      <xdr:colOff>181840</xdr:colOff>
      <xdr:row>202</xdr:row>
      <xdr:rowOff>118341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44DFFECF-9F80-40B2-AA4B-E7A22EF08AC3}"/>
            </a:ext>
          </a:extLst>
        </xdr:cNvPr>
        <xdr:cNvSpPr txBox="1">
          <a:spLocks noChangeArrowheads="1"/>
        </xdr:cNvSpPr>
      </xdr:nvSpPr>
      <xdr:spPr bwMode="auto">
        <a:xfrm flipH="1">
          <a:off x="11441255" y="90330064"/>
          <a:ext cx="3742460" cy="2380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  <a:endParaRPr lang="es-MX" sz="14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Leonel</a:t>
          </a:r>
          <a:r>
            <a:rPr lang="es-MX" sz="14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Galindo Gonzalez</a:t>
          </a:r>
          <a:endParaRPr lang="es-MX" sz="14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</xdr:col>
      <xdr:colOff>673497</xdr:colOff>
      <xdr:row>190</xdr:row>
      <xdr:rowOff>140964</xdr:rowOff>
    </xdr:from>
    <xdr:to>
      <xdr:col>5</xdr:col>
      <xdr:colOff>906658</xdr:colOff>
      <xdr:row>197</xdr:row>
      <xdr:rowOff>103012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AC945552-C65D-42D8-925E-6D9705274741}"/>
            </a:ext>
          </a:extLst>
        </xdr:cNvPr>
        <xdr:cNvSpPr txBox="1">
          <a:spLocks noChangeArrowheads="1"/>
        </xdr:cNvSpPr>
      </xdr:nvSpPr>
      <xdr:spPr bwMode="auto">
        <a:xfrm>
          <a:off x="749697" y="90447489"/>
          <a:ext cx="4090786" cy="1295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Félix René López De los Santos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 la Planta Potabilizadora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3</xdr:col>
      <xdr:colOff>371475</xdr:colOff>
      <xdr:row>3</xdr:row>
      <xdr:rowOff>123605</xdr:rowOff>
    </xdr:to>
    <xdr:pic>
      <xdr:nvPicPr>
        <xdr:cNvPr id="2" name="7 Imagen" descr="C:\Users\ceballos\Documents\acapulco-logo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71650" cy="61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685800</xdr:colOff>
      <xdr:row>128</xdr:row>
      <xdr:rowOff>129020</xdr:rowOff>
    </xdr:from>
    <xdr:to>
      <xdr:col>5</xdr:col>
      <xdr:colOff>751284</xdr:colOff>
      <xdr:row>135</xdr:row>
      <xdr:rowOff>189634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1524000" y="26513270"/>
          <a:ext cx="2627709" cy="1394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Leonel Galindo González</a:t>
          </a: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11</xdr:col>
      <xdr:colOff>33949</xdr:colOff>
      <xdr:row>128</xdr:row>
      <xdr:rowOff>85725</xdr:rowOff>
    </xdr:from>
    <xdr:to>
      <xdr:col>18</xdr:col>
      <xdr:colOff>376449</xdr:colOff>
      <xdr:row>136</xdr:row>
      <xdr:rowOff>16452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6139474" y="26469975"/>
          <a:ext cx="2409425" cy="1454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  <xdr:twoCellAnchor>
    <xdr:from>
      <xdr:col>3</xdr:col>
      <xdr:colOff>123825</xdr:colOff>
      <xdr:row>121</xdr:row>
      <xdr:rowOff>85725</xdr:rowOff>
    </xdr:from>
    <xdr:to>
      <xdr:col>6</xdr:col>
      <xdr:colOff>20379</xdr:colOff>
      <xdr:row>126</xdr:row>
      <xdr:rowOff>36550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724025" y="25136475"/>
          <a:ext cx="2458779" cy="90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algn="ctr" rtl="1"/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Manuel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Ocampo Gallardo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Auxiliar de la Dirección Técnica</a:t>
          </a:r>
        </a:p>
      </xdr:txBody>
    </xdr:sp>
    <xdr:clientData/>
  </xdr:twoCellAnchor>
  <xdr:twoCellAnchor>
    <xdr:from>
      <xdr:col>10</xdr:col>
      <xdr:colOff>93478</xdr:colOff>
      <xdr:row>121</xdr:row>
      <xdr:rowOff>95250</xdr:rowOff>
    </xdr:from>
    <xdr:to>
      <xdr:col>17</xdr:col>
      <xdr:colOff>125091</xdr:colOff>
      <xdr:row>126</xdr:row>
      <xdr:rowOff>46075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5903728" y="25146000"/>
          <a:ext cx="2098538" cy="90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Jorge Sánchez Rodríguez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Técnico</a:t>
          </a:r>
        </a:p>
      </xdr:txBody>
    </xdr:sp>
    <xdr:clientData/>
  </xdr:twoCellAnchor>
  <xdr:twoCellAnchor editAs="oneCell">
    <xdr:from>
      <xdr:col>19</xdr:col>
      <xdr:colOff>25400</xdr:colOff>
      <xdr:row>0</xdr:row>
      <xdr:rowOff>120650</xdr:rowOff>
    </xdr:from>
    <xdr:to>
      <xdr:col>20</xdr:col>
      <xdr:colOff>977900</xdr:colOff>
      <xdr:row>3</xdr:row>
      <xdr:rowOff>95250</xdr:rowOff>
    </xdr:to>
    <xdr:pic>
      <xdr:nvPicPr>
        <xdr:cNvPr id="7" name="Picture 4" descr="C:\Users\USUARIO\Desktop\Imagen1.jpg">
          <a:extLst>
            <a:ext uri="{FF2B5EF4-FFF2-40B4-BE49-F238E27FC236}">
              <a16:creationId xmlns:a16="http://schemas.microsoft.com/office/drawing/2014/main" xmlns="" id="{36D3DB96-E29D-4E9B-9DC4-DCCBCB27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0" y="120650"/>
          <a:ext cx="1714500" cy="59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694266</xdr:colOff>
      <xdr:row>87</xdr:row>
      <xdr:rowOff>101164</xdr:rowOff>
    </xdr:from>
    <xdr:to>
      <xdr:col>7</xdr:col>
      <xdr:colOff>338666</xdr:colOff>
      <xdr:row>93</xdr:row>
      <xdr:rowOff>146921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99166" y="29733439"/>
          <a:ext cx="4111625" cy="118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C. Enrique Salvador Carranza Vargas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Auxiliar de la Dirección de Gestión Ciudadana </a:t>
          </a:r>
        </a:p>
      </xdr:txBody>
    </xdr:sp>
    <xdr:clientData/>
  </xdr:twoCellAnchor>
  <xdr:twoCellAnchor>
    <xdr:from>
      <xdr:col>10</xdr:col>
      <xdr:colOff>65615</xdr:colOff>
      <xdr:row>87</xdr:row>
      <xdr:rowOff>46132</xdr:rowOff>
    </xdr:from>
    <xdr:to>
      <xdr:col>20</xdr:col>
      <xdr:colOff>1223</xdr:colOff>
      <xdr:row>93</xdr:row>
      <xdr:rowOff>15870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 flipH="1">
          <a:off x="7123640" y="29678407"/>
          <a:ext cx="5155308" cy="1112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Jesús Ramírez Domínguez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Gestión Ciudadana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738716</xdr:colOff>
      <xdr:row>101</xdr:row>
      <xdr:rowOff>101102</xdr:rowOff>
    </xdr:from>
    <xdr:to>
      <xdr:col>7</xdr:col>
      <xdr:colOff>365508</xdr:colOff>
      <xdr:row>107</xdr:row>
      <xdr:rowOff>77818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 flipH="1">
          <a:off x="1843616" y="32400377"/>
          <a:ext cx="4094017" cy="1119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Leonel Galindo González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10</xdr:col>
      <xdr:colOff>155575</xdr:colOff>
      <xdr:row>101</xdr:row>
      <xdr:rowOff>16435</xdr:rowOff>
    </xdr:from>
    <xdr:to>
      <xdr:col>19</xdr:col>
      <xdr:colOff>720961</xdr:colOff>
      <xdr:row>107</xdr:row>
      <xdr:rowOff>30474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7213600" y="32315710"/>
          <a:ext cx="5023086" cy="1157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</xdr:txBody>
    </xdr:sp>
    <xdr:clientData/>
  </xdr:twoCellAnchor>
  <xdr:twoCellAnchor editAs="oneCell">
    <xdr:from>
      <xdr:col>1</xdr:col>
      <xdr:colOff>112621</xdr:colOff>
      <xdr:row>1</xdr:row>
      <xdr:rowOff>40902</xdr:rowOff>
    </xdr:from>
    <xdr:to>
      <xdr:col>2</xdr:col>
      <xdr:colOff>620682</xdr:colOff>
      <xdr:row>1</xdr:row>
      <xdr:rowOff>562491</xdr:rowOff>
    </xdr:to>
    <xdr:pic>
      <xdr:nvPicPr>
        <xdr:cNvPr id="6" name="7 Imagen" descr="C:\Users\ceballos\Documents\acapulco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21" y="155202"/>
          <a:ext cx="1536761" cy="52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</xdr:row>
      <xdr:rowOff>22412</xdr:rowOff>
    </xdr:from>
    <xdr:to>
      <xdr:col>20</xdr:col>
      <xdr:colOff>1079014</xdr:colOff>
      <xdr:row>2</xdr:row>
      <xdr:rowOff>30199</xdr:rowOff>
    </xdr:to>
    <xdr:pic>
      <xdr:nvPicPr>
        <xdr:cNvPr id="7" name="Picture 4" descr="C:\Users\USUARIO\Desktop\Imagen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36712"/>
          <a:ext cx="1841014" cy="607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1.%20General%20(1)%20revis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\Documents\Poa%20enero%20a%20junio%202019\MIR%20PBr%20y%20POA%202019%20enero%20a%20junio%20sin%20ent6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4.7.2%20ED%20P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POA%20PBR%202019%20(1)%20operativ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POA,%20MIR,%20PBR%20y%20Fichas%20Tecnicas%20DC%202019%20OK%20feb20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\Documents\Poa%20enero%20a%20junio%202019\PBR-MIR-POA%20%202019%20D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3%20Comercial%20nuev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4%20MIR%20PBR%20POA%20CIFRAS%202019%20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R%20PBR%20POA%20CIFRAS%202019%201106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A&#241;o%202020\CTA%20PUB%202019%20EVALUACION%20DEL%20DESEMPE&#209;O\Segundo%20sem%202019\6.%20Gestion%20ciudadana-1%20corregir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"/>
      <sheetName val="MIR"/>
    </sheetNames>
    <sheetDataSet>
      <sheetData sheetId="0">
        <row r="64">
          <cell r="R64">
            <v>53716088.709999993</v>
          </cell>
        </row>
        <row r="66">
          <cell r="R66">
            <v>50257327.099999994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PBr"/>
      <sheetName val="POA"/>
      <sheetName val="FIN"/>
      <sheetName val="PROP"/>
      <sheetName val="COMP"/>
      <sheetName val="ACT-1"/>
      <sheetName val="ACT-2"/>
      <sheetName val="ACT-3"/>
      <sheetName val="ACT-4"/>
      <sheetName val="ACT-5"/>
      <sheetName val="ACT-6"/>
      <sheetName val="ACT-7"/>
      <sheetName val="ACT-8"/>
      <sheetName val="Hoja1"/>
    </sheetNames>
    <sheetDataSet>
      <sheetData sheetId="0">
        <row r="16">
          <cell r="A16" t="str">
            <v>Contribuir  a la atención de demandas ciudadanas de los servicios de agua potable, alcantarillado y saneamiento,  mediante la implementación de mecanismos de participacion  Sociedad - Gobierno; mejorando la calidad la atención de la ciudadania, para disminuir los tiempos de respuesta.</v>
          </cell>
        </row>
        <row r="20">
          <cell r="A20" t="str">
            <v>Habitantes de la Ciudad de Acapulco con mejor calidad de la atencion de los servicios en cuanto a las demandas, quejas y solicitudes.</v>
          </cell>
        </row>
        <row r="24">
          <cell r="A24" t="str">
            <v>Ciudadanía atendida en cuanto a sus solicitudes de los servicios mediante el seguimiento de mecanismos de captación de demanda adecuados y oportunos.</v>
          </cell>
        </row>
        <row r="27">
          <cell r="A27" t="str">
            <v>Participar en reuniones de trabajo en coordinación con otras dependencias para establecer mecanismos de atención para la resolución de las demandas ciudadanas.</v>
          </cell>
        </row>
        <row r="28">
          <cell r="A28" t="str">
            <v>Coordinar las acciones realizadas en  los departamentos de la Dirección de Gestión  Ciudadana.</v>
          </cell>
        </row>
        <row r="29">
          <cell r="A29" t="str">
            <v>Fomentando actividades  para el uso sustentable del agua.</v>
          </cell>
        </row>
        <row r="30">
          <cell r="A30" t="str">
            <v>Atención a las demandas a Usuarios en Mesa de Trabajo y Recorridos.</v>
          </cell>
        </row>
        <row r="31">
          <cell r="A31" t="str">
            <v>Atención a Demandas Ciudadanas Vía Telefónicas 073.</v>
          </cell>
        </row>
        <row r="32">
          <cell r="A32" t="str">
            <v>Mitigar la falta de servicio de agua mediante la entrega de servicios de agua en pipa.</v>
          </cell>
        </row>
        <row r="33">
          <cell r="A33" t="str">
            <v>Asesorar, orientar hasta su conclusión las quejas  contra actos u omisiones de las distintas áreas de la C.A.P.A.M.A.</v>
          </cell>
        </row>
      </sheetData>
      <sheetData sheetId="1"/>
      <sheetData sheetId="2"/>
      <sheetData sheetId="3">
        <row r="9">
          <cell r="C9" t="str">
            <v>Variación en la atención a demandas  de los servicios de agua potable, alcantarillado y saneamiento.</v>
          </cell>
        </row>
        <row r="18">
          <cell r="A18" t="str">
            <v>SAS2019</v>
          </cell>
          <cell r="B18" t="str">
            <v>Solicitudes Atendidas de los Servicios 2019.</v>
          </cell>
          <cell r="E18" t="str">
            <v>Solicitudes</v>
          </cell>
        </row>
        <row r="19">
          <cell r="A19" t="str">
            <v>SAS2018</v>
          </cell>
          <cell r="B19" t="str">
            <v>Solicitudes Atendidas de los Servicios 2018</v>
          </cell>
        </row>
        <row r="21">
          <cell r="A21" t="str">
            <v>(SAS2019 / SAS2018) -1 *100</v>
          </cell>
          <cell r="H21" t="str">
            <v>12 % con relación al año anterior</v>
          </cell>
        </row>
      </sheetData>
      <sheetData sheetId="4">
        <row r="18">
          <cell r="A18" t="str">
            <v>NUS</v>
          </cell>
          <cell r="B18" t="str">
            <v>Número de usuarios encuestados que se sienten satisfechos con la atención de los servicios</v>
          </cell>
        </row>
        <row r="19">
          <cell r="A19" t="str">
            <v>TER</v>
          </cell>
          <cell r="B19" t="str">
            <v>Total de encuestas realizadas</v>
          </cell>
        </row>
        <row r="21">
          <cell r="A21" t="str">
            <v>(NUS / TER) *100</v>
          </cell>
        </row>
      </sheetData>
      <sheetData sheetId="5">
        <row r="9">
          <cell r="C9" t="str">
            <v>Porcentaje de seguimiento en la atención de solicitudes de los servicios.</v>
          </cell>
        </row>
        <row r="18">
          <cell r="A18" t="str">
            <v>NASR</v>
          </cell>
          <cell r="B18" t="str">
            <v>Número de acciones de seguimiento realizadas</v>
          </cell>
          <cell r="E18" t="str">
            <v>Acciones</v>
          </cell>
        </row>
        <row r="19">
          <cell r="A19" t="str">
            <v>NASP</v>
          </cell>
          <cell r="B19" t="str">
            <v>Número de acciones de seguimiento programadas</v>
          </cell>
          <cell r="E19" t="str">
            <v>Acciones</v>
          </cell>
        </row>
        <row r="21">
          <cell r="A21" t="str">
            <v>(NASR / NASP) *100</v>
          </cell>
        </row>
      </sheetData>
      <sheetData sheetId="6">
        <row r="17">
          <cell r="E17" t="str">
            <v>Reuniones</v>
          </cell>
        </row>
      </sheetData>
      <sheetData sheetId="7">
        <row r="18">
          <cell r="E18" t="str">
            <v>Acciones</v>
          </cell>
        </row>
      </sheetData>
      <sheetData sheetId="8">
        <row r="18">
          <cell r="E18" t="str">
            <v>Actividades</v>
          </cell>
        </row>
      </sheetData>
      <sheetData sheetId="9">
        <row r="18">
          <cell r="E18" t="str">
            <v xml:space="preserve">Demandas </v>
          </cell>
        </row>
      </sheetData>
      <sheetData sheetId="10">
        <row r="18">
          <cell r="E18" t="str">
            <v>Reportes</v>
          </cell>
        </row>
      </sheetData>
      <sheetData sheetId="11">
        <row r="18">
          <cell r="E18" t="str">
            <v>Servicios</v>
          </cell>
        </row>
      </sheetData>
      <sheetData sheetId="12">
        <row r="18">
          <cell r="E18" t="str">
            <v>Quejas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 General"/>
      <sheetName val="Finanzas"/>
      <sheetName val="Comercial"/>
      <sheetName val="Operativa"/>
      <sheetName val="D. Tecnica"/>
      <sheetName val="Gestion C"/>
    </sheetNames>
    <sheetDataSet>
      <sheetData sheetId="0" refreshError="1"/>
      <sheetData sheetId="1" refreshError="1"/>
      <sheetData sheetId="2" refreshError="1"/>
      <sheetData sheetId="3" refreshError="1">
        <row r="46">
          <cell r="H46">
            <v>6352724.0159999998</v>
          </cell>
          <cell r="I46">
            <v>5327810.0640000002</v>
          </cell>
          <cell r="J46">
            <v>5773453.7759999996</v>
          </cell>
          <cell r="K46">
            <v>5887851.1959999995</v>
          </cell>
          <cell r="L46">
            <v>6389463.5999999996</v>
          </cell>
          <cell r="M46">
            <v>9029102.25</v>
          </cell>
        </row>
        <row r="47">
          <cell r="H47">
            <v>3030571</v>
          </cell>
          <cell r="I47">
            <v>2955448</v>
          </cell>
          <cell r="J47">
            <v>2902381</v>
          </cell>
          <cell r="K47">
            <v>3010077</v>
          </cell>
          <cell r="L47">
            <v>2998728</v>
          </cell>
          <cell r="M47">
            <v>2687875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"/>
      <sheetName val="PBR"/>
    </sheetNames>
    <sheetDataSet>
      <sheetData sheetId="0" refreshError="1"/>
      <sheetData sheetId="1">
        <row r="47">
          <cell r="N47">
            <v>6288865.4879999999</v>
          </cell>
          <cell r="O47">
            <v>6307146.6498461543</v>
          </cell>
          <cell r="P47">
            <v>5808996.2880000006</v>
          </cell>
          <cell r="Q47">
            <v>5001946.5777230775</v>
          </cell>
          <cell r="R47">
            <v>5524584.3840000005</v>
          </cell>
          <cell r="S47">
            <v>6552013.2480000015</v>
          </cell>
        </row>
        <row r="48">
          <cell r="N48">
            <v>2946562</v>
          </cell>
          <cell r="O48">
            <v>2995926</v>
          </cell>
          <cell r="Q48">
            <v>2838814</v>
          </cell>
          <cell r="R48">
            <v>2889533</v>
          </cell>
          <cell r="S48">
            <v>2916798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9"/>
      <sheetName val="PBR 2019"/>
      <sheetName val="MIR 2019"/>
      <sheetName val=" FT. FIN"/>
      <sheetName val="FT. PROPOSITO"/>
      <sheetName val="FT. COMPONENTE"/>
      <sheetName val="F. 1 C5.1"/>
      <sheetName val="F. 1 C5.2"/>
      <sheetName val="F.1 C5.3"/>
      <sheetName val="F. 1 C5.4"/>
      <sheetName val="F. 1 C5.5"/>
      <sheetName val="F. 1 C5.6"/>
      <sheetName val="F. 1 C5.7"/>
      <sheetName val="F. 1 C5.8 "/>
      <sheetName val="F.1 C5.9"/>
      <sheetName val="F. 1 C5.10"/>
      <sheetName val="F.1 C5.11"/>
      <sheetName val="F. 1 C5.12"/>
      <sheetName val="F. 1 C5.13"/>
      <sheetName val="F. 1 C5.14"/>
      <sheetName val="F. 1 C5.15"/>
      <sheetName val="F. 1 C5.16"/>
      <sheetName val="F. 1 C5.17"/>
    </sheetNames>
    <sheetDataSet>
      <sheetData sheetId="0"/>
      <sheetData sheetId="1">
        <row r="37">
          <cell r="I37">
            <v>49905901.579999998</v>
          </cell>
          <cell r="J37">
            <v>51175786.56000001</v>
          </cell>
          <cell r="K37">
            <v>54808903.56000001</v>
          </cell>
          <cell r="L37">
            <v>48557633.509999998</v>
          </cell>
          <cell r="M37">
            <v>45316115.449999996</v>
          </cell>
          <cell r="N37">
            <v>51638083.729999997</v>
          </cell>
          <cell r="O37">
            <v>50436613.420000009</v>
          </cell>
          <cell r="P37">
            <v>45568607.360000007</v>
          </cell>
          <cell r="Q37">
            <v>62392903.440000005</v>
          </cell>
          <cell r="R37">
            <v>89660547.400000006</v>
          </cell>
          <cell r="S37">
            <v>59532302.739999995</v>
          </cell>
          <cell r="T37">
            <v>672750491.18000007</v>
          </cell>
        </row>
        <row r="38">
          <cell r="I38">
            <v>64141971.600000009</v>
          </cell>
          <cell r="J38">
            <v>59900898.200000003</v>
          </cell>
          <cell r="K38">
            <v>64559724.450000003</v>
          </cell>
          <cell r="L38">
            <v>64967125.909999996</v>
          </cell>
          <cell r="M38">
            <v>62839007.93</v>
          </cell>
          <cell r="N38">
            <v>61981437.719999991</v>
          </cell>
          <cell r="O38">
            <v>64934460.380000003</v>
          </cell>
          <cell r="P38">
            <v>64097874.829999998</v>
          </cell>
          <cell r="Q38">
            <v>59632696.00999999</v>
          </cell>
          <cell r="R38">
            <v>61265413.859999999</v>
          </cell>
          <cell r="S38">
            <v>61265413.859999999</v>
          </cell>
          <cell r="T38">
            <v>757248631.32000005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9"/>
      <sheetName val="PBR 2019"/>
      <sheetName val="POA 2019"/>
      <sheetName val=" FT. FIN"/>
      <sheetName val="FT. PROPOSITO"/>
      <sheetName val="FT. COMPONENTE"/>
      <sheetName val="F. 1 C5.1"/>
      <sheetName val="F. 1 C5.2"/>
      <sheetName val="F.1 C5.3"/>
      <sheetName val="F. 1 C5.4"/>
      <sheetName val="F. 1 C5.5"/>
      <sheetName val="F. 1 C5.6"/>
      <sheetName val="F. 1 C5.7"/>
      <sheetName val="F. 1 C5.8 "/>
      <sheetName val="F.1 C5.9"/>
      <sheetName val="F. 1 C5.10"/>
      <sheetName val="F.1 C5.11"/>
      <sheetName val="F. 1 C5.12"/>
      <sheetName val="F. 1 C5.13"/>
      <sheetName val="F. 1 C5.14"/>
      <sheetName val="F. 1 C5.15"/>
      <sheetName val="F. 1 C5.16"/>
    </sheetNames>
    <sheetDataSet>
      <sheetData sheetId="0">
        <row r="13">
          <cell r="D13" t="str">
            <v>Eficiencia Comercial del Organismo</v>
          </cell>
        </row>
        <row r="25">
          <cell r="C25" t="str">
            <v>Incrementar el Padron General con la incorporación de nuevos usuarios del Servicio de Agua Potable.</v>
          </cell>
        </row>
        <row r="26">
          <cell r="C26" t="str">
            <v>Reparto puntual de recibos a usuarios de la Oficina Central.</v>
          </cell>
        </row>
        <row r="27">
          <cell r="C27" t="str">
            <v>Reparto puntual de recibos a los usuarios de las Gerencias Renacimiento, Coloso, Pie de la Cuesta y Diamante.</v>
          </cell>
        </row>
        <row r="28">
          <cell r="C28" t="str">
            <v>Realizar visitas domiciliarias de Notificación de Adeudo y Corte de Servicio a usuarios morosos.</v>
          </cell>
        </row>
        <row r="29">
          <cell r="C29" t="str">
            <v>Atender el 100% de las Inspecciones Domiciliarias generadas por inconformidad de usuarios internos y externos</v>
          </cell>
        </row>
        <row r="30">
          <cell r="C30" t="str">
            <v>Programar recorridos para  la actualización de datos del  padrón de usuarios</v>
          </cell>
        </row>
        <row r="31">
          <cell r="C31" t="str">
            <v xml:space="preserve">Instalación de Medidores </v>
          </cell>
        </row>
        <row r="32">
          <cell r="C32" t="str">
            <v xml:space="preserve"> Atención a Usuarios, que presentan inconformidades en los módulos  de atencion integral.</v>
          </cell>
        </row>
        <row r="33">
          <cell r="C33" t="str">
            <v>Eficientar la facturación mensual del organismo operador, determinante para el logro del presupuesto de ingresos 2019</v>
          </cell>
        </row>
        <row r="34">
          <cell r="C34" t="str">
            <v xml:space="preserve">Detectar obras o inmuebles para requerir el pago por el Uso y Aprovechamiento de la Infraestructura Hidraulica y Saneamiento. </v>
          </cell>
        </row>
        <row r="35">
          <cell r="C35" t="str">
            <v>Dirigir las actividades de todas las entidades que integran el Area Comercial con el objetivo de dar cumplimiento a la recaudación progaramada.</v>
          </cell>
        </row>
        <row r="36">
          <cell r="C36" t="str">
            <v>Dar  cumplimiento a las actividades encaminadas a lograr la recaudación programada para la Gerencia Centro</v>
          </cell>
        </row>
        <row r="37">
          <cell r="C37" t="str">
            <v xml:space="preserve">Dar  cumplimiento a las actividades encaminadas a lograr la recaudación programada para la Gerencia Diamante </v>
          </cell>
        </row>
        <row r="38">
          <cell r="C38" t="str">
            <v>Dar  cumplimiento a las actividades encaminadas a lograr la recaudación programada para la Gerencia Renacimiento</v>
          </cell>
        </row>
        <row r="39">
          <cell r="C39" t="str">
            <v>Dar  cumplimiento a las actividades encaminadas a lograr la recaudación programada para la Gerencia Coloso</v>
          </cell>
        </row>
        <row r="40">
          <cell r="C40" t="str">
            <v>Dar  cumplimiento a las actividades encaminadas a lograr la recaudación programada para la Gerencia Pie de la Cuesta</v>
          </cell>
        </row>
        <row r="41">
          <cell r="C41" t="str">
            <v>Continuar avanzando en el sistema de información georeferenciado.</v>
          </cell>
        </row>
      </sheetData>
      <sheetData sheetId="1"/>
      <sheetData sheetId="2">
        <row r="86">
          <cell r="R86">
            <v>77485432.569999978</v>
          </cell>
        </row>
      </sheetData>
      <sheetData sheetId="3">
        <row r="11">
          <cell r="D11" t="str">
            <v>Estratégico</v>
          </cell>
          <cell r="F11" t="str">
            <v>Eficacia</v>
          </cell>
        </row>
        <row r="18">
          <cell r="A18" t="str">
            <v>RT2019</v>
          </cell>
          <cell r="B18" t="str">
            <v>Recaudación total 2019</v>
          </cell>
          <cell r="E18" t="str">
            <v>Pesos</v>
          </cell>
        </row>
        <row r="19">
          <cell r="A19" t="str">
            <v>FT2019</v>
          </cell>
          <cell r="B19" t="str">
            <v>Facturación total 2019</v>
          </cell>
        </row>
        <row r="21">
          <cell r="A21" t="str">
            <v>( RT2019 / FT2019)  * 100</v>
          </cell>
        </row>
        <row r="23">
          <cell r="A23" t="str">
            <v>Mensual</v>
          </cell>
        </row>
      </sheetData>
      <sheetData sheetId="4">
        <row r="9">
          <cell r="C9" t="str">
            <v xml:space="preserve"> Variación en la recaudación por servicios de agua, drenaje y saneamiento.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1">
          <cell r="D11" t="str">
            <v>Estratégico</v>
          </cell>
          <cell r="F11" t="str">
            <v>Eficacia</v>
          </cell>
        </row>
        <row r="18">
          <cell r="A18" t="str">
            <v>RS2019</v>
          </cell>
          <cell r="B18" t="str">
            <v>Recaudación por Servicios 2019</v>
          </cell>
          <cell r="E18" t="str">
            <v>Recaudación por Servicios</v>
          </cell>
        </row>
        <row r="19">
          <cell r="A19" t="str">
            <v>RS2018</v>
          </cell>
          <cell r="B19" t="str">
            <v>Recaudación por Servicios 2018</v>
          </cell>
        </row>
        <row r="21">
          <cell r="A21" t="str">
            <v>(RS2019 / RS2018) - 1 * 100</v>
          </cell>
        </row>
        <row r="23">
          <cell r="A23" t="str">
            <v>Mensual</v>
          </cell>
        </row>
      </sheetData>
      <sheetData sheetId="5">
        <row r="9">
          <cell r="C9" t="str">
            <v>Porcentaje de cumplimiento en las campañas comerciales programadas</v>
          </cell>
        </row>
        <row r="11">
          <cell r="D11" t="str">
            <v>Estratégico</v>
          </cell>
          <cell r="F11" t="str">
            <v>Eficacia</v>
          </cell>
        </row>
        <row r="18">
          <cell r="A18" t="str">
            <v>NCR</v>
          </cell>
          <cell r="B18" t="str">
            <v>Número de Campañas Realizadas</v>
          </cell>
          <cell r="E18" t="str">
            <v>Campañas</v>
          </cell>
        </row>
        <row r="19">
          <cell r="A19" t="str">
            <v>NCP</v>
          </cell>
          <cell r="B19" t="str">
            <v>Número del Campañas Programadas</v>
          </cell>
        </row>
        <row r="21">
          <cell r="A21" t="str">
            <v>( NCR/NCP ) * 100</v>
          </cell>
          <cell r="H21" t="str">
            <v>100% en realización de campañas programadas</v>
          </cell>
        </row>
        <row r="23">
          <cell r="A23" t="str">
            <v>ANUAL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E18" t="str">
            <v>Inconformidades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9"/>
      <sheetName val="PBR 2019"/>
      <sheetName val="POA 2019"/>
    </sheetNames>
    <sheetDataSet>
      <sheetData sheetId="0"/>
      <sheetData sheetId="1"/>
      <sheetData sheetId="2">
        <row r="17">
          <cell r="E17">
            <v>556</v>
          </cell>
          <cell r="F17">
            <v>309</v>
          </cell>
          <cell r="G17">
            <v>235</v>
          </cell>
          <cell r="H17">
            <v>381</v>
          </cell>
          <cell r="I17">
            <v>356</v>
          </cell>
          <cell r="J17">
            <v>384</v>
          </cell>
          <cell r="K17">
            <v>348</v>
          </cell>
          <cell r="L17">
            <v>832</v>
          </cell>
          <cell r="M17">
            <v>534</v>
          </cell>
          <cell r="N17">
            <v>371</v>
          </cell>
          <cell r="O17">
            <v>268</v>
          </cell>
          <cell r="P17">
            <v>229</v>
          </cell>
        </row>
        <row r="19">
          <cell r="E19">
            <v>179</v>
          </cell>
          <cell r="K19">
            <v>173</v>
          </cell>
          <cell r="L19">
            <v>158</v>
          </cell>
          <cell r="M19">
            <v>266</v>
          </cell>
          <cell r="N19">
            <v>119</v>
          </cell>
          <cell r="O19">
            <v>125</v>
          </cell>
          <cell r="P19">
            <v>107</v>
          </cell>
        </row>
        <row r="21">
          <cell r="E21">
            <v>72702</v>
          </cell>
          <cell r="F21">
            <v>72881</v>
          </cell>
          <cell r="G21">
            <v>72945</v>
          </cell>
          <cell r="H21">
            <v>73074</v>
          </cell>
          <cell r="I21">
            <v>73161</v>
          </cell>
          <cell r="J21">
            <v>73240</v>
          </cell>
          <cell r="K21">
            <v>73370</v>
          </cell>
          <cell r="L21">
            <v>73427</v>
          </cell>
          <cell r="M21">
            <v>73596</v>
          </cell>
          <cell r="N21">
            <v>73686</v>
          </cell>
          <cell r="O21">
            <v>73841</v>
          </cell>
          <cell r="P21">
            <v>73974</v>
          </cell>
        </row>
        <row r="23">
          <cell r="E23">
            <v>72606</v>
          </cell>
          <cell r="F23">
            <v>72646</v>
          </cell>
          <cell r="G23">
            <v>72677</v>
          </cell>
          <cell r="H23">
            <v>72734</v>
          </cell>
          <cell r="I23">
            <v>72880</v>
          </cell>
          <cell r="J23">
            <v>72922</v>
          </cell>
          <cell r="K23">
            <v>72968</v>
          </cell>
          <cell r="L23">
            <v>73009</v>
          </cell>
          <cell r="M23">
            <v>73031</v>
          </cell>
          <cell r="N23">
            <v>73192</v>
          </cell>
          <cell r="O23">
            <v>73232</v>
          </cell>
          <cell r="P23">
            <v>73273</v>
          </cell>
        </row>
        <row r="25">
          <cell r="E25">
            <v>127929</v>
          </cell>
          <cell r="F25">
            <v>128058</v>
          </cell>
          <cell r="G25">
            <v>128229</v>
          </cell>
          <cell r="H25">
            <v>128481</v>
          </cell>
          <cell r="I25">
            <v>128750</v>
          </cell>
          <cell r="J25">
            <v>129054</v>
          </cell>
          <cell r="K25">
            <v>129272</v>
          </cell>
          <cell r="L25">
            <v>130047</v>
          </cell>
          <cell r="M25">
            <v>130142</v>
          </cell>
          <cell r="N25">
            <v>130693</v>
          </cell>
          <cell r="O25">
            <v>130807</v>
          </cell>
          <cell r="P25">
            <v>130903</v>
          </cell>
        </row>
        <row r="27">
          <cell r="E27">
            <v>127469</v>
          </cell>
          <cell r="F27">
            <v>127579</v>
          </cell>
          <cell r="G27">
            <v>127699</v>
          </cell>
          <cell r="H27">
            <v>127825</v>
          </cell>
          <cell r="I27">
            <v>127687</v>
          </cell>
          <cell r="J27">
            <v>127948</v>
          </cell>
          <cell r="K27">
            <v>128048</v>
          </cell>
          <cell r="L27">
            <v>128234</v>
          </cell>
          <cell r="M27">
            <v>128259</v>
          </cell>
          <cell r="N27">
            <v>128455</v>
          </cell>
          <cell r="O27">
            <v>128490</v>
          </cell>
          <cell r="P27">
            <v>128601</v>
          </cell>
        </row>
        <row r="29">
          <cell r="E29">
            <v>15000</v>
          </cell>
          <cell r="F29">
            <v>15000</v>
          </cell>
          <cell r="G29">
            <v>15000</v>
          </cell>
          <cell r="H29">
            <v>15000</v>
          </cell>
          <cell r="I29">
            <v>15000</v>
          </cell>
          <cell r="J29">
            <v>15000</v>
          </cell>
          <cell r="K29">
            <v>15000</v>
          </cell>
          <cell r="L29">
            <v>15000</v>
          </cell>
          <cell r="M29">
            <v>15000</v>
          </cell>
          <cell r="N29">
            <v>15000</v>
          </cell>
          <cell r="O29">
            <v>15000</v>
          </cell>
          <cell r="P29">
            <v>15000</v>
          </cell>
        </row>
        <row r="31">
          <cell r="E31">
            <v>13329</v>
          </cell>
          <cell r="F31">
            <v>9983</v>
          </cell>
          <cell r="G31">
            <v>11891</v>
          </cell>
          <cell r="H31">
            <v>11373</v>
          </cell>
          <cell r="I31">
            <v>22510</v>
          </cell>
          <cell r="J31">
            <v>19500</v>
          </cell>
          <cell r="K31">
            <v>20148</v>
          </cell>
          <cell r="L31">
            <v>10249</v>
          </cell>
          <cell r="M31">
            <v>8783</v>
          </cell>
          <cell r="N31">
            <v>9431</v>
          </cell>
          <cell r="O31">
            <v>11212</v>
          </cell>
          <cell r="P31">
            <v>10329</v>
          </cell>
        </row>
        <row r="33">
          <cell r="E33">
            <v>900</v>
          </cell>
          <cell r="F33">
            <v>900</v>
          </cell>
          <cell r="G33">
            <v>900</v>
          </cell>
          <cell r="H33">
            <v>900</v>
          </cell>
          <cell r="I33">
            <v>900</v>
          </cell>
          <cell r="J33">
            <v>900</v>
          </cell>
          <cell r="K33">
            <v>900</v>
          </cell>
          <cell r="L33">
            <v>900</v>
          </cell>
          <cell r="M33">
            <v>900</v>
          </cell>
          <cell r="N33">
            <v>900</v>
          </cell>
          <cell r="O33">
            <v>900</v>
          </cell>
          <cell r="P33">
            <v>900</v>
          </cell>
        </row>
        <row r="35">
          <cell r="E35">
            <v>797</v>
          </cell>
          <cell r="F35">
            <v>720</v>
          </cell>
          <cell r="G35">
            <v>670</v>
          </cell>
          <cell r="H35">
            <v>614</v>
          </cell>
          <cell r="I35">
            <v>817</v>
          </cell>
          <cell r="J35">
            <v>1108</v>
          </cell>
          <cell r="K35">
            <v>2186</v>
          </cell>
          <cell r="L35">
            <v>1025</v>
          </cell>
          <cell r="M35">
            <v>829</v>
          </cell>
          <cell r="N35">
            <v>871</v>
          </cell>
          <cell r="O35">
            <v>840</v>
          </cell>
          <cell r="P35">
            <v>881</v>
          </cell>
        </row>
        <row r="37">
          <cell r="E37">
            <v>1200</v>
          </cell>
          <cell r="F37">
            <v>1200</v>
          </cell>
          <cell r="G37">
            <v>1200</v>
          </cell>
          <cell r="H37">
            <v>1200</v>
          </cell>
          <cell r="I37">
            <v>1200</v>
          </cell>
          <cell r="J37">
            <v>1200</v>
          </cell>
          <cell r="K37">
            <v>1200</v>
          </cell>
          <cell r="L37">
            <v>1200</v>
          </cell>
          <cell r="M37">
            <v>1200</v>
          </cell>
          <cell r="N37">
            <v>1200</v>
          </cell>
          <cell r="O37">
            <v>1200</v>
          </cell>
          <cell r="P37">
            <v>1200</v>
          </cell>
        </row>
        <row r="39">
          <cell r="E39">
            <v>1136</v>
          </cell>
          <cell r="F39">
            <v>1002</v>
          </cell>
          <cell r="G39">
            <v>1241</v>
          </cell>
          <cell r="H39">
            <v>2298</v>
          </cell>
          <cell r="I39">
            <v>2066</v>
          </cell>
          <cell r="J39">
            <v>1310</v>
          </cell>
          <cell r="K39">
            <v>1907</v>
          </cell>
          <cell r="L39">
            <v>2013</v>
          </cell>
          <cell r="M39">
            <v>1836</v>
          </cell>
          <cell r="N39">
            <v>1431</v>
          </cell>
          <cell r="O39">
            <v>1042</v>
          </cell>
          <cell r="P39">
            <v>232</v>
          </cell>
        </row>
        <row r="41">
          <cell r="E41">
            <v>300</v>
          </cell>
          <cell r="F41">
            <v>300</v>
          </cell>
          <cell r="G41">
            <v>300</v>
          </cell>
          <cell r="H41">
            <v>300</v>
          </cell>
          <cell r="I41">
            <v>300</v>
          </cell>
          <cell r="J41">
            <v>300</v>
          </cell>
          <cell r="K41">
            <v>300</v>
          </cell>
          <cell r="L41">
            <v>300</v>
          </cell>
          <cell r="M41">
            <v>300</v>
          </cell>
          <cell r="N41">
            <v>300</v>
          </cell>
          <cell r="O41">
            <v>300</v>
          </cell>
          <cell r="P41">
            <v>300</v>
          </cell>
        </row>
        <row r="43">
          <cell r="E43">
            <v>114</v>
          </cell>
          <cell r="F43">
            <v>142</v>
          </cell>
          <cell r="G43">
            <v>245</v>
          </cell>
          <cell r="H43">
            <v>146</v>
          </cell>
          <cell r="I43">
            <v>131</v>
          </cell>
          <cell r="J43">
            <v>96</v>
          </cell>
          <cell r="K43">
            <v>288</v>
          </cell>
          <cell r="L43">
            <v>255</v>
          </cell>
          <cell r="M43">
            <v>278</v>
          </cell>
          <cell r="N43">
            <v>411</v>
          </cell>
          <cell r="O43">
            <v>267</v>
          </cell>
          <cell r="P43">
            <v>288</v>
          </cell>
        </row>
        <row r="45">
          <cell r="E45">
            <v>4000</v>
          </cell>
          <cell r="F45">
            <v>4000</v>
          </cell>
          <cell r="G45">
            <v>4000</v>
          </cell>
          <cell r="H45">
            <v>4000</v>
          </cell>
          <cell r="I45">
            <v>4000</v>
          </cell>
          <cell r="J45">
            <v>4000</v>
          </cell>
          <cell r="K45">
            <v>4000</v>
          </cell>
          <cell r="L45">
            <v>4000</v>
          </cell>
          <cell r="M45">
            <v>4000</v>
          </cell>
          <cell r="N45">
            <v>4000</v>
          </cell>
          <cell r="O45">
            <v>4000</v>
          </cell>
          <cell r="P45">
            <v>4000</v>
          </cell>
        </row>
        <row r="47">
          <cell r="E47">
            <v>3380</v>
          </cell>
          <cell r="F47">
            <v>3445</v>
          </cell>
          <cell r="G47">
            <v>3748</v>
          </cell>
          <cell r="H47">
            <v>2966</v>
          </cell>
          <cell r="I47">
            <v>3748</v>
          </cell>
          <cell r="J47">
            <v>3555</v>
          </cell>
          <cell r="K47">
            <v>1955</v>
          </cell>
          <cell r="L47">
            <v>2422</v>
          </cell>
          <cell r="M47">
            <v>3140</v>
          </cell>
          <cell r="N47">
            <v>2955</v>
          </cell>
          <cell r="O47">
            <v>3428</v>
          </cell>
          <cell r="P47">
            <v>3690</v>
          </cell>
        </row>
        <row r="49">
          <cell r="E49">
            <v>0.95</v>
          </cell>
          <cell r="F49">
            <v>0.95</v>
          </cell>
          <cell r="G49">
            <v>0.95</v>
          </cell>
          <cell r="H49">
            <v>0.95</v>
          </cell>
          <cell r="I49">
            <v>0.95</v>
          </cell>
          <cell r="J49">
            <v>0.95</v>
          </cell>
          <cell r="K49">
            <v>0.95</v>
          </cell>
          <cell r="L49">
            <v>0.95</v>
          </cell>
          <cell r="M49">
            <v>0.95</v>
          </cell>
          <cell r="N49">
            <v>0.95</v>
          </cell>
          <cell r="O49">
            <v>0.95</v>
          </cell>
          <cell r="P49">
            <v>0.95</v>
          </cell>
        </row>
        <row r="51">
          <cell r="E51">
            <v>0.96</v>
          </cell>
          <cell r="F51">
            <v>0.95</v>
          </cell>
          <cell r="G51">
            <v>0.91</v>
          </cell>
          <cell r="H51">
            <v>0.93</v>
          </cell>
          <cell r="I51">
            <v>0.97</v>
          </cell>
          <cell r="J51">
            <v>0.96</v>
          </cell>
          <cell r="K51">
            <v>0.95</v>
          </cell>
          <cell r="L51">
            <v>0.93</v>
          </cell>
          <cell r="M51">
            <v>1.02</v>
          </cell>
          <cell r="N51">
            <v>0.96</v>
          </cell>
          <cell r="O51">
            <v>0.96</v>
          </cell>
          <cell r="P51">
            <v>0.88</v>
          </cell>
        </row>
        <row r="53">
          <cell r="E53">
            <v>0.8</v>
          </cell>
          <cell r="F53">
            <v>0.8</v>
          </cell>
          <cell r="G53">
            <v>0.8</v>
          </cell>
          <cell r="H53">
            <v>0.8</v>
          </cell>
          <cell r="I53">
            <v>0.8</v>
          </cell>
          <cell r="J53">
            <v>0.8</v>
          </cell>
          <cell r="K53">
            <v>0.8</v>
          </cell>
          <cell r="L53">
            <v>0.8</v>
          </cell>
          <cell r="M53">
            <v>0.8</v>
          </cell>
          <cell r="N53">
            <v>0.8</v>
          </cell>
          <cell r="O53">
            <v>0.8</v>
          </cell>
          <cell r="P53">
            <v>0.8</v>
          </cell>
        </row>
        <row r="55">
          <cell r="E55">
            <v>0.57999999999999996</v>
          </cell>
          <cell r="F55">
            <v>0.31</v>
          </cell>
          <cell r="G55">
            <v>0.36</v>
          </cell>
          <cell r="H55">
            <v>0.47</v>
          </cell>
          <cell r="I55">
            <v>0.65</v>
          </cell>
          <cell r="J55">
            <v>0.38</v>
          </cell>
          <cell r="K55">
            <v>0.61</v>
          </cell>
          <cell r="L55">
            <v>4.1500000000000004</v>
          </cell>
          <cell r="M55">
            <v>1.54</v>
          </cell>
          <cell r="N55">
            <v>0.76</v>
          </cell>
          <cell r="O55">
            <v>0.37</v>
          </cell>
          <cell r="P55">
            <v>0.56000000000000005</v>
          </cell>
        </row>
        <row r="57">
          <cell r="E57">
            <v>0.9</v>
          </cell>
          <cell r="F57">
            <v>0.9</v>
          </cell>
          <cell r="G57">
            <v>0.9</v>
          </cell>
          <cell r="H57">
            <v>0.9</v>
          </cell>
          <cell r="I57">
            <v>0.9</v>
          </cell>
          <cell r="J57">
            <v>0.9</v>
          </cell>
          <cell r="K57">
            <v>0.9</v>
          </cell>
          <cell r="L57">
            <v>0.9</v>
          </cell>
          <cell r="M57">
            <v>0.9</v>
          </cell>
          <cell r="N57">
            <v>0.9</v>
          </cell>
          <cell r="O57">
            <v>0.9</v>
          </cell>
          <cell r="P57">
            <v>0.9</v>
          </cell>
        </row>
        <row r="59">
          <cell r="E59">
            <v>0.94</v>
          </cell>
          <cell r="F59">
            <v>0.77</v>
          </cell>
          <cell r="G59">
            <v>0.8</v>
          </cell>
          <cell r="H59">
            <v>0.9</v>
          </cell>
          <cell r="I59">
            <v>0.8</v>
          </cell>
          <cell r="J59">
            <v>0.7</v>
          </cell>
          <cell r="K59">
            <v>0.81</v>
          </cell>
          <cell r="L59">
            <v>0.78</v>
          </cell>
          <cell r="M59">
            <v>0.72</v>
          </cell>
          <cell r="N59">
            <v>1.01</v>
          </cell>
          <cell r="O59">
            <v>1.45</v>
          </cell>
          <cell r="P59">
            <v>1.62</v>
          </cell>
        </row>
        <row r="61">
          <cell r="E61">
            <v>0.9</v>
          </cell>
          <cell r="F61">
            <v>0.9</v>
          </cell>
          <cell r="G61">
            <v>0.9</v>
          </cell>
          <cell r="H61">
            <v>0.9</v>
          </cell>
          <cell r="I61">
            <v>0.9</v>
          </cell>
          <cell r="J61">
            <v>0.9</v>
          </cell>
          <cell r="K61">
            <v>0.9</v>
          </cell>
          <cell r="L61">
            <v>0.9</v>
          </cell>
          <cell r="M61">
            <v>0.9</v>
          </cell>
          <cell r="N61">
            <v>0.9</v>
          </cell>
          <cell r="O61">
            <v>0.9</v>
          </cell>
          <cell r="P61">
            <v>0.9</v>
          </cell>
        </row>
        <row r="63">
          <cell r="E63">
            <v>0.86</v>
          </cell>
          <cell r="F63">
            <v>0.72</v>
          </cell>
          <cell r="G63">
            <v>0.86</v>
          </cell>
          <cell r="H63">
            <v>0.92</v>
          </cell>
          <cell r="I63">
            <v>0.8</v>
          </cell>
          <cell r="J63">
            <v>0.77</v>
          </cell>
          <cell r="K63">
            <v>0.83</v>
          </cell>
          <cell r="L63">
            <v>0.79</v>
          </cell>
          <cell r="M63">
            <v>0.8</v>
          </cell>
          <cell r="N63">
            <v>1.02</v>
          </cell>
          <cell r="O63">
            <v>1.82</v>
          </cell>
          <cell r="P63">
            <v>2.0299999999999998</v>
          </cell>
        </row>
        <row r="65">
          <cell r="E65">
            <v>0.9</v>
          </cell>
          <cell r="F65">
            <v>0.9</v>
          </cell>
          <cell r="G65">
            <v>0.9</v>
          </cell>
          <cell r="H65">
            <v>0.9</v>
          </cell>
          <cell r="I65">
            <v>0.9</v>
          </cell>
          <cell r="J65">
            <v>0.9</v>
          </cell>
          <cell r="K65">
            <v>0.9</v>
          </cell>
          <cell r="L65">
            <v>0.9</v>
          </cell>
          <cell r="M65">
            <v>0.9</v>
          </cell>
          <cell r="N65">
            <v>0.9</v>
          </cell>
          <cell r="O65">
            <v>0.9</v>
          </cell>
          <cell r="P65">
            <v>0.9</v>
          </cell>
        </row>
        <row r="67">
          <cell r="E67">
            <v>1.01</v>
          </cell>
          <cell r="F67">
            <v>0.75</v>
          </cell>
          <cell r="G67">
            <v>0.67</v>
          </cell>
          <cell r="H67">
            <v>0.92</v>
          </cell>
          <cell r="I67">
            <v>0.82</v>
          </cell>
          <cell r="J67">
            <v>0.67</v>
          </cell>
          <cell r="K67">
            <v>0.9</v>
          </cell>
          <cell r="L67">
            <v>0.73</v>
          </cell>
          <cell r="M67">
            <v>0.7</v>
          </cell>
          <cell r="N67">
            <v>0.96</v>
          </cell>
          <cell r="O67">
            <v>0.6</v>
          </cell>
          <cell r="P67">
            <v>1.03</v>
          </cell>
        </row>
        <row r="69">
          <cell r="E69">
            <v>0.9</v>
          </cell>
          <cell r="F69">
            <v>0.9</v>
          </cell>
          <cell r="G69">
            <v>0.9</v>
          </cell>
          <cell r="H69">
            <v>0.9</v>
          </cell>
          <cell r="I69">
            <v>0.9</v>
          </cell>
          <cell r="J69">
            <v>0.9</v>
          </cell>
          <cell r="K69">
            <v>0.9</v>
          </cell>
          <cell r="L69">
            <v>0.9</v>
          </cell>
          <cell r="M69">
            <v>0.9</v>
          </cell>
          <cell r="N69">
            <v>0.9</v>
          </cell>
          <cell r="O69">
            <v>0.9</v>
          </cell>
          <cell r="P69">
            <v>0.9</v>
          </cell>
        </row>
        <row r="71">
          <cell r="E71">
            <v>0.85</v>
          </cell>
          <cell r="F71">
            <v>0.73</v>
          </cell>
          <cell r="G71">
            <v>0.72</v>
          </cell>
          <cell r="H71">
            <v>0.72</v>
          </cell>
          <cell r="I71">
            <v>0.73</v>
          </cell>
          <cell r="J71">
            <v>0.43</v>
          </cell>
          <cell r="K71">
            <v>0.53</v>
          </cell>
          <cell r="L71">
            <v>0.8</v>
          </cell>
          <cell r="M71">
            <v>0.93</v>
          </cell>
          <cell r="N71">
            <v>0.95</v>
          </cell>
          <cell r="O71">
            <v>0.59</v>
          </cell>
          <cell r="P71">
            <v>0.97</v>
          </cell>
        </row>
        <row r="73">
          <cell r="E73">
            <v>0.9</v>
          </cell>
          <cell r="F73">
            <v>0.9</v>
          </cell>
          <cell r="G73">
            <v>0.9</v>
          </cell>
          <cell r="H73">
            <v>0.9</v>
          </cell>
          <cell r="I73">
            <v>0.9</v>
          </cell>
          <cell r="J73">
            <v>0.9</v>
          </cell>
          <cell r="K73">
            <v>0.9</v>
          </cell>
          <cell r="L73">
            <v>0.9</v>
          </cell>
          <cell r="M73">
            <v>0.9</v>
          </cell>
          <cell r="N73">
            <v>0.9</v>
          </cell>
          <cell r="O73">
            <v>0.9</v>
          </cell>
          <cell r="P73">
            <v>0.9</v>
          </cell>
        </row>
        <row r="75">
          <cell r="E75">
            <v>0.9</v>
          </cell>
          <cell r="F75">
            <v>1.88</v>
          </cell>
          <cell r="G75">
            <v>0.64</v>
          </cell>
          <cell r="H75">
            <v>1.03</v>
          </cell>
          <cell r="I75">
            <v>0.82</v>
          </cell>
          <cell r="J75">
            <v>0.49</v>
          </cell>
          <cell r="K75">
            <v>0.8</v>
          </cell>
          <cell r="L75">
            <v>0.79</v>
          </cell>
          <cell r="M75">
            <v>0.94</v>
          </cell>
          <cell r="N75">
            <v>1.03</v>
          </cell>
          <cell r="O75">
            <v>0.77</v>
          </cell>
          <cell r="P75">
            <v>1.6</v>
          </cell>
        </row>
        <row r="77">
          <cell r="E77">
            <v>0.9</v>
          </cell>
          <cell r="F77">
            <v>0.9</v>
          </cell>
          <cell r="G77">
            <v>0.9</v>
          </cell>
          <cell r="H77">
            <v>0.9</v>
          </cell>
          <cell r="I77">
            <v>0.9</v>
          </cell>
          <cell r="J77">
            <v>0.9</v>
          </cell>
          <cell r="K77">
            <v>0.9</v>
          </cell>
          <cell r="L77">
            <v>0.9</v>
          </cell>
          <cell r="M77">
            <v>0.9</v>
          </cell>
          <cell r="N77">
            <v>0.9</v>
          </cell>
          <cell r="O77">
            <v>0.9</v>
          </cell>
          <cell r="P77">
            <v>0.9</v>
          </cell>
        </row>
        <row r="79">
          <cell r="E79">
            <v>0.9</v>
          </cell>
          <cell r="F79">
            <v>0.78</v>
          </cell>
          <cell r="G79">
            <v>0.72</v>
          </cell>
          <cell r="H79">
            <v>0.63</v>
          </cell>
          <cell r="I79">
            <v>0.97</v>
          </cell>
          <cell r="J79">
            <v>0.54</v>
          </cell>
          <cell r="K79">
            <v>0.72</v>
          </cell>
          <cell r="L79">
            <v>0.8</v>
          </cell>
          <cell r="M79">
            <v>0.93</v>
          </cell>
          <cell r="N79">
            <v>1.04</v>
          </cell>
          <cell r="O79">
            <v>0.8</v>
          </cell>
          <cell r="P79">
            <v>0.97</v>
          </cell>
        </row>
        <row r="81"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0.8</v>
          </cell>
          <cell r="K81">
            <v>0.8</v>
          </cell>
          <cell r="L81">
            <v>0.8</v>
          </cell>
          <cell r="M81">
            <v>0.8</v>
          </cell>
          <cell r="N81">
            <v>0.8</v>
          </cell>
          <cell r="O81">
            <v>0.8</v>
          </cell>
          <cell r="P81">
            <v>0.8</v>
          </cell>
        </row>
        <row r="83">
          <cell r="E83">
            <v>0.6</v>
          </cell>
          <cell r="F83">
            <v>0.55000000000000004</v>
          </cell>
          <cell r="G83">
            <v>0.57999999999999996</v>
          </cell>
          <cell r="H83">
            <v>0.45</v>
          </cell>
          <cell r="I83">
            <v>0.4</v>
          </cell>
          <cell r="J83">
            <v>0.38</v>
          </cell>
          <cell r="K83">
            <v>0.4</v>
          </cell>
          <cell r="L83">
            <v>0.38</v>
          </cell>
          <cell r="M83">
            <v>0.42</v>
          </cell>
          <cell r="N83">
            <v>0.36</v>
          </cell>
          <cell r="O83">
            <v>0.43</v>
          </cell>
          <cell r="P83">
            <v>0.32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D.O."/>
      <sheetName val="POA"/>
      <sheetName val="PBR"/>
      <sheetName val="FT Fin"/>
      <sheetName val="FT P"/>
      <sheetName val="FT C 1"/>
      <sheetName val="FT C 2"/>
      <sheetName val="FT C 3"/>
      <sheetName val="FT C 4"/>
      <sheetName val="F. 6.1"/>
      <sheetName val="F. 6.2"/>
      <sheetName val="F. 6.3"/>
      <sheetName val="F. 6.4"/>
      <sheetName val="F. 6.5"/>
      <sheetName val="F. 6.6"/>
      <sheetName val="F. 6.7"/>
      <sheetName val="F. 7.1"/>
      <sheetName val="F. 8.1"/>
      <sheetName val="F. 8.2"/>
      <sheetName val="F. 8.3"/>
      <sheetName val="F. 8.4"/>
      <sheetName val="F. 8.5"/>
      <sheetName val="F. 8.6"/>
      <sheetName val="F. 8.7"/>
      <sheetName val="F. 8.8"/>
      <sheetName val="F. 8.9"/>
      <sheetName val="F. 8.10"/>
      <sheetName val="F. 8.11"/>
      <sheetName val="F. 8.12"/>
      <sheetName val="F. 8.13"/>
      <sheetName val="F. 8.14"/>
      <sheetName val="F. 8.15"/>
      <sheetName val="F. 8.16"/>
      <sheetName val="F. 8.17"/>
      <sheetName val="F. 8.18"/>
      <sheetName val="F. 8.19"/>
      <sheetName val="F. 8.20"/>
      <sheetName val="F. 8.21"/>
      <sheetName val="F. 8.22"/>
      <sheetName val="F. 8.23"/>
      <sheetName val="F. 8.24"/>
      <sheetName val="F. 9.1"/>
    </sheetNames>
    <sheetDataSet>
      <sheetData sheetId="0"/>
      <sheetData sheetId="1">
        <row r="150">
          <cell r="R150">
            <v>474432030.17999995</v>
          </cell>
        </row>
        <row r="152">
          <cell r="R152">
            <v>450084605.19000006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D.O."/>
      <sheetName val="POA"/>
      <sheetName val="PBR"/>
      <sheetName val="FT Fin"/>
      <sheetName val="FT Proposito"/>
      <sheetName val="FT Componente 1"/>
      <sheetName val="FT Componente 2"/>
      <sheetName val="FT Componente 3"/>
      <sheetName val="FT Componente 4"/>
      <sheetName val="Matriz C6"/>
      <sheetName val="Calendario C6"/>
      <sheetName val="F. 6.1"/>
      <sheetName val="F. 6.2"/>
      <sheetName val="F. 6.3"/>
      <sheetName val="F. 6.4"/>
      <sheetName val="F. 6.5"/>
      <sheetName val="F. 6.6"/>
      <sheetName val="F. 6.7"/>
      <sheetName val="Matriz C7"/>
      <sheetName val="Calendario C7"/>
      <sheetName val="F. 7.1"/>
      <sheetName val="Matriz C8"/>
      <sheetName val="Calendario C8"/>
      <sheetName val="F. 8.1"/>
      <sheetName val="F. 8.2"/>
      <sheetName val="F. 8.3"/>
      <sheetName val="F. 8.4"/>
      <sheetName val="F. 8.5"/>
      <sheetName val="F. 8.6"/>
      <sheetName val="F. 8.7"/>
      <sheetName val="F. 8.8"/>
      <sheetName val="F. 8.9"/>
      <sheetName val="F. 8.10"/>
      <sheetName val="F. 8.11"/>
      <sheetName val="F. 8.12"/>
      <sheetName val="F. 8.13"/>
      <sheetName val="F. 8.14"/>
      <sheetName val="F. 8.15"/>
      <sheetName val="F. 8.16"/>
      <sheetName val="F. 8.17"/>
      <sheetName val="F. 8.18"/>
      <sheetName val="F. 8.19"/>
      <sheetName val="F. 8.20"/>
      <sheetName val="F. 8.21"/>
      <sheetName val="F. 8.22"/>
      <sheetName val="F. 8.23"/>
      <sheetName val="F. 8.24"/>
      <sheetName val="Matriz C9"/>
      <sheetName val="Calendario C9"/>
      <sheetName val="F. 9.1"/>
    </sheetNames>
    <sheetDataSet>
      <sheetData sheetId="0">
        <row r="29">
          <cell r="D29" t="str">
            <v>Eficiencia Física de agua potable Distribuida</v>
          </cell>
        </row>
        <row r="46">
          <cell r="C46" t="str">
            <v>C1. A1.- Realizar las reuniones de coordinación con las areas a cargo de la Dirección Operativa, logrando con esto un mejor servicio a la población</v>
          </cell>
        </row>
        <row r="47">
          <cell r="C47" t="str">
            <v>C1. A2.- Preparar las reuniones tecnicas necesarias para mejorar el servicio que se brinda ala ciudadania de acuerdo al marco operativo del organismo.</v>
          </cell>
        </row>
        <row r="48">
          <cell r="C48" t="str">
            <v>C1. A3.- Cumplir con la extracción de agua del rio Papagayo</v>
          </cell>
        </row>
        <row r="49">
          <cell r="C49" t="str">
            <v>C1. A4.- Reparación de fugas en acueductos, redes principales y tomas domicilarias</v>
          </cell>
        </row>
        <row r="50">
          <cell r="C50" t="str">
            <v>C1. A5.- Potabilizar la mayor cantidad de agua posible cumpliendo con los parametros de calidad establecida en la NOM-127-SSA1-1997</v>
          </cell>
        </row>
        <row r="51">
          <cell r="C51" t="str">
            <v>C1. A6.- Realizar y coordinar el programa de mantenimiento preventivo-correctivo de los equipos electromecanicos en el rubro mecanico</v>
          </cell>
        </row>
        <row r="52">
          <cell r="C52" t="str">
            <v>C1. A7.- Cumplir con el programa de mantenimiento preventivo correctivo de los equipos electromecanicos</v>
          </cell>
        </row>
        <row r="53">
          <cell r="C53" t="str">
            <v>C2. A1. Cumplir con la realización del desazolve de las redes de alcantarillado sanitario</v>
          </cell>
        </row>
        <row r="54">
          <cell r="C54" t="str">
            <v>C3. A1. Realizar las reuniones de coordinación con las areas a cargo de la Subdirección de Saneamiento</v>
          </cell>
        </row>
        <row r="55">
          <cell r="C55" t="str">
            <v>C3. A2. Coordinar con las areas involucradas los analisis de las PTAR´s</v>
          </cell>
        </row>
        <row r="56">
          <cell r="C56" t="str">
            <v>C3. A3. Cumplir con la calidad de tratamiento establecida en  la normatividad vigente en la materia, en la planta Aguas Blancas</v>
          </cell>
        </row>
        <row r="57">
          <cell r="C57" t="str">
            <v>C3. A4. Cumplir con la calidad de tratamiento establecida en la normatividad vigente en la materia, en la planta Renacimiento</v>
          </cell>
        </row>
        <row r="58">
          <cell r="C58" t="str">
            <v>C3. A5. Cumplir con la calidad de tratamiento establecida en la normatividad vigente en la materia, en la planta Coloso</v>
          </cell>
        </row>
        <row r="59">
          <cell r="C59" t="str">
            <v>C3. A6. Cumplir con la calidad de tratamiento establecida en la normatividad vigente en la materia, en la planta Tecnologico</v>
          </cell>
        </row>
        <row r="60">
          <cell r="C60" t="str">
            <v>C3. A7. Cumplir con la calidad de tratamiento establecida en la  normatividad vigente en la materia, en la planta Puerto Marquez</v>
          </cell>
        </row>
        <row r="61">
          <cell r="C61" t="str">
            <v>C3. A8. Cumplir con la calidad de tratamiento establecida en la normatividad vigente en la materia, en la planta Vicente Guerrero</v>
          </cell>
        </row>
        <row r="62">
          <cell r="C62" t="str">
            <v>C3. A9. Cumplir con la calidad de tratamiento establecida en la normatividad vigente en la materia, en la planta Jabonera</v>
          </cell>
        </row>
        <row r="63">
          <cell r="C63" t="str">
            <v>C3. A10. Cumplir con la calidad de tratamiento establecida en la normatividad vigente en la materia, en la planta Limite Sur</v>
          </cell>
        </row>
        <row r="64">
          <cell r="C64" t="str">
            <v>C3. A11. Cumplir con la calidad de tratamiento establecida en la normatividad vigente en la materia, en la planta Paso Limonero</v>
          </cell>
        </row>
        <row r="65">
          <cell r="C65" t="str">
            <v>C3. A12. Cumplir con la calidad de tratamiento establecida en la normatividad vigente en la materia, en la planta Pie de la Cuesta</v>
          </cell>
        </row>
        <row r="66">
          <cell r="C66" t="str">
            <v>C3. A13. Cumplir con la calidad de tratamiento establecida en la normatividad vigente en la materia, en la Planta Miramar</v>
          </cell>
        </row>
        <row r="67">
          <cell r="C67" t="str">
            <v>C3. A14. Cumplir con la calidad de tratamiento establecida en la normatividad vigente en la materia, en la planta Kilometro 30</v>
          </cell>
        </row>
        <row r="68">
          <cell r="C68" t="str">
            <v>C3. A15. Cumplir con la calidad de tratamiento establecida en la normatividad vigente en la materia, en la planta Real Hacienda</v>
          </cell>
        </row>
        <row r="69">
          <cell r="C69" t="str">
            <v>C3. A16. Cumplir con la calidad de tratamiento estabecida en la normatividad vigente en la materia, en la planta La Mira</v>
          </cell>
        </row>
        <row r="70">
          <cell r="C70" t="str">
            <v>C3. A17. Cumplir con el mantenimiento de los equipos de bombeo, en el carcamo de Nao Trinidad</v>
          </cell>
        </row>
        <row r="71">
          <cell r="C71" t="str">
            <v>C3. A18. Cumplir con el mantenimiento de los equipos de bombeo, en el carcamo de Mala Espina</v>
          </cell>
        </row>
        <row r="72">
          <cell r="C72" t="str">
            <v>C3. A19. Cumplir con el mantenimiento de los equipos de bombeo, en el carcamo de Palomares</v>
          </cell>
        </row>
        <row r="73">
          <cell r="C73" t="str">
            <v>C3. A20. Cumplir con el mantenimiento de los equipos de bombeo, en el carcamo de Piedra Roja</v>
          </cell>
        </row>
        <row r="74">
          <cell r="C74" t="str">
            <v>C3. A21. Cumplir con el mantenimiento de los equipos de bombeo, en el carcamo de Las Americas</v>
          </cell>
        </row>
        <row r="75">
          <cell r="C75" t="str">
            <v>C3. A22. Cumplir con el mantenimiento de los equipos de bombeo, en el carcamo Alejo Peralta</v>
          </cell>
        </row>
        <row r="76">
          <cell r="C76" t="str">
            <v>C3. A23. Cumplir con el mantenimiento de los equipos de bombeo, en el carcamo Puerto Marquez</v>
          </cell>
        </row>
        <row r="77">
          <cell r="C77" t="str">
            <v>C3. A24. Cumplir con el mantenimiento de los equipos de bombeo, en el carcamo El Cayaco</v>
          </cell>
        </row>
        <row r="78">
          <cell r="C78" t="str">
            <v>C4. A1. Cumplir con la construcción, ampliación o rehabililitación de la infraestructura civil</v>
          </cell>
        </row>
      </sheetData>
      <sheetData sheetId="1"/>
      <sheetData sheetId="2"/>
      <sheetData sheetId="3">
        <row r="9">
          <cell r="C9" t="str">
            <v>Porcentaje de variación en la cobertura general de servicios</v>
          </cell>
        </row>
        <row r="11">
          <cell r="D11" t="str">
            <v>Gestión</v>
          </cell>
          <cell r="F11" t="str">
            <v>Eficacia</v>
          </cell>
        </row>
        <row r="18">
          <cell r="E18" t="str">
            <v>Porcentaje</v>
          </cell>
        </row>
        <row r="22">
          <cell r="A22" t="str">
            <v>(([CA2019 + CS2019] / 2) / CS2018 - 1)*100</v>
          </cell>
          <cell r="H22" t="str">
            <v>11.11 % en relación a la cobertura del año 2018</v>
          </cell>
        </row>
        <row r="24">
          <cell r="A24" t="str">
            <v>mensual</v>
          </cell>
        </row>
      </sheetData>
      <sheetData sheetId="4">
        <row r="9">
          <cell r="C9" t="str">
            <v>Eficiencia Física de agua potable Distribuida</v>
          </cell>
        </row>
        <row r="11">
          <cell r="D11" t="str">
            <v>Gestión</v>
          </cell>
          <cell r="F11" t="str">
            <v>Eficacia</v>
          </cell>
        </row>
        <row r="18">
          <cell r="A18" t="str">
            <v>AP</v>
          </cell>
          <cell r="B18" t="str">
            <v>Agua Producida</v>
          </cell>
          <cell r="E18" t="str">
            <v>M3</v>
          </cell>
        </row>
        <row r="19">
          <cell r="A19" t="str">
            <v>AF</v>
          </cell>
          <cell r="B19" t="str">
            <v>Agua Facturada</v>
          </cell>
        </row>
        <row r="21">
          <cell r="A21" t="str">
            <v>(AF /AP) * 100</v>
          </cell>
          <cell r="H21" t="str">
            <v>42% en relación al agua potable producida</v>
          </cell>
        </row>
        <row r="23">
          <cell r="A23" t="str">
            <v>mensual</v>
          </cell>
        </row>
      </sheetData>
      <sheetData sheetId="5">
        <row r="9">
          <cell r="C9" t="str">
            <v>Porcentaje de incremento en la cobertura del servicio de agua potable.</v>
          </cell>
        </row>
        <row r="11">
          <cell r="D11" t="str">
            <v>Gestión</v>
          </cell>
          <cell r="F11" t="str">
            <v>Eficacia</v>
          </cell>
        </row>
        <row r="18">
          <cell r="A18" t="str">
            <v>CAP 2019</v>
          </cell>
          <cell r="B18" t="str">
            <v>Cobertura de agua potable 2019</v>
          </cell>
          <cell r="E18" t="str">
            <v>M3</v>
          </cell>
        </row>
        <row r="19">
          <cell r="A19" t="str">
            <v>CAP 2018</v>
          </cell>
          <cell r="B19" t="str">
            <v>Cobertura de agua potable 2018</v>
          </cell>
        </row>
        <row r="21">
          <cell r="A21" t="str">
            <v>[(CAP 2019) / (CAP 2018) -1] * 100</v>
          </cell>
          <cell r="E21" t="str">
            <v>Porcentaje</v>
          </cell>
        </row>
        <row r="23">
          <cell r="A23" t="str">
            <v>mensual</v>
          </cell>
        </row>
      </sheetData>
      <sheetData sheetId="6">
        <row r="9">
          <cell r="C9" t="str">
            <v>Porcentaje de incremento de cobertura de alcantarillado sanitario.</v>
          </cell>
        </row>
        <row r="11">
          <cell r="D11" t="str">
            <v>Gestión</v>
          </cell>
          <cell r="F11" t="str">
            <v>Eficacia</v>
          </cell>
        </row>
        <row r="18">
          <cell r="A18" t="str">
            <v>PSA</v>
          </cell>
          <cell r="B18" t="str">
            <v>Población con servicio de alcantarillado</v>
          </cell>
          <cell r="E18" t="str">
            <v>habitantes</v>
          </cell>
        </row>
        <row r="19">
          <cell r="A19" t="str">
            <v>PTC</v>
          </cell>
          <cell r="B19" t="str">
            <v>Población total del area de cobertura</v>
          </cell>
        </row>
        <row r="21">
          <cell r="A21" t="str">
            <v>(PSA / PTC) * 100</v>
          </cell>
          <cell r="H21" t="str">
            <v>90% en relación a la población con servicio de alcantarillado sanitario</v>
          </cell>
        </row>
        <row r="23">
          <cell r="A23" t="str">
            <v>mensual</v>
          </cell>
        </row>
      </sheetData>
      <sheetData sheetId="7">
        <row r="9">
          <cell r="C9" t="str">
            <v>Cobertura de tratamiento de
aguas residuales en plantas municipales</v>
          </cell>
        </row>
        <row r="18">
          <cell r="A18" t="str">
            <v>VART</v>
          </cell>
          <cell r="B18" t="str">
            <v>Volumen de agua residual tratada</v>
          </cell>
          <cell r="E18" t="str">
            <v>M3</v>
          </cell>
        </row>
        <row r="19">
          <cell r="A19" t="str">
            <v>VARR</v>
          </cell>
          <cell r="B19" t="str">
            <v>Volumen de agua residual recolectada</v>
          </cell>
        </row>
        <row r="21">
          <cell r="A21" t="str">
            <v>(VART / VARR) * 100</v>
          </cell>
          <cell r="H21" t="str">
            <v>90% en relación al agua residual tratada en el municipio</v>
          </cell>
        </row>
        <row r="23">
          <cell r="A23" t="str">
            <v>mensual</v>
          </cell>
        </row>
      </sheetData>
      <sheetData sheetId="8">
        <row r="9">
          <cell r="C9" t="str">
            <v>Porcentaje de variación en la reposición de concreto</v>
          </cell>
        </row>
        <row r="18">
          <cell r="A18" t="str">
            <v>RC 2019</v>
          </cell>
          <cell r="B18" t="str">
            <v>Reposición de concreto 2019</v>
          </cell>
        </row>
        <row r="19">
          <cell r="A19" t="str">
            <v>RC 2018</v>
          </cell>
          <cell r="B19" t="str">
            <v>Reposición de concreto 2018</v>
          </cell>
        </row>
        <row r="21">
          <cell r="A21" t="str">
            <v>(RC 2019) / (RC 2018) * 100</v>
          </cell>
          <cell r="H21" t="str">
            <v>80% en relación a la reposición de concreto al año 2018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"/>
      <sheetName val="PBR"/>
      <sheetName val="MIR"/>
      <sheetName val="FIN (2)"/>
      <sheetName val="PROP"/>
      <sheetName val="COMP"/>
      <sheetName val="ACT-1"/>
      <sheetName val="ACT-2"/>
      <sheetName val="ACT-3"/>
      <sheetName val="ACT-4"/>
      <sheetName val="ACT-5"/>
      <sheetName val="ACT-6"/>
      <sheetName val="ACT-7"/>
    </sheetNames>
    <sheetDataSet>
      <sheetData sheetId="0">
        <row r="48">
          <cell r="R48">
            <v>15880077.73</v>
          </cell>
        </row>
        <row r="50">
          <cell r="R50">
            <v>14922786.840000002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V102"/>
  <sheetViews>
    <sheetView view="pageBreakPreview" zoomScale="85" zoomScaleNormal="100" zoomScaleSheetLayoutView="85" zoomScalePageLayoutView="85" workbookViewId="0"/>
  </sheetViews>
  <sheetFormatPr baseColWidth="10" defaultRowHeight="14.4" x14ac:dyDescent="0.3"/>
  <cols>
    <col min="1" max="1" width="1.109375" customWidth="1"/>
    <col min="2" max="2" width="15.44140625" customWidth="1"/>
    <col min="5" max="5" width="15.5546875" customWidth="1"/>
    <col min="6" max="6" width="14.44140625" customWidth="1"/>
    <col min="7" max="7" width="14.109375" customWidth="1"/>
    <col min="8" max="19" width="7.88671875" customWidth="1"/>
    <col min="21" max="21" width="18" customWidth="1"/>
  </cols>
  <sheetData>
    <row r="1" spans="2:21" ht="9" customHeight="1" x14ac:dyDescent="0.35">
      <c r="B1" s="45"/>
      <c r="C1" s="45"/>
      <c r="D1" s="45"/>
      <c r="E1" s="45"/>
      <c r="F1" s="45"/>
      <c r="G1" s="46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ht="47.25" customHeight="1" x14ac:dyDescent="0.3">
      <c r="B2" s="364" t="s">
        <v>113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2:21" ht="8.25" customHeight="1" x14ac:dyDescent="0.3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</row>
    <row r="4" spans="2:21" ht="15.6" x14ac:dyDescent="0.3">
      <c r="B4" s="359" t="s">
        <v>112</v>
      </c>
      <c r="C4" s="359"/>
      <c r="D4" s="359"/>
      <c r="E4" s="367" t="s">
        <v>111</v>
      </c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</row>
    <row r="5" spans="2:21" ht="15" customHeight="1" x14ac:dyDescent="0.3">
      <c r="B5" s="359" t="s">
        <v>110</v>
      </c>
      <c r="C5" s="359"/>
      <c r="D5" s="359"/>
      <c r="E5" s="368" t="s">
        <v>109</v>
      </c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</row>
    <row r="6" spans="2:21" ht="15.6" x14ac:dyDescent="0.3">
      <c r="B6" s="359" t="s">
        <v>108</v>
      </c>
      <c r="C6" s="359"/>
      <c r="D6" s="359"/>
      <c r="E6" s="368" t="s">
        <v>107</v>
      </c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</row>
    <row r="7" spans="2:21" ht="15" customHeight="1" x14ac:dyDescent="0.3">
      <c r="B7" s="359" t="s">
        <v>106</v>
      </c>
      <c r="C7" s="359"/>
      <c r="D7" s="359"/>
      <c r="E7" s="368" t="s">
        <v>105</v>
      </c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</row>
    <row r="8" spans="2:21" ht="29.25" customHeight="1" x14ac:dyDescent="0.3">
      <c r="B8" s="294" t="s">
        <v>104</v>
      </c>
      <c r="C8" s="294"/>
      <c r="D8" s="294"/>
      <c r="E8" s="368" t="s">
        <v>103</v>
      </c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</row>
    <row r="9" spans="2:21" ht="15.75" customHeight="1" x14ac:dyDescent="0.3">
      <c r="B9" s="294" t="s">
        <v>102</v>
      </c>
      <c r="C9" s="294"/>
      <c r="D9" s="294"/>
      <c r="E9" s="295">
        <f>[1]POA!R64</f>
        <v>53716088.709999993</v>
      </c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</row>
    <row r="10" spans="2:21" ht="15.75" customHeight="1" x14ac:dyDescent="0.3">
      <c r="B10" s="294" t="s">
        <v>101</v>
      </c>
      <c r="C10" s="294"/>
      <c r="D10" s="294"/>
      <c r="E10" s="295">
        <f>[1]POA!R66</f>
        <v>50257327.099999994</v>
      </c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</row>
    <row r="11" spans="2:21" ht="5.25" customHeight="1" x14ac:dyDescent="0.3"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</row>
    <row r="12" spans="2:21" ht="17.399999999999999" x14ac:dyDescent="0.3">
      <c r="B12" s="349" t="s">
        <v>100</v>
      </c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</row>
    <row r="13" spans="2:21" ht="15.6" x14ac:dyDescent="0.3">
      <c r="B13" s="359" t="s">
        <v>99</v>
      </c>
      <c r="C13" s="359"/>
      <c r="D13" s="359"/>
      <c r="E13" s="360" t="s">
        <v>98</v>
      </c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</row>
    <row r="14" spans="2:21" ht="15.6" x14ac:dyDescent="0.3">
      <c r="B14" s="359" t="s">
        <v>97</v>
      </c>
      <c r="C14" s="359"/>
      <c r="D14" s="359"/>
      <c r="E14" s="360" t="s">
        <v>96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</row>
    <row r="15" spans="2:21" ht="15.6" x14ac:dyDescent="0.3">
      <c r="B15" s="359" t="s">
        <v>95</v>
      </c>
      <c r="C15" s="359"/>
      <c r="D15" s="359"/>
      <c r="E15" s="360" t="s">
        <v>94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</row>
    <row r="16" spans="2:21" ht="15.6" x14ac:dyDescent="0.3">
      <c r="B16" s="359" t="s">
        <v>93</v>
      </c>
      <c r="C16" s="359"/>
      <c r="D16" s="359"/>
      <c r="E16" s="361" t="s">
        <v>92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3"/>
    </row>
    <row r="17" spans="2:21" ht="5.25" customHeight="1" x14ac:dyDescent="0.3">
      <c r="B17" s="348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</row>
    <row r="18" spans="2:21" ht="17.399999999999999" x14ac:dyDescent="0.3">
      <c r="B18" s="349" t="s">
        <v>91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</row>
    <row r="19" spans="2:21" ht="24" customHeight="1" x14ac:dyDescent="0.3">
      <c r="B19" s="350" t="s">
        <v>90</v>
      </c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</row>
    <row r="20" spans="2:21" ht="17.399999999999999" x14ac:dyDescent="0.3">
      <c r="B20" s="349" t="s">
        <v>89</v>
      </c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</row>
    <row r="21" spans="2:21" ht="18.75" customHeight="1" x14ac:dyDescent="0.3">
      <c r="B21" s="350" t="s">
        <v>88</v>
      </c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</row>
    <row r="22" spans="2:21" ht="69.75" customHeight="1" x14ac:dyDescent="0.3">
      <c r="B22" s="351" t="s">
        <v>87</v>
      </c>
      <c r="C22" s="351"/>
      <c r="D22" s="351"/>
      <c r="E22" s="352" t="s">
        <v>86</v>
      </c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</row>
    <row r="23" spans="2:21" x14ac:dyDescent="0.3"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</row>
    <row r="24" spans="2:21" ht="15" customHeight="1" x14ac:dyDescent="0.3">
      <c r="B24" s="333" t="s">
        <v>78</v>
      </c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</row>
    <row r="25" spans="2:21" ht="36.75" customHeight="1" x14ac:dyDescent="0.3">
      <c r="B25" s="354" t="s">
        <v>85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6"/>
    </row>
    <row r="26" spans="2:21" ht="31.2" x14ac:dyDescent="0.3">
      <c r="B26" s="44" t="s">
        <v>63</v>
      </c>
      <c r="C26" s="357" t="s">
        <v>62</v>
      </c>
      <c r="D26" s="357"/>
      <c r="E26" s="357"/>
      <c r="F26" s="43" t="s">
        <v>41</v>
      </c>
      <c r="G26" s="43" t="s">
        <v>61</v>
      </c>
      <c r="H26" s="357" t="s">
        <v>60</v>
      </c>
      <c r="I26" s="357"/>
      <c r="J26" s="357"/>
      <c r="K26" s="357"/>
      <c r="L26" s="357"/>
      <c r="M26" s="357"/>
      <c r="N26" s="357"/>
      <c r="O26" s="357" t="s">
        <v>59</v>
      </c>
      <c r="P26" s="357"/>
      <c r="Q26" s="357"/>
      <c r="R26" s="357"/>
      <c r="S26" s="357"/>
      <c r="T26" s="357" t="s">
        <v>58</v>
      </c>
      <c r="U26" s="358"/>
    </row>
    <row r="27" spans="2:21" ht="70.5" customHeight="1" x14ac:dyDescent="0.3">
      <c r="B27" s="31" t="s">
        <v>84</v>
      </c>
      <c r="C27" s="346" t="s">
        <v>83</v>
      </c>
      <c r="D27" s="346"/>
      <c r="E27" s="346"/>
      <c r="F27" s="30" t="s">
        <v>82</v>
      </c>
      <c r="G27" s="30" t="s">
        <v>55</v>
      </c>
      <c r="H27" s="319" t="s">
        <v>54</v>
      </c>
      <c r="I27" s="319"/>
      <c r="J27" s="319"/>
      <c r="K27" s="319"/>
      <c r="L27" s="319"/>
      <c r="M27" s="319"/>
      <c r="N27" s="319"/>
      <c r="O27" s="319" t="s">
        <v>53</v>
      </c>
      <c r="P27" s="319"/>
      <c r="Q27" s="319"/>
      <c r="R27" s="319"/>
      <c r="S27" s="319"/>
      <c r="T27" s="320" t="s">
        <v>81</v>
      </c>
      <c r="U27" s="347"/>
    </row>
    <row r="28" spans="2:21" ht="12.75" customHeight="1" x14ac:dyDescent="0.3">
      <c r="B28" s="322" t="s">
        <v>1</v>
      </c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</row>
    <row r="29" spans="2:21" ht="31.2" hidden="1" x14ac:dyDescent="0.3">
      <c r="B29" s="39" t="s">
        <v>51</v>
      </c>
      <c r="C29" s="327" t="s">
        <v>42</v>
      </c>
      <c r="D29" s="327"/>
      <c r="E29" s="327"/>
      <c r="F29" s="37" t="s">
        <v>41</v>
      </c>
      <c r="G29" s="38" t="s">
        <v>1</v>
      </c>
      <c r="H29" s="37" t="s">
        <v>39</v>
      </c>
      <c r="I29" s="37" t="s">
        <v>38</v>
      </c>
      <c r="J29" s="37" t="s">
        <v>37</v>
      </c>
      <c r="K29" s="37" t="s">
        <v>36</v>
      </c>
      <c r="L29" s="37" t="s">
        <v>35</v>
      </c>
      <c r="M29" s="37" t="s">
        <v>34</v>
      </c>
      <c r="N29" s="37" t="s">
        <v>33</v>
      </c>
      <c r="O29" s="37" t="s">
        <v>32</v>
      </c>
      <c r="P29" s="37" t="s">
        <v>31</v>
      </c>
      <c r="Q29" s="37" t="s">
        <v>50</v>
      </c>
      <c r="R29" s="37" t="s">
        <v>29</v>
      </c>
      <c r="S29" s="37" t="s">
        <v>28</v>
      </c>
      <c r="T29" s="37" t="s">
        <v>27</v>
      </c>
      <c r="U29" s="25" t="s">
        <v>26</v>
      </c>
    </row>
    <row r="30" spans="2:21" ht="68.25" hidden="1" customHeight="1" x14ac:dyDescent="0.3">
      <c r="B30" s="24" t="s">
        <v>80</v>
      </c>
      <c r="C30" s="286" t="s">
        <v>77</v>
      </c>
      <c r="D30" s="286"/>
      <c r="E30" s="286"/>
      <c r="F30" s="23" t="str">
        <f>F27</f>
        <v>Acciones</v>
      </c>
      <c r="G30" s="14">
        <f>SUM(H30:S30)</f>
        <v>12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4">
        <v>1</v>
      </c>
      <c r="Q30" s="14">
        <v>1</v>
      </c>
      <c r="R30" s="14">
        <v>1</v>
      </c>
      <c r="S30" s="14">
        <v>1</v>
      </c>
      <c r="T30" s="36">
        <f>SUM(H30:S30)</f>
        <v>12</v>
      </c>
      <c r="U30" s="310">
        <f>(T30/T31)</f>
        <v>1</v>
      </c>
    </row>
    <row r="31" spans="2:21" ht="86.25" customHeight="1" x14ac:dyDescent="0.3">
      <c r="B31" s="20" t="s">
        <v>79</v>
      </c>
      <c r="C31" s="287" t="s">
        <v>76</v>
      </c>
      <c r="D31" s="287"/>
      <c r="E31" s="287"/>
      <c r="F31" s="19" t="str">
        <f>F30</f>
        <v>Acciones</v>
      </c>
      <c r="G31" s="34">
        <f>SUM(H31:S31)</f>
        <v>12</v>
      </c>
      <c r="H31" s="34">
        <v>1</v>
      </c>
      <c r="I31" s="34">
        <v>1</v>
      </c>
      <c r="J31" s="34">
        <v>1</v>
      </c>
      <c r="K31" s="34">
        <v>1</v>
      </c>
      <c r="L31" s="34">
        <v>1</v>
      </c>
      <c r="M31" s="34">
        <v>1</v>
      </c>
      <c r="N31" s="34">
        <v>1</v>
      </c>
      <c r="O31" s="34">
        <v>1</v>
      </c>
      <c r="P31" s="34">
        <v>1</v>
      </c>
      <c r="Q31" s="34">
        <v>1</v>
      </c>
      <c r="R31" s="34">
        <v>1</v>
      </c>
      <c r="S31" s="34">
        <v>1</v>
      </c>
      <c r="T31" s="34">
        <f>SUM(H31:S31)</f>
        <v>12</v>
      </c>
      <c r="U31" s="311"/>
    </row>
    <row r="32" spans="2:21" ht="24" customHeight="1" x14ac:dyDescent="0.3">
      <c r="B32" s="313" t="s">
        <v>78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</row>
    <row r="33" spans="2:21" ht="15.75" customHeight="1" x14ac:dyDescent="0.3">
      <c r="B33" s="29" t="s">
        <v>0</v>
      </c>
      <c r="C33" s="323"/>
      <c r="D33" s="324"/>
      <c r="E33" s="325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2:21" ht="39" customHeight="1" x14ac:dyDescent="0.3">
      <c r="B34" s="39" t="s">
        <v>51</v>
      </c>
      <c r="C34" s="327" t="s">
        <v>42</v>
      </c>
      <c r="D34" s="327"/>
      <c r="E34" s="327"/>
      <c r="F34" s="37" t="s">
        <v>41</v>
      </c>
      <c r="G34" s="37" t="s">
        <v>0</v>
      </c>
      <c r="H34" s="37" t="s">
        <v>39</v>
      </c>
      <c r="I34" s="37" t="s">
        <v>38</v>
      </c>
      <c r="J34" s="37" t="s">
        <v>37</v>
      </c>
      <c r="K34" s="37" t="s">
        <v>36</v>
      </c>
      <c r="L34" s="37" t="s">
        <v>35</v>
      </c>
      <c r="M34" s="37" t="s">
        <v>34</v>
      </c>
      <c r="N34" s="37" t="s">
        <v>33</v>
      </c>
      <c r="O34" s="37" t="s">
        <v>32</v>
      </c>
      <c r="P34" s="37" t="s">
        <v>31</v>
      </c>
      <c r="Q34" s="37" t="s">
        <v>50</v>
      </c>
      <c r="R34" s="37" t="s">
        <v>29</v>
      </c>
      <c r="S34" s="37" t="s">
        <v>28</v>
      </c>
      <c r="T34" s="37" t="s">
        <v>27</v>
      </c>
      <c r="U34" s="25" t="s">
        <v>26</v>
      </c>
    </row>
    <row r="35" spans="2:21" ht="68.25" customHeight="1" x14ac:dyDescent="0.3">
      <c r="B35" s="24" t="str">
        <f>B30</f>
        <v>NAR</v>
      </c>
      <c r="C35" s="286" t="s">
        <v>77</v>
      </c>
      <c r="D35" s="286"/>
      <c r="E35" s="286"/>
      <c r="F35" s="23" t="str">
        <f>F27</f>
        <v>Acciones</v>
      </c>
      <c r="G35" s="14">
        <f>SUM(H35:S35)</f>
        <v>12</v>
      </c>
      <c r="H35" s="14">
        <v>1</v>
      </c>
      <c r="I35" s="14">
        <v>1</v>
      </c>
      <c r="J35" s="14">
        <v>1</v>
      </c>
      <c r="K35" s="14">
        <v>1</v>
      </c>
      <c r="L35" s="14">
        <v>1</v>
      </c>
      <c r="M35" s="14">
        <v>1</v>
      </c>
      <c r="N35" s="14">
        <v>1</v>
      </c>
      <c r="O35" s="14">
        <v>1</v>
      </c>
      <c r="P35" s="14">
        <v>1</v>
      </c>
      <c r="Q35" s="14">
        <v>1</v>
      </c>
      <c r="R35" s="14">
        <v>1</v>
      </c>
      <c r="S35" s="14">
        <v>1</v>
      </c>
      <c r="T35" s="36">
        <f>SUM(H35:S35)</f>
        <v>12</v>
      </c>
      <c r="U35" s="310">
        <f>T35/T36</f>
        <v>1</v>
      </c>
    </row>
    <row r="36" spans="2:21" ht="81.75" customHeight="1" x14ac:dyDescent="0.3">
      <c r="B36" s="20" t="str">
        <f>B31</f>
        <v>TAP</v>
      </c>
      <c r="C36" s="287" t="s">
        <v>76</v>
      </c>
      <c r="D36" s="287"/>
      <c r="E36" s="287"/>
      <c r="F36" s="19" t="str">
        <f>F35</f>
        <v>Acciones</v>
      </c>
      <c r="G36" s="34">
        <f>SUM(H36:S36)</f>
        <v>12</v>
      </c>
      <c r="H36" s="34">
        <v>1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4">
        <v>1</v>
      </c>
      <c r="R36" s="34">
        <v>1</v>
      </c>
      <c r="S36" s="34">
        <v>1</v>
      </c>
      <c r="T36" s="34">
        <f>SUM(H36:S36)</f>
        <v>12</v>
      </c>
      <c r="U36" s="311"/>
    </row>
    <row r="37" spans="2:21" x14ac:dyDescent="0.3"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</row>
    <row r="38" spans="2:21" ht="17.399999999999999" x14ac:dyDescent="0.3">
      <c r="B38" s="333" t="s">
        <v>75</v>
      </c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</row>
    <row r="39" spans="2:21" ht="24.75" customHeight="1" x14ac:dyDescent="0.3">
      <c r="B39" s="334" t="s">
        <v>74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6"/>
    </row>
    <row r="40" spans="2:21" ht="31.2" x14ac:dyDescent="0.3">
      <c r="B40" s="42" t="s">
        <v>63</v>
      </c>
      <c r="C40" s="337" t="s">
        <v>62</v>
      </c>
      <c r="D40" s="337"/>
      <c r="E40" s="337"/>
      <c r="F40" s="42" t="s">
        <v>41</v>
      </c>
      <c r="G40" s="42" t="s">
        <v>61</v>
      </c>
      <c r="H40" s="337" t="s">
        <v>60</v>
      </c>
      <c r="I40" s="337"/>
      <c r="J40" s="337"/>
      <c r="K40" s="337"/>
      <c r="L40" s="337"/>
      <c r="M40" s="337"/>
      <c r="N40" s="337"/>
      <c r="O40" s="337" t="s">
        <v>59</v>
      </c>
      <c r="P40" s="337"/>
      <c r="Q40" s="337"/>
      <c r="R40" s="337"/>
      <c r="S40" s="337"/>
      <c r="T40" s="337" t="s">
        <v>58</v>
      </c>
      <c r="U40" s="337"/>
    </row>
    <row r="41" spans="2:21" ht="54.75" customHeight="1" x14ac:dyDescent="0.3">
      <c r="B41" s="41" t="s">
        <v>73</v>
      </c>
      <c r="C41" s="338" t="s">
        <v>72</v>
      </c>
      <c r="D41" s="339"/>
      <c r="E41" s="340"/>
      <c r="F41" s="41" t="s">
        <v>66</v>
      </c>
      <c r="G41" s="41" t="s">
        <v>55</v>
      </c>
      <c r="H41" s="341" t="s">
        <v>71</v>
      </c>
      <c r="I41" s="342"/>
      <c r="J41" s="342"/>
      <c r="K41" s="342"/>
      <c r="L41" s="342"/>
      <c r="M41" s="342"/>
      <c r="N41" s="343"/>
      <c r="O41" s="341" t="s">
        <v>53</v>
      </c>
      <c r="P41" s="342"/>
      <c r="Q41" s="342"/>
      <c r="R41" s="342"/>
      <c r="S41" s="343"/>
      <c r="T41" s="344">
        <v>1</v>
      </c>
      <c r="U41" s="345"/>
    </row>
    <row r="42" spans="2:21" ht="23.25" customHeight="1" x14ac:dyDescent="0.3">
      <c r="B42" s="326" t="s">
        <v>1</v>
      </c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</row>
    <row r="43" spans="2:21" ht="37.5" customHeight="1" x14ac:dyDescent="0.3">
      <c r="B43" s="39" t="s">
        <v>51</v>
      </c>
      <c r="C43" s="327" t="s">
        <v>42</v>
      </c>
      <c r="D43" s="327"/>
      <c r="E43" s="327"/>
      <c r="F43" s="37" t="s">
        <v>41</v>
      </c>
      <c r="G43" s="38" t="s">
        <v>1</v>
      </c>
      <c r="H43" s="37" t="s">
        <v>39</v>
      </c>
      <c r="I43" s="37" t="s">
        <v>38</v>
      </c>
      <c r="J43" s="37" t="s">
        <v>37</v>
      </c>
      <c r="K43" s="37" t="s">
        <v>36</v>
      </c>
      <c r="L43" s="37" t="s">
        <v>35</v>
      </c>
      <c r="M43" s="37" t="s">
        <v>34</v>
      </c>
      <c r="N43" s="37" t="s">
        <v>33</v>
      </c>
      <c r="O43" s="37" t="s">
        <v>32</v>
      </c>
      <c r="P43" s="37" t="s">
        <v>31</v>
      </c>
      <c r="Q43" s="37" t="s">
        <v>50</v>
      </c>
      <c r="R43" s="37" t="s">
        <v>29</v>
      </c>
      <c r="S43" s="37" t="s">
        <v>28</v>
      </c>
      <c r="T43" s="37" t="s">
        <v>27</v>
      </c>
      <c r="U43" s="25" t="s">
        <v>26</v>
      </c>
    </row>
    <row r="44" spans="2:21" ht="36.75" customHeight="1" x14ac:dyDescent="0.3">
      <c r="B44" s="24" t="s">
        <v>70</v>
      </c>
      <c r="C44" s="286" t="s">
        <v>69</v>
      </c>
      <c r="D44" s="286"/>
      <c r="E44" s="286"/>
      <c r="F44" s="40" t="s">
        <v>66</v>
      </c>
      <c r="G44" s="14">
        <f>SUM(H44:S44)</f>
        <v>2100</v>
      </c>
      <c r="H44" s="9">
        <v>175</v>
      </c>
      <c r="I44" s="9">
        <v>175</v>
      </c>
      <c r="J44" s="9">
        <v>175</v>
      </c>
      <c r="K44" s="9">
        <v>175</v>
      </c>
      <c r="L44" s="9">
        <v>175</v>
      </c>
      <c r="M44" s="9">
        <v>175</v>
      </c>
      <c r="N44" s="9">
        <v>175</v>
      </c>
      <c r="O44" s="9">
        <v>175</v>
      </c>
      <c r="P44" s="9">
        <v>175</v>
      </c>
      <c r="Q44" s="9">
        <v>175</v>
      </c>
      <c r="R44" s="9">
        <v>175</v>
      </c>
      <c r="S44" s="9">
        <v>175</v>
      </c>
      <c r="T44" s="36">
        <f>SUM(H44:S44)</f>
        <v>2100</v>
      </c>
      <c r="U44" s="310">
        <f>T45/T44</f>
        <v>1</v>
      </c>
    </row>
    <row r="45" spans="2:21" ht="36.75" customHeight="1" x14ac:dyDescent="0.3">
      <c r="B45" s="20" t="s">
        <v>68</v>
      </c>
      <c r="C45" s="287" t="s">
        <v>67</v>
      </c>
      <c r="D45" s="287"/>
      <c r="E45" s="287"/>
      <c r="F45" s="30" t="s">
        <v>66</v>
      </c>
      <c r="G45" s="34">
        <f>SUM(H45:S45)</f>
        <v>2100</v>
      </c>
      <c r="H45" s="9">
        <v>175</v>
      </c>
      <c r="I45" s="9">
        <v>175</v>
      </c>
      <c r="J45" s="9">
        <v>175</v>
      </c>
      <c r="K45" s="9">
        <v>175</v>
      </c>
      <c r="L45" s="9">
        <v>175</v>
      </c>
      <c r="M45" s="9">
        <v>175</v>
      </c>
      <c r="N45" s="9">
        <v>175</v>
      </c>
      <c r="O45" s="9">
        <v>175</v>
      </c>
      <c r="P45" s="9">
        <v>175</v>
      </c>
      <c r="Q45" s="9">
        <v>175</v>
      </c>
      <c r="R45" s="9">
        <v>175</v>
      </c>
      <c r="S45" s="9">
        <v>175</v>
      </c>
      <c r="T45" s="34">
        <f>SUM(H45:S45)</f>
        <v>2100</v>
      </c>
      <c r="U45" s="311"/>
    </row>
    <row r="46" spans="2:21" ht="24.75" customHeight="1" x14ac:dyDescent="0.3">
      <c r="B46" s="29" t="s">
        <v>0</v>
      </c>
      <c r="C46" s="323"/>
      <c r="D46" s="324"/>
      <c r="E46" s="325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2:21" ht="31.5" customHeight="1" x14ac:dyDescent="0.3">
      <c r="B47" s="39" t="s">
        <v>51</v>
      </c>
      <c r="C47" s="327" t="s">
        <v>42</v>
      </c>
      <c r="D47" s="327"/>
      <c r="E47" s="327"/>
      <c r="F47" s="37" t="s">
        <v>41</v>
      </c>
      <c r="G47" s="38" t="s">
        <v>0</v>
      </c>
      <c r="H47" s="37" t="s">
        <v>39</v>
      </c>
      <c r="I47" s="37" t="s">
        <v>38</v>
      </c>
      <c r="J47" s="37" t="s">
        <v>37</v>
      </c>
      <c r="K47" s="37" t="s">
        <v>36</v>
      </c>
      <c r="L47" s="37" t="s">
        <v>35</v>
      </c>
      <c r="M47" s="37" t="s">
        <v>34</v>
      </c>
      <c r="N47" s="37" t="s">
        <v>33</v>
      </c>
      <c r="O47" s="37" t="s">
        <v>32</v>
      </c>
      <c r="P47" s="37" t="s">
        <v>31</v>
      </c>
      <c r="Q47" s="37" t="s">
        <v>50</v>
      </c>
      <c r="R47" s="37" t="s">
        <v>29</v>
      </c>
      <c r="S47" s="37" t="s">
        <v>28</v>
      </c>
      <c r="T47" s="37" t="s">
        <v>27</v>
      </c>
      <c r="U47" s="25" t="s">
        <v>26</v>
      </c>
    </row>
    <row r="48" spans="2:21" ht="39" customHeight="1" x14ac:dyDescent="0.3">
      <c r="B48" s="24" t="str">
        <f>B44</f>
        <v>VPNAP</v>
      </c>
      <c r="C48" s="286" t="str">
        <f>C44</f>
        <v>Viviendas programadas con nuevo servicio de agua potable</v>
      </c>
      <c r="D48" s="286"/>
      <c r="E48" s="286"/>
      <c r="F48" s="23" t="s">
        <v>66</v>
      </c>
      <c r="G48" s="14">
        <f>SUM(H48:S48)</f>
        <v>2100</v>
      </c>
      <c r="H48" s="9">
        <v>175</v>
      </c>
      <c r="I48" s="9">
        <v>175</v>
      </c>
      <c r="J48" s="9">
        <v>175</v>
      </c>
      <c r="K48" s="9">
        <v>175</v>
      </c>
      <c r="L48" s="9">
        <v>175</v>
      </c>
      <c r="M48" s="9">
        <v>175</v>
      </c>
      <c r="N48" s="9">
        <v>175</v>
      </c>
      <c r="O48" s="9">
        <v>175</v>
      </c>
      <c r="P48" s="9">
        <v>175</v>
      </c>
      <c r="Q48" s="9">
        <v>175</v>
      </c>
      <c r="R48" s="9">
        <v>175</v>
      </c>
      <c r="S48" s="9">
        <v>175</v>
      </c>
      <c r="T48" s="36">
        <f>SUM(H48:S48)</f>
        <v>2100</v>
      </c>
      <c r="U48" s="310">
        <f>T49/T48</f>
        <v>0.98190476190476195</v>
      </c>
    </row>
    <row r="49" spans="2:21" ht="39" customHeight="1" x14ac:dyDescent="0.3">
      <c r="B49" s="20" t="str">
        <f>B45</f>
        <v>VNSAPI</v>
      </c>
      <c r="C49" s="287" t="str">
        <f>C45</f>
        <v>Viviendas con nuevo servicio de agua potable instalado</v>
      </c>
      <c r="D49" s="287"/>
      <c r="E49" s="287"/>
      <c r="F49" s="19" t="s">
        <v>66</v>
      </c>
      <c r="G49" s="34">
        <f>SUM(H49:S49)</f>
        <v>2062</v>
      </c>
      <c r="H49" s="35">
        <v>179</v>
      </c>
      <c r="I49" s="35">
        <v>180</v>
      </c>
      <c r="J49" s="35">
        <v>145</v>
      </c>
      <c r="K49" s="35">
        <v>249</v>
      </c>
      <c r="L49" s="35">
        <v>244</v>
      </c>
      <c r="M49" s="35">
        <v>117</v>
      </c>
      <c r="N49" s="35">
        <v>173</v>
      </c>
      <c r="O49" s="35">
        <v>158</v>
      </c>
      <c r="P49" s="35">
        <v>266</v>
      </c>
      <c r="Q49" s="35">
        <v>119</v>
      </c>
      <c r="R49" s="35">
        <v>125</v>
      </c>
      <c r="S49" s="35">
        <v>107</v>
      </c>
      <c r="T49" s="34">
        <f>SUM(H49:S49)</f>
        <v>2062</v>
      </c>
      <c r="U49" s="311"/>
    </row>
    <row r="50" spans="2:21" x14ac:dyDescent="0.3">
      <c r="B50" s="328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30"/>
    </row>
    <row r="51" spans="2:21" ht="17.399999999999999" x14ac:dyDescent="0.3">
      <c r="B51" s="331" t="s">
        <v>65</v>
      </c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</row>
    <row r="52" spans="2:21" ht="19.5" customHeight="1" x14ac:dyDescent="0.3">
      <c r="B52" s="314" t="s">
        <v>64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6"/>
    </row>
    <row r="53" spans="2:21" ht="26.4" x14ac:dyDescent="0.3">
      <c r="B53" s="33" t="s">
        <v>63</v>
      </c>
      <c r="C53" s="317" t="s">
        <v>62</v>
      </c>
      <c r="D53" s="317"/>
      <c r="E53" s="317"/>
      <c r="F53" s="32" t="s">
        <v>41</v>
      </c>
      <c r="G53" s="32" t="s">
        <v>61</v>
      </c>
      <c r="H53" s="317" t="s">
        <v>60</v>
      </c>
      <c r="I53" s="317"/>
      <c r="J53" s="317"/>
      <c r="K53" s="317"/>
      <c r="L53" s="317"/>
      <c r="M53" s="317"/>
      <c r="N53" s="317"/>
      <c r="O53" s="317" t="s">
        <v>59</v>
      </c>
      <c r="P53" s="317"/>
      <c r="Q53" s="317"/>
      <c r="R53" s="317"/>
      <c r="S53" s="317"/>
      <c r="T53" s="317" t="s">
        <v>58</v>
      </c>
      <c r="U53" s="318"/>
    </row>
    <row r="54" spans="2:21" ht="56.25" customHeight="1" x14ac:dyDescent="0.3">
      <c r="B54" s="31" t="s">
        <v>57</v>
      </c>
      <c r="C54" s="319" t="s">
        <v>56</v>
      </c>
      <c r="D54" s="319"/>
      <c r="E54" s="319"/>
      <c r="F54" s="30" t="s">
        <v>44</v>
      </c>
      <c r="G54" s="30" t="s">
        <v>55</v>
      </c>
      <c r="H54" s="319" t="s">
        <v>54</v>
      </c>
      <c r="I54" s="319"/>
      <c r="J54" s="319"/>
      <c r="K54" s="319"/>
      <c r="L54" s="319"/>
      <c r="M54" s="319"/>
      <c r="N54" s="319"/>
      <c r="O54" s="319" t="s">
        <v>53</v>
      </c>
      <c r="P54" s="319"/>
      <c r="Q54" s="319"/>
      <c r="R54" s="319"/>
      <c r="S54" s="319"/>
      <c r="T54" s="320" t="s">
        <v>52</v>
      </c>
      <c r="U54" s="321"/>
    </row>
    <row r="55" spans="2:21" ht="21.75" customHeight="1" x14ac:dyDescent="0.3">
      <c r="B55" s="322" t="s">
        <v>1</v>
      </c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</row>
    <row r="56" spans="2:21" ht="34.5" customHeight="1" x14ac:dyDescent="0.3">
      <c r="B56" s="27" t="s">
        <v>51</v>
      </c>
      <c r="C56" s="298" t="s">
        <v>42</v>
      </c>
      <c r="D56" s="298"/>
      <c r="E56" s="298"/>
      <c r="F56" s="26" t="s">
        <v>41</v>
      </c>
      <c r="G56" s="26" t="s">
        <v>1</v>
      </c>
      <c r="H56" s="26" t="s">
        <v>39</v>
      </c>
      <c r="I56" s="26" t="s">
        <v>38</v>
      </c>
      <c r="J56" s="26" t="s">
        <v>37</v>
      </c>
      <c r="K56" s="26" t="s">
        <v>36</v>
      </c>
      <c r="L56" s="26" t="s">
        <v>35</v>
      </c>
      <c r="M56" s="26" t="s">
        <v>34</v>
      </c>
      <c r="N56" s="26" t="s">
        <v>33</v>
      </c>
      <c r="O56" s="26" t="s">
        <v>32</v>
      </c>
      <c r="P56" s="26" t="s">
        <v>31</v>
      </c>
      <c r="Q56" s="26" t="s">
        <v>50</v>
      </c>
      <c r="R56" s="26" t="s">
        <v>29</v>
      </c>
      <c r="S56" s="26" t="s">
        <v>28</v>
      </c>
      <c r="T56" s="26" t="s">
        <v>49</v>
      </c>
      <c r="U56" s="25" t="s">
        <v>26</v>
      </c>
    </row>
    <row r="57" spans="2:21" ht="42.75" customHeight="1" x14ac:dyDescent="0.3">
      <c r="B57" s="24" t="s">
        <v>48</v>
      </c>
      <c r="C57" s="286" t="s">
        <v>47</v>
      </c>
      <c r="D57" s="286"/>
      <c r="E57" s="286"/>
      <c r="F57" s="23" t="s">
        <v>44</v>
      </c>
      <c r="G57" s="21">
        <f>+T57</f>
        <v>0.46999999999999981</v>
      </c>
      <c r="H57" s="22">
        <v>0.47</v>
      </c>
      <c r="I57" s="22">
        <v>0.47</v>
      </c>
      <c r="J57" s="22">
        <v>0.47</v>
      </c>
      <c r="K57" s="22">
        <v>0.47</v>
      </c>
      <c r="L57" s="22">
        <v>0.47</v>
      </c>
      <c r="M57" s="22">
        <v>0.47</v>
      </c>
      <c r="N57" s="22">
        <v>0.47</v>
      </c>
      <c r="O57" s="22">
        <v>0.47</v>
      </c>
      <c r="P57" s="22">
        <v>0.47</v>
      </c>
      <c r="Q57" s="22">
        <v>0.47</v>
      </c>
      <c r="R57" s="22">
        <v>0.47</v>
      </c>
      <c r="S57" s="22">
        <v>0.47</v>
      </c>
      <c r="T57" s="21">
        <f>SUM(H57:S57)/12</f>
        <v>0.46999999999999981</v>
      </c>
      <c r="U57" s="310">
        <f>T57/T58</f>
        <v>0.5</v>
      </c>
    </row>
    <row r="58" spans="2:21" ht="33" customHeight="1" x14ac:dyDescent="0.3">
      <c r="B58" s="20" t="s">
        <v>46</v>
      </c>
      <c r="C58" s="287" t="s">
        <v>45</v>
      </c>
      <c r="D58" s="287"/>
      <c r="E58" s="287"/>
      <c r="F58" s="19" t="s">
        <v>44</v>
      </c>
      <c r="G58" s="18">
        <f>+T58</f>
        <v>0.93999999999999961</v>
      </c>
      <c r="H58" s="18">
        <v>0.94</v>
      </c>
      <c r="I58" s="18">
        <v>0.94</v>
      </c>
      <c r="J58" s="18">
        <v>0.94</v>
      </c>
      <c r="K58" s="18">
        <v>0.94</v>
      </c>
      <c r="L58" s="18">
        <v>0.94</v>
      </c>
      <c r="M58" s="18">
        <v>0.94</v>
      </c>
      <c r="N58" s="18">
        <v>0.94</v>
      </c>
      <c r="O58" s="18">
        <v>0.94</v>
      </c>
      <c r="P58" s="18">
        <v>0.94</v>
      </c>
      <c r="Q58" s="18">
        <v>0.94</v>
      </c>
      <c r="R58" s="18">
        <v>0.94</v>
      </c>
      <c r="S58" s="18">
        <v>0.94</v>
      </c>
      <c r="T58" s="18">
        <f>SUM(H58:S58)/12</f>
        <v>0.93999999999999961</v>
      </c>
      <c r="U58" s="311"/>
    </row>
    <row r="59" spans="2:21" ht="22.5" customHeight="1" x14ac:dyDescent="0.3">
      <c r="B59" s="29" t="s">
        <v>0</v>
      </c>
      <c r="C59" s="323"/>
      <c r="D59" s="324"/>
      <c r="E59" s="325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2:21" ht="41.25" customHeight="1" x14ac:dyDescent="0.3">
      <c r="B60" s="27" t="s">
        <v>51</v>
      </c>
      <c r="C60" s="298" t="s">
        <v>42</v>
      </c>
      <c r="D60" s="298"/>
      <c r="E60" s="298"/>
      <c r="F60" s="26" t="s">
        <v>41</v>
      </c>
      <c r="G60" s="26" t="s">
        <v>0</v>
      </c>
      <c r="H60" s="26" t="s">
        <v>39</v>
      </c>
      <c r="I60" s="26" t="s">
        <v>38</v>
      </c>
      <c r="J60" s="26" t="s">
        <v>37</v>
      </c>
      <c r="K60" s="26" t="s">
        <v>36</v>
      </c>
      <c r="L60" s="26" t="s">
        <v>35</v>
      </c>
      <c r="M60" s="26" t="s">
        <v>34</v>
      </c>
      <c r="N60" s="26" t="s">
        <v>33</v>
      </c>
      <c r="O60" s="26" t="s">
        <v>32</v>
      </c>
      <c r="P60" s="26" t="s">
        <v>31</v>
      </c>
      <c r="Q60" s="26" t="s">
        <v>50</v>
      </c>
      <c r="R60" s="26" t="s">
        <v>29</v>
      </c>
      <c r="S60" s="26" t="s">
        <v>28</v>
      </c>
      <c r="T60" s="26" t="s">
        <v>49</v>
      </c>
      <c r="U60" s="25" t="s">
        <v>26</v>
      </c>
    </row>
    <row r="61" spans="2:21" ht="33" customHeight="1" x14ac:dyDescent="0.3">
      <c r="B61" s="24" t="s">
        <v>48</v>
      </c>
      <c r="C61" s="286" t="s">
        <v>47</v>
      </c>
      <c r="D61" s="286"/>
      <c r="E61" s="286"/>
      <c r="F61" s="23" t="s">
        <v>44</v>
      </c>
      <c r="G61" s="21">
        <f>+T61</f>
        <v>0.48327201731398378</v>
      </c>
      <c r="H61" s="22">
        <f>[2]Operativa!H47/[2]Operativa!H46</f>
        <v>0.47705063093677452</v>
      </c>
      <c r="I61" s="22">
        <f>[2]Operativa!I47/[2]Operativa!I46</f>
        <v>0.55472097625438166</v>
      </c>
      <c r="J61" s="22">
        <f>[2]Operativa!J47/[2]Operativa!J46</f>
        <v>0.50271139470537962</v>
      </c>
      <c r="K61" s="22">
        <f>[2]Operativa!K47/[2]Operativa!K46</f>
        <v>0.51123523672693039</v>
      </c>
      <c r="L61" s="22">
        <f>[2]Operativa!L47/[2]Operativa!L46</f>
        <v>0.46932390380939021</v>
      </c>
      <c r="M61" s="22">
        <f>[2]Operativa!M47/[2]Operativa!M46</f>
        <v>0.29769017179974899</v>
      </c>
      <c r="N61" s="22">
        <f>[3]PBR!$N$48/[3]PBR!$N$47</f>
        <v>0.46853633705831937</v>
      </c>
      <c r="O61" s="22">
        <f>[3]PBR!$O$48/[3]PBR!$O$47</f>
        <v>0.4750049691762086</v>
      </c>
      <c r="P61" s="22">
        <f>[3]PBR!$N$48/[3]PBR!$P$47</f>
        <v>0.50724115732125596</v>
      </c>
      <c r="Q61" s="22">
        <f>[3]PBR!$Q$48/[3]PBR!$Q$47</f>
        <v>0.56754184713668987</v>
      </c>
      <c r="R61" s="22">
        <f>[3]PBR!$R$48/[3]PBR!$R$47</f>
        <v>0.52303174305175026</v>
      </c>
      <c r="S61" s="22">
        <f>[3]PBR!$S$48/[3]PBR!$S$47</f>
        <v>0.44517583979097586</v>
      </c>
      <c r="T61" s="21">
        <f>SUM(H61:S61)/12</f>
        <v>0.48327201731398378</v>
      </c>
      <c r="U61" s="310">
        <f>T61/T62</f>
        <v>0.54501347057652427</v>
      </c>
    </row>
    <row r="62" spans="2:21" ht="30" customHeight="1" x14ac:dyDescent="0.3">
      <c r="B62" s="20" t="s">
        <v>46</v>
      </c>
      <c r="C62" s="287" t="s">
        <v>45</v>
      </c>
      <c r="D62" s="287"/>
      <c r="E62" s="287"/>
      <c r="F62" s="19" t="s">
        <v>44</v>
      </c>
      <c r="G62" s="18">
        <f>+T62</f>
        <v>0.88671572980163338</v>
      </c>
      <c r="H62" s="18">
        <f>'[4]PBR 2019'!$I$37/'[4]PBR 2019'!$I$38</f>
        <v>0.77805375068950944</v>
      </c>
      <c r="I62" s="18">
        <f>'[4]PBR 2019'!$J$37/'[4]PBR 2019'!$J$38</f>
        <v>0.85434088799690167</v>
      </c>
      <c r="J62" s="18">
        <f>'[4]PBR 2019'!$K$37/'[4]PBR 2019'!$K$38</f>
        <v>0.84896433537984228</v>
      </c>
      <c r="K62" s="18">
        <f>'[4]PBR 2019'!$L$37/'[4]PBR 2019'!$L$38</f>
        <v>0.74741852636774586</v>
      </c>
      <c r="L62" s="18">
        <f>'[4]PBR 2019'!$M$37/'[4]PBR 2019'!$M$38</f>
        <v>0.7211462583954259</v>
      </c>
      <c r="M62" s="18">
        <f>'[4]PBR 2019'!$N$37/'[4]PBR 2019'!$N$38</f>
        <v>0.83312174788965199</v>
      </c>
      <c r="N62" s="18">
        <f>'[4]PBR 2019'!$O$37/'[4]PBR 2019'!$O$38</f>
        <v>0.77673107814929387</v>
      </c>
      <c r="O62" s="18">
        <f>'[4]PBR 2019'!$P$37/'[4]PBR 2019'!$P$38</f>
        <v>0.71092228066619678</v>
      </c>
      <c r="P62" s="18">
        <f>'[4]PBR 2019'!$Q$37/'[4]PBR 2019'!$Q$38</f>
        <v>1.046286812683048</v>
      </c>
      <c r="Q62" s="18">
        <f>'[4]PBR 2019'!$R$37/'[4]PBR 2019'!$R$38</f>
        <v>1.4634773806455765</v>
      </c>
      <c r="R62" s="18">
        <f>'[4]PBR 2019'!$S$37/'[4]PBR 2019'!$S$38</f>
        <v>0.97171142720164427</v>
      </c>
      <c r="S62" s="18">
        <f>'[4]PBR 2019'!$T$37/'[4]PBR 2019'!$T$38</f>
        <v>0.88841427155476427</v>
      </c>
      <c r="T62" s="18">
        <f>SUM(H62:S62)/12</f>
        <v>0.88671572980163338</v>
      </c>
      <c r="U62" s="311"/>
    </row>
    <row r="63" spans="2:21" x14ac:dyDescent="0.3"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2"/>
      <c r="Q63" s="312"/>
      <c r="R63" s="312"/>
      <c r="S63" s="312"/>
      <c r="T63" s="312"/>
      <c r="U63" s="312"/>
    </row>
    <row r="64" spans="2:21" ht="17.399999999999999" x14ac:dyDescent="0.3">
      <c r="B64" s="313" t="s">
        <v>17</v>
      </c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</row>
    <row r="65" spans="2:22" ht="15" customHeight="1" x14ac:dyDescent="0.3">
      <c r="B65" s="17" t="s">
        <v>43</v>
      </c>
      <c r="C65" s="292" t="s">
        <v>42</v>
      </c>
      <c r="D65" s="292"/>
      <c r="E65" s="292"/>
      <c r="F65" s="298" t="s">
        <v>41</v>
      </c>
      <c r="G65" s="298" t="s">
        <v>40</v>
      </c>
      <c r="H65" s="292" t="s">
        <v>39</v>
      </c>
      <c r="I65" s="292" t="s">
        <v>38</v>
      </c>
      <c r="J65" s="292" t="s">
        <v>37</v>
      </c>
      <c r="K65" s="292" t="s">
        <v>36</v>
      </c>
      <c r="L65" s="292" t="s">
        <v>35</v>
      </c>
      <c r="M65" s="292" t="s">
        <v>34</v>
      </c>
      <c r="N65" s="292" t="s">
        <v>33</v>
      </c>
      <c r="O65" s="292" t="s">
        <v>32</v>
      </c>
      <c r="P65" s="292" t="s">
        <v>31</v>
      </c>
      <c r="Q65" s="292" t="s">
        <v>30</v>
      </c>
      <c r="R65" s="292" t="s">
        <v>29</v>
      </c>
      <c r="S65" s="292" t="s">
        <v>28</v>
      </c>
      <c r="T65" s="292" t="s">
        <v>27</v>
      </c>
      <c r="U65" s="296" t="s">
        <v>26</v>
      </c>
    </row>
    <row r="66" spans="2:22" ht="21" customHeight="1" x14ac:dyDescent="0.3">
      <c r="B66" s="16"/>
      <c r="C66" s="293"/>
      <c r="D66" s="293"/>
      <c r="E66" s="293"/>
      <c r="F66" s="299"/>
      <c r="G66" s="299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7"/>
    </row>
    <row r="67" spans="2:22" ht="30.75" customHeight="1" x14ac:dyDescent="0.3">
      <c r="B67" s="302" t="s">
        <v>16</v>
      </c>
      <c r="C67" s="286" t="s">
        <v>25</v>
      </c>
      <c r="D67" s="286"/>
      <c r="E67" s="286"/>
      <c r="F67" s="288" t="s">
        <v>24</v>
      </c>
      <c r="G67" s="5" t="s">
        <v>1</v>
      </c>
      <c r="H67" s="5"/>
      <c r="I67" s="5"/>
      <c r="J67" s="5">
        <v>49</v>
      </c>
      <c r="K67" s="5"/>
      <c r="L67" s="5"/>
      <c r="M67" s="5">
        <v>49</v>
      </c>
      <c r="N67" s="5"/>
      <c r="O67" s="5"/>
      <c r="P67" s="5">
        <v>49</v>
      </c>
      <c r="Q67" s="5"/>
      <c r="R67" s="5"/>
      <c r="S67" s="5">
        <v>49</v>
      </c>
      <c r="T67" s="5">
        <f t="shared" ref="T67:T74" si="0">SUM(H67:S67)</f>
        <v>196</v>
      </c>
      <c r="U67" s="290">
        <f>T68/T67</f>
        <v>1</v>
      </c>
    </row>
    <row r="68" spans="2:22" ht="30.75" customHeight="1" x14ac:dyDescent="0.3">
      <c r="B68" s="303"/>
      <c r="C68" s="286"/>
      <c r="D68" s="286"/>
      <c r="E68" s="286"/>
      <c r="F68" s="288"/>
      <c r="G68" s="7" t="s">
        <v>0</v>
      </c>
      <c r="H68" s="11"/>
      <c r="I68" s="11"/>
      <c r="J68" s="11">
        <v>49</v>
      </c>
      <c r="K68" s="11"/>
      <c r="L68" s="11"/>
      <c r="M68" s="11">
        <v>49</v>
      </c>
      <c r="N68" s="11"/>
      <c r="O68" s="11"/>
      <c r="P68" s="11">
        <v>49</v>
      </c>
      <c r="Q68" s="11"/>
      <c r="R68" s="11"/>
      <c r="S68" s="11">
        <v>49</v>
      </c>
      <c r="T68" s="7">
        <f t="shared" si="0"/>
        <v>196</v>
      </c>
      <c r="U68" s="290"/>
    </row>
    <row r="69" spans="2:22" ht="30.75" customHeight="1" x14ac:dyDescent="0.3">
      <c r="B69" s="303"/>
      <c r="C69" s="286" t="s">
        <v>23</v>
      </c>
      <c r="D69" s="286"/>
      <c r="E69" s="286"/>
      <c r="F69" s="288" t="s">
        <v>22</v>
      </c>
      <c r="G69" s="5" t="s">
        <v>1</v>
      </c>
      <c r="H69" s="15">
        <v>5</v>
      </c>
      <c r="I69" s="15">
        <v>4</v>
      </c>
      <c r="J69" s="15">
        <v>4</v>
      </c>
      <c r="K69" s="15">
        <v>4</v>
      </c>
      <c r="L69" s="15">
        <v>5</v>
      </c>
      <c r="M69" s="15">
        <v>4</v>
      </c>
      <c r="N69" s="15">
        <v>5</v>
      </c>
      <c r="O69" s="15">
        <v>4</v>
      </c>
      <c r="P69" s="15">
        <v>4</v>
      </c>
      <c r="Q69" s="15">
        <v>5</v>
      </c>
      <c r="R69" s="15">
        <v>4</v>
      </c>
      <c r="S69" s="15">
        <v>4</v>
      </c>
      <c r="T69" s="5">
        <f t="shared" si="0"/>
        <v>52</v>
      </c>
      <c r="U69" s="290">
        <f>T70/T69</f>
        <v>1</v>
      </c>
    </row>
    <row r="70" spans="2:22" ht="30.75" customHeight="1" x14ac:dyDescent="0.3">
      <c r="B70" s="303"/>
      <c r="C70" s="286"/>
      <c r="D70" s="286"/>
      <c r="E70" s="286"/>
      <c r="F70" s="288"/>
      <c r="G70" s="7" t="s">
        <v>0</v>
      </c>
      <c r="H70" s="14">
        <v>5</v>
      </c>
      <c r="I70" s="14">
        <v>4</v>
      </c>
      <c r="J70" s="14">
        <v>4</v>
      </c>
      <c r="K70" s="14">
        <v>4</v>
      </c>
      <c r="L70" s="14">
        <v>5</v>
      </c>
      <c r="M70" s="14">
        <v>4</v>
      </c>
      <c r="N70" s="14">
        <v>5</v>
      </c>
      <c r="O70" s="14">
        <v>4</v>
      </c>
      <c r="P70" s="14">
        <v>4</v>
      </c>
      <c r="Q70" s="14">
        <v>5</v>
      </c>
      <c r="R70" s="14">
        <v>4</v>
      </c>
      <c r="S70" s="14">
        <v>4</v>
      </c>
      <c r="T70" s="7">
        <f t="shared" si="0"/>
        <v>52</v>
      </c>
      <c r="U70" s="290"/>
      <c r="V70" s="2"/>
    </row>
    <row r="71" spans="2:22" ht="30.75" customHeight="1" x14ac:dyDescent="0.3">
      <c r="B71" s="303"/>
      <c r="C71" s="286" t="s">
        <v>21</v>
      </c>
      <c r="D71" s="286"/>
      <c r="E71" s="286"/>
      <c r="F71" s="288" t="s">
        <v>20</v>
      </c>
      <c r="G71" s="5" t="s">
        <v>1</v>
      </c>
      <c r="H71" s="6">
        <v>6</v>
      </c>
      <c r="I71" s="6">
        <v>6</v>
      </c>
      <c r="J71" s="6">
        <v>6</v>
      </c>
      <c r="K71" s="6">
        <v>6</v>
      </c>
      <c r="L71" s="6">
        <v>6</v>
      </c>
      <c r="M71" s="6">
        <v>6</v>
      </c>
      <c r="N71" s="6">
        <v>6</v>
      </c>
      <c r="O71" s="6">
        <v>6</v>
      </c>
      <c r="P71" s="6">
        <v>6</v>
      </c>
      <c r="Q71" s="6">
        <v>6</v>
      </c>
      <c r="R71" s="6">
        <v>6</v>
      </c>
      <c r="S71" s="6">
        <v>6</v>
      </c>
      <c r="T71" s="5">
        <f t="shared" si="0"/>
        <v>72</v>
      </c>
      <c r="U71" s="290">
        <f>T72/T71</f>
        <v>1</v>
      </c>
      <c r="V71" s="2"/>
    </row>
    <row r="72" spans="2:22" ht="30.75" customHeight="1" x14ac:dyDescent="0.3">
      <c r="B72" s="303"/>
      <c r="C72" s="286"/>
      <c r="D72" s="286"/>
      <c r="E72" s="286"/>
      <c r="F72" s="288"/>
      <c r="G72" s="7" t="s">
        <v>0</v>
      </c>
      <c r="H72" s="8">
        <v>6</v>
      </c>
      <c r="I72" s="8">
        <v>6</v>
      </c>
      <c r="J72" s="8">
        <v>6</v>
      </c>
      <c r="K72" s="8">
        <v>6</v>
      </c>
      <c r="L72" s="8">
        <v>6</v>
      </c>
      <c r="M72" s="8">
        <v>6</v>
      </c>
      <c r="N72" s="8">
        <v>6</v>
      </c>
      <c r="O72" s="8">
        <v>6</v>
      </c>
      <c r="P72" s="8">
        <v>6</v>
      </c>
      <c r="Q72" s="8">
        <v>6</v>
      </c>
      <c r="R72" s="8">
        <v>6</v>
      </c>
      <c r="S72" s="8">
        <v>6</v>
      </c>
      <c r="T72" s="7">
        <f t="shared" si="0"/>
        <v>72</v>
      </c>
      <c r="U72" s="290"/>
      <c r="V72" s="2"/>
    </row>
    <row r="73" spans="2:22" ht="30.75" customHeight="1" x14ac:dyDescent="0.3">
      <c r="B73" s="303"/>
      <c r="C73" s="286" t="s">
        <v>19</v>
      </c>
      <c r="D73" s="286"/>
      <c r="E73" s="286"/>
      <c r="F73" s="288" t="s">
        <v>18</v>
      </c>
      <c r="G73" s="5" t="s">
        <v>1</v>
      </c>
      <c r="H73" s="6">
        <v>2</v>
      </c>
      <c r="I73" s="6">
        <v>1</v>
      </c>
      <c r="J73" s="6">
        <v>2</v>
      </c>
      <c r="K73" s="6">
        <v>1</v>
      </c>
      <c r="L73" s="6">
        <v>2</v>
      </c>
      <c r="M73" s="6">
        <v>1</v>
      </c>
      <c r="N73" s="6">
        <v>2</v>
      </c>
      <c r="O73" s="6">
        <v>1</v>
      </c>
      <c r="P73" s="6">
        <v>2</v>
      </c>
      <c r="Q73" s="6">
        <v>1</v>
      </c>
      <c r="R73" s="6">
        <v>2</v>
      </c>
      <c r="S73" s="6">
        <v>1</v>
      </c>
      <c r="T73" s="5">
        <f t="shared" si="0"/>
        <v>18</v>
      </c>
      <c r="U73" s="290">
        <f>T74/T73</f>
        <v>1</v>
      </c>
      <c r="V73" s="2"/>
    </row>
    <row r="74" spans="2:22" ht="30.75" customHeight="1" x14ac:dyDescent="0.3">
      <c r="B74" s="304"/>
      <c r="C74" s="287"/>
      <c r="D74" s="287"/>
      <c r="E74" s="287"/>
      <c r="F74" s="289"/>
      <c r="G74" s="3" t="s">
        <v>0</v>
      </c>
      <c r="H74" s="4">
        <v>2</v>
      </c>
      <c r="I74" s="4">
        <v>1</v>
      </c>
      <c r="J74" s="4">
        <v>2</v>
      </c>
      <c r="K74" s="4">
        <v>1</v>
      </c>
      <c r="L74" s="4">
        <v>2</v>
      </c>
      <c r="M74" s="4">
        <v>1</v>
      </c>
      <c r="N74" s="4">
        <v>2</v>
      </c>
      <c r="O74" s="4">
        <v>1</v>
      </c>
      <c r="P74" s="4">
        <v>2</v>
      </c>
      <c r="Q74" s="4">
        <v>1</v>
      </c>
      <c r="R74" s="4">
        <v>2</v>
      </c>
      <c r="S74" s="4">
        <v>1</v>
      </c>
      <c r="T74" s="3">
        <f t="shared" si="0"/>
        <v>18</v>
      </c>
      <c r="U74" s="291"/>
      <c r="V74" s="2"/>
    </row>
    <row r="75" spans="2:22" ht="17.399999999999999" x14ac:dyDescent="0.3">
      <c r="B75" s="305" t="s">
        <v>17</v>
      </c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</row>
    <row r="76" spans="2:22" ht="30.75" customHeight="1" x14ac:dyDescent="0.3">
      <c r="B76" s="306" t="s">
        <v>16</v>
      </c>
      <c r="C76" s="307" t="s">
        <v>15</v>
      </c>
      <c r="D76" s="307"/>
      <c r="E76" s="307"/>
      <c r="F76" s="308" t="s">
        <v>14</v>
      </c>
      <c r="G76" s="12" t="s">
        <v>1</v>
      </c>
      <c r="H76" s="13">
        <v>8</v>
      </c>
      <c r="I76" s="13">
        <v>8</v>
      </c>
      <c r="J76" s="13">
        <v>8</v>
      </c>
      <c r="K76" s="13">
        <v>8</v>
      </c>
      <c r="L76" s="13">
        <v>8</v>
      </c>
      <c r="M76" s="13">
        <v>8</v>
      </c>
      <c r="N76" s="13">
        <v>8</v>
      </c>
      <c r="O76" s="13">
        <v>8</v>
      </c>
      <c r="P76" s="13">
        <v>8</v>
      </c>
      <c r="Q76" s="13">
        <v>8</v>
      </c>
      <c r="R76" s="13">
        <v>8</v>
      </c>
      <c r="S76" s="13">
        <v>8</v>
      </c>
      <c r="T76" s="12">
        <f t="shared" ref="T76:T89" si="1">SUM(H76:S76)</f>
        <v>96</v>
      </c>
      <c r="U76" s="309">
        <f>T77/T76</f>
        <v>1</v>
      </c>
      <c r="V76" s="2"/>
    </row>
    <row r="77" spans="2:22" ht="30.75" customHeight="1" x14ac:dyDescent="0.3">
      <c r="B77" s="303"/>
      <c r="C77" s="286"/>
      <c r="D77" s="286"/>
      <c r="E77" s="286"/>
      <c r="F77" s="288"/>
      <c r="G77" s="7" t="s">
        <v>0</v>
      </c>
      <c r="H77" s="8">
        <v>8</v>
      </c>
      <c r="I77" s="8">
        <v>8</v>
      </c>
      <c r="J77" s="8">
        <v>8</v>
      </c>
      <c r="K77" s="8">
        <v>8</v>
      </c>
      <c r="L77" s="8">
        <v>8</v>
      </c>
      <c r="M77" s="8">
        <v>8</v>
      </c>
      <c r="N77" s="8">
        <v>8</v>
      </c>
      <c r="O77" s="8">
        <v>8</v>
      </c>
      <c r="P77" s="8">
        <v>8</v>
      </c>
      <c r="Q77" s="8">
        <v>8</v>
      </c>
      <c r="R77" s="8">
        <v>8</v>
      </c>
      <c r="S77" s="8">
        <v>8</v>
      </c>
      <c r="T77" s="7">
        <f t="shared" si="1"/>
        <v>96</v>
      </c>
      <c r="U77" s="290"/>
      <c r="V77" s="2"/>
    </row>
    <row r="78" spans="2:22" ht="30.75" customHeight="1" x14ac:dyDescent="0.3">
      <c r="B78" s="303"/>
      <c r="C78" s="286" t="s">
        <v>13</v>
      </c>
      <c r="D78" s="286"/>
      <c r="E78" s="286"/>
      <c r="F78" s="288" t="s">
        <v>12</v>
      </c>
      <c r="G78" s="5" t="s">
        <v>1</v>
      </c>
      <c r="H78" s="6">
        <v>31</v>
      </c>
      <c r="I78" s="6">
        <v>28</v>
      </c>
      <c r="J78" s="6">
        <v>31</v>
      </c>
      <c r="K78" s="6">
        <v>30</v>
      </c>
      <c r="L78" s="6">
        <v>31</v>
      </c>
      <c r="M78" s="6">
        <v>30</v>
      </c>
      <c r="N78" s="6">
        <v>31</v>
      </c>
      <c r="O78" s="6">
        <v>31</v>
      </c>
      <c r="P78" s="6">
        <v>30</v>
      </c>
      <c r="Q78" s="6">
        <v>31</v>
      </c>
      <c r="R78" s="6">
        <v>30</v>
      </c>
      <c r="S78" s="6">
        <v>31</v>
      </c>
      <c r="T78" s="5">
        <f t="shared" si="1"/>
        <v>365</v>
      </c>
      <c r="U78" s="290">
        <f>T79/T78</f>
        <v>1</v>
      </c>
      <c r="V78" s="2"/>
    </row>
    <row r="79" spans="2:22" ht="30.75" customHeight="1" x14ac:dyDescent="0.3">
      <c r="B79" s="303"/>
      <c r="C79" s="286"/>
      <c r="D79" s="286"/>
      <c r="E79" s="286"/>
      <c r="F79" s="288"/>
      <c r="G79" s="7" t="s">
        <v>0</v>
      </c>
      <c r="H79" s="8">
        <v>31</v>
      </c>
      <c r="I79" s="8">
        <v>28</v>
      </c>
      <c r="J79" s="8">
        <v>31</v>
      </c>
      <c r="K79" s="8">
        <v>30</v>
      </c>
      <c r="L79" s="8">
        <v>31</v>
      </c>
      <c r="M79" s="8">
        <v>30</v>
      </c>
      <c r="N79" s="8">
        <v>31</v>
      </c>
      <c r="O79" s="8">
        <v>31</v>
      </c>
      <c r="P79" s="8">
        <v>30</v>
      </c>
      <c r="Q79" s="8">
        <v>31</v>
      </c>
      <c r="R79" s="8">
        <v>30</v>
      </c>
      <c r="S79" s="8">
        <v>31</v>
      </c>
      <c r="T79" s="7">
        <f t="shared" si="1"/>
        <v>365</v>
      </c>
      <c r="U79" s="290"/>
      <c r="V79" s="2"/>
    </row>
    <row r="80" spans="2:22" ht="47.25" customHeight="1" x14ac:dyDescent="0.3">
      <c r="B80" s="303"/>
      <c r="C80" s="286" t="s">
        <v>11</v>
      </c>
      <c r="D80" s="286"/>
      <c r="E80" s="286"/>
      <c r="F80" s="288" t="s">
        <v>10</v>
      </c>
      <c r="G80" s="5" t="s">
        <v>1</v>
      </c>
      <c r="H80" s="6">
        <v>200</v>
      </c>
      <c r="I80" s="6">
        <v>250</v>
      </c>
      <c r="J80" s="6">
        <v>250</v>
      </c>
      <c r="K80" s="6">
        <v>200</v>
      </c>
      <c r="L80" s="6">
        <v>200</v>
      </c>
      <c r="M80" s="6">
        <v>120</v>
      </c>
      <c r="N80" s="6">
        <v>120</v>
      </c>
      <c r="O80" s="6">
        <v>120</v>
      </c>
      <c r="P80" s="6">
        <v>120</v>
      </c>
      <c r="Q80" s="6">
        <v>120</v>
      </c>
      <c r="R80" s="6">
        <v>120</v>
      </c>
      <c r="S80" s="6">
        <v>120</v>
      </c>
      <c r="T80" s="5">
        <f t="shared" si="1"/>
        <v>1940</v>
      </c>
      <c r="U80" s="290">
        <f>T81/T80</f>
        <v>1.3355670103092783</v>
      </c>
      <c r="V80" s="2"/>
    </row>
    <row r="81" spans="2:22" ht="75" customHeight="1" x14ac:dyDescent="0.3">
      <c r="B81" s="303"/>
      <c r="C81" s="286"/>
      <c r="D81" s="286"/>
      <c r="E81" s="286"/>
      <c r="F81" s="288"/>
      <c r="G81" s="7" t="s">
        <v>0</v>
      </c>
      <c r="H81" s="8">
        <v>181</v>
      </c>
      <c r="I81" s="8">
        <v>74</v>
      </c>
      <c r="J81" s="8">
        <v>107</v>
      </c>
      <c r="K81" s="8">
        <v>719</v>
      </c>
      <c r="L81" s="8">
        <v>277</v>
      </c>
      <c r="M81" s="8">
        <v>551</v>
      </c>
      <c r="N81" s="8">
        <v>95</v>
      </c>
      <c r="O81" s="8">
        <v>99</v>
      </c>
      <c r="P81" s="8">
        <v>154</v>
      </c>
      <c r="Q81" s="8">
        <v>86</v>
      </c>
      <c r="R81" s="8">
        <v>102</v>
      </c>
      <c r="S81" s="8">
        <v>146</v>
      </c>
      <c r="T81" s="7">
        <f t="shared" si="1"/>
        <v>2591</v>
      </c>
      <c r="U81" s="290"/>
      <c r="V81" s="2"/>
    </row>
    <row r="82" spans="2:22" ht="22.5" customHeight="1" x14ac:dyDescent="0.3">
      <c r="B82" s="303"/>
      <c r="C82" s="286" t="s">
        <v>9</v>
      </c>
      <c r="D82" s="286"/>
      <c r="E82" s="286"/>
      <c r="F82" s="300" t="s">
        <v>8</v>
      </c>
      <c r="G82" s="5" t="s">
        <v>1</v>
      </c>
      <c r="H82" s="5">
        <v>220</v>
      </c>
      <c r="I82" s="5">
        <v>220</v>
      </c>
      <c r="J82" s="5">
        <v>220</v>
      </c>
      <c r="K82" s="5">
        <v>220</v>
      </c>
      <c r="L82" s="5">
        <v>220</v>
      </c>
      <c r="M82" s="5">
        <v>220</v>
      </c>
      <c r="N82" s="5">
        <v>220</v>
      </c>
      <c r="O82" s="5">
        <v>220</v>
      </c>
      <c r="P82" s="5">
        <v>220</v>
      </c>
      <c r="Q82" s="5">
        <v>220</v>
      </c>
      <c r="R82" s="5">
        <v>220</v>
      </c>
      <c r="S82" s="5">
        <v>220</v>
      </c>
      <c r="T82" s="5">
        <f t="shared" si="1"/>
        <v>2640</v>
      </c>
      <c r="U82" s="290">
        <f>T83/T82</f>
        <v>1.3768939393939394</v>
      </c>
    </row>
    <row r="83" spans="2:22" ht="22.5" customHeight="1" x14ac:dyDescent="0.3">
      <c r="B83" s="303"/>
      <c r="C83" s="286"/>
      <c r="D83" s="286"/>
      <c r="E83" s="286"/>
      <c r="F83" s="301"/>
      <c r="G83" s="7" t="s">
        <v>0</v>
      </c>
      <c r="H83" s="11">
        <v>247</v>
      </c>
      <c r="I83" s="11">
        <v>196</v>
      </c>
      <c r="J83" s="11">
        <v>303</v>
      </c>
      <c r="K83" s="11">
        <v>261</v>
      </c>
      <c r="L83" s="11">
        <v>331</v>
      </c>
      <c r="M83" s="11">
        <v>232</v>
      </c>
      <c r="N83" s="11">
        <f t="shared" ref="N83:S83" si="2">N85+N87+N89</f>
        <v>468</v>
      </c>
      <c r="O83" s="11">
        <f t="shared" si="2"/>
        <v>539</v>
      </c>
      <c r="P83" s="11">
        <f t="shared" si="2"/>
        <v>309</v>
      </c>
      <c r="Q83" s="11">
        <f t="shared" si="2"/>
        <v>315</v>
      </c>
      <c r="R83" s="11">
        <f t="shared" si="2"/>
        <v>195</v>
      </c>
      <c r="S83" s="11">
        <f t="shared" si="2"/>
        <v>239</v>
      </c>
      <c r="T83" s="7">
        <f t="shared" si="1"/>
        <v>3635</v>
      </c>
      <c r="U83" s="290"/>
    </row>
    <row r="84" spans="2:22" ht="22.5" customHeight="1" x14ac:dyDescent="0.3">
      <c r="B84" s="303"/>
      <c r="C84" s="286" t="s">
        <v>7</v>
      </c>
      <c r="D84" s="286"/>
      <c r="E84" s="286"/>
      <c r="F84" s="288" t="s">
        <v>6</v>
      </c>
      <c r="G84" s="5" t="s">
        <v>1</v>
      </c>
      <c r="H84" s="10">
        <v>90</v>
      </c>
      <c r="I84" s="10">
        <v>90</v>
      </c>
      <c r="J84" s="10">
        <v>90</v>
      </c>
      <c r="K84" s="10">
        <v>90</v>
      </c>
      <c r="L84" s="10">
        <v>90</v>
      </c>
      <c r="M84" s="10">
        <v>90</v>
      </c>
      <c r="N84" s="10">
        <v>90</v>
      </c>
      <c r="O84" s="10">
        <v>90</v>
      </c>
      <c r="P84" s="10">
        <v>90</v>
      </c>
      <c r="Q84" s="10">
        <v>90</v>
      </c>
      <c r="R84" s="10">
        <v>90</v>
      </c>
      <c r="S84" s="10">
        <v>90</v>
      </c>
      <c r="T84" s="5">
        <f t="shared" si="1"/>
        <v>1080</v>
      </c>
      <c r="U84" s="290">
        <f>T85/T84</f>
        <v>1.038888888888889</v>
      </c>
    </row>
    <row r="85" spans="2:22" ht="22.5" customHeight="1" x14ac:dyDescent="0.3">
      <c r="B85" s="303"/>
      <c r="C85" s="286"/>
      <c r="D85" s="286"/>
      <c r="E85" s="286"/>
      <c r="F85" s="288"/>
      <c r="G85" s="7" t="s">
        <v>0</v>
      </c>
      <c r="H85" s="9">
        <v>126</v>
      </c>
      <c r="I85" s="9">
        <v>80</v>
      </c>
      <c r="J85" s="9">
        <v>94</v>
      </c>
      <c r="K85" s="9">
        <v>102</v>
      </c>
      <c r="L85" s="9">
        <v>114</v>
      </c>
      <c r="M85" s="9">
        <v>109</v>
      </c>
      <c r="N85" s="9">
        <v>101</v>
      </c>
      <c r="O85" s="9">
        <v>85</v>
      </c>
      <c r="P85" s="9">
        <v>60</v>
      </c>
      <c r="Q85" s="9">
        <v>79</v>
      </c>
      <c r="R85" s="9">
        <v>64</v>
      </c>
      <c r="S85" s="9">
        <v>108</v>
      </c>
      <c r="T85" s="7">
        <f t="shared" si="1"/>
        <v>1122</v>
      </c>
      <c r="U85" s="290"/>
      <c r="V85" s="2"/>
    </row>
    <row r="86" spans="2:22" ht="22.5" customHeight="1" x14ac:dyDescent="0.3">
      <c r="B86" s="303"/>
      <c r="C86" s="286" t="s">
        <v>5</v>
      </c>
      <c r="D86" s="286"/>
      <c r="E86" s="286"/>
      <c r="F86" s="288" t="s">
        <v>4</v>
      </c>
      <c r="G86" s="5" t="s">
        <v>1</v>
      </c>
      <c r="H86" s="6">
        <v>50</v>
      </c>
      <c r="I86" s="6">
        <v>50</v>
      </c>
      <c r="J86" s="6">
        <v>50</v>
      </c>
      <c r="K86" s="6">
        <v>50</v>
      </c>
      <c r="L86" s="6">
        <v>50</v>
      </c>
      <c r="M86" s="6">
        <v>50</v>
      </c>
      <c r="N86" s="6">
        <v>50</v>
      </c>
      <c r="O86" s="6">
        <v>50</v>
      </c>
      <c r="P86" s="6">
        <v>50</v>
      </c>
      <c r="Q86" s="6">
        <v>50</v>
      </c>
      <c r="R86" s="6">
        <v>50</v>
      </c>
      <c r="S86" s="6">
        <v>50</v>
      </c>
      <c r="T86" s="5">
        <f t="shared" si="1"/>
        <v>600</v>
      </c>
      <c r="U86" s="290">
        <f>T87/T86</f>
        <v>1.3283333333333334</v>
      </c>
      <c r="V86" s="2"/>
    </row>
    <row r="87" spans="2:22" ht="22.5" customHeight="1" x14ac:dyDescent="0.3">
      <c r="B87" s="303"/>
      <c r="C87" s="286"/>
      <c r="D87" s="286"/>
      <c r="E87" s="286"/>
      <c r="F87" s="288"/>
      <c r="G87" s="7" t="s">
        <v>0</v>
      </c>
      <c r="H87" s="8">
        <v>23</v>
      </c>
      <c r="I87" s="8">
        <v>36</v>
      </c>
      <c r="J87" s="8">
        <v>150</v>
      </c>
      <c r="K87" s="8">
        <v>62</v>
      </c>
      <c r="L87" s="8">
        <v>88</v>
      </c>
      <c r="M87" s="8">
        <v>37</v>
      </c>
      <c r="N87" s="8">
        <v>160</v>
      </c>
      <c r="O87" s="8">
        <v>76</v>
      </c>
      <c r="P87" s="8">
        <v>34</v>
      </c>
      <c r="Q87" s="8">
        <v>66</v>
      </c>
      <c r="R87" s="8">
        <v>24</v>
      </c>
      <c r="S87" s="8">
        <v>41</v>
      </c>
      <c r="T87" s="7">
        <f t="shared" si="1"/>
        <v>797</v>
      </c>
      <c r="U87" s="290"/>
      <c r="V87" s="2"/>
    </row>
    <row r="88" spans="2:22" ht="22.5" customHeight="1" x14ac:dyDescent="0.3">
      <c r="B88" s="303"/>
      <c r="C88" s="286" t="s">
        <v>3</v>
      </c>
      <c r="D88" s="286"/>
      <c r="E88" s="286"/>
      <c r="F88" s="288" t="s">
        <v>2</v>
      </c>
      <c r="G88" s="5" t="s">
        <v>1</v>
      </c>
      <c r="H88" s="6">
        <v>100</v>
      </c>
      <c r="I88" s="6">
        <v>90</v>
      </c>
      <c r="J88" s="6">
        <v>80</v>
      </c>
      <c r="K88" s="6">
        <v>70</v>
      </c>
      <c r="L88" s="6">
        <v>60</v>
      </c>
      <c r="M88" s="6">
        <v>50</v>
      </c>
      <c r="N88" s="6">
        <v>50</v>
      </c>
      <c r="O88" s="6">
        <v>50</v>
      </c>
      <c r="P88" s="6">
        <v>50</v>
      </c>
      <c r="Q88" s="6">
        <v>50</v>
      </c>
      <c r="R88" s="6">
        <v>50</v>
      </c>
      <c r="S88" s="6">
        <v>50</v>
      </c>
      <c r="T88" s="5">
        <f t="shared" si="1"/>
        <v>750</v>
      </c>
      <c r="U88" s="290">
        <f>T89/T88</f>
        <v>2.2879999999999998</v>
      </c>
      <c r="V88" s="2"/>
    </row>
    <row r="89" spans="2:22" ht="22.5" customHeight="1" x14ac:dyDescent="0.3">
      <c r="B89" s="304"/>
      <c r="C89" s="287"/>
      <c r="D89" s="287"/>
      <c r="E89" s="287"/>
      <c r="F89" s="289"/>
      <c r="G89" s="3" t="s">
        <v>0</v>
      </c>
      <c r="H89" s="4">
        <v>98</v>
      </c>
      <c r="I89" s="4">
        <v>80</v>
      </c>
      <c r="J89" s="4">
        <v>59</v>
      </c>
      <c r="K89" s="4">
        <v>97</v>
      </c>
      <c r="L89" s="4">
        <v>129</v>
      </c>
      <c r="M89" s="4">
        <v>86</v>
      </c>
      <c r="N89" s="4">
        <v>207</v>
      </c>
      <c r="O89" s="4">
        <v>378</v>
      </c>
      <c r="P89" s="4">
        <v>215</v>
      </c>
      <c r="Q89" s="4">
        <v>170</v>
      </c>
      <c r="R89" s="4">
        <v>107</v>
      </c>
      <c r="S89" s="4">
        <v>90</v>
      </c>
      <c r="T89" s="3">
        <f t="shared" si="1"/>
        <v>1716</v>
      </c>
      <c r="U89" s="291"/>
      <c r="V89" s="2"/>
    </row>
    <row r="90" spans="2:22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2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2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2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2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2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2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</sheetData>
  <mergeCells count="152">
    <mergeCell ref="B8:D8"/>
    <mergeCell ref="E8:U8"/>
    <mergeCell ref="B2:U2"/>
    <mergeCell ref="B3:U3"/>
    <mergeCell ref="B4:D4"/>
    <mergeCell ref="E4:U4"/>
    <mergeCell ref="B5:D5"/>
    <mergeCell ref="E5:U5"/>
    <mergeCell ref="B6:D6"/>
    <mergeCell ref="E6:U6"/>
    <mergeCell ref="B7:D7"/>
    <mergeCell ref="E7:U7"/>
    <mergeCell ref="B25:U25"/>
    <mergeCell ref="C26:E26"/>
    <mergeCell ref="H26:N26"/>
    <mergeCell ref="O26:S26"/>
    <mergeCell ref="T26:U26"/>
    <mergeCell ref="B10:D10"/>
    <mergeCell ref="E10:U10"/>
    <mergeCell ref="B11:U11"/>
    <mergeCell ref="B12:U12"/>
    <mergeCell ref="B13:D13"/>
    <mergeCell ref="E13:U13"/>
    <mergeCell ref="B14:D14"/>
    <mergeCell ref="E14:U14"/>
    <mergeCell ref="B15:D15"/>
    <mergeCell ref="E15:U15"/>
    <mergeCell ref="B16:D16"/>
    <mergeCell ref="E16:U16"/>
    <mergeCell ref="B17:U17"/>
    <mergeCell ref="B18:U18"/>
    <mergeCell ref="B19:U19"/>
    <mergeCell ref="B20:U20"/>
    <mergeCell ref="B21:U21"/>
    <mergeCell ref="B22:D22"/>
    <mergeCell ref="E22:U22"/>
    <mergeCell ref="B23:U23"/>
    <mergeCell ref="B24:U24"/>
    <mergeCell ref="C41:E41"/>
    <mergeCell ref="H41:N41"/>
    <mergeCell ref="O41:S41"/>
    <mergeCell ref="T41:U41"/>
    <mergeCell ref="C27:E27"/>
    <mergeCell ref="H27:N27"/>
    <mergeCell ref="O27:S27"/>
    <mergeCell ref="T27:U27"/>
    <mergeCell ref="B28:U28"/>
    <mergeCell ref="C29:E29"/>
    <mergeCell ref="C30:E30"/>
    <mergeCell ref="U30:U31"/>
    <mergeCell ref="C31:E31"/>
    <mergeCell ref="B32:U32"/>
    <mergeCell ref="C33:E33"/>
    <mergeCell ref="C34:E34"/>
    <mergeCell ref="C35:E35"/>
    <mergeCell ref="U35:U36"/>
    <mergeCell ref="C36:E36"/>
    <mergeCell ref="B37:U37"/>
    <mergeCell ref="B38:U38"/>
    <mergeCell ref="B39:U39"/>
    <mergeCell ref="C40:E40"/>
    <mergeCell ref="H40:N40"/>
    <mergeCell ref="O40:S40"/>
    <mergeCell ref="T40:U40"/>
    <mergeCell ref="B55:U55"/>
    <mergeCell ref="C56:E56"/>
    <mergeCell ref="C57:E57"/>
    <mergeCell ref="U57:U58"/>
    <mergeCell ref="C58:E58"/>
    <mergeCell ref="C59:E59"/>
    <mergeCell ref="B42:U42"/>
    <mergeCell ref="C43:E43"/>
    <mergeCell ref="C44:E44"/>
    <mergeCell ref="U44:U45"/>
    <mergeCell ref="C45:E45"/>
    <mergeCell ref="C46:E46"/>
    <mergeCell ref="C47:E47"/>
    <mergeCell ref="C48:E48"/>
    <mergeCell ref="U48:U49"/>
    <mergeCell ref="C49:E49"/>
    <mergeCell ref="B50:U50"/>
    <mergeCell ref="B51:U51"/>
    <mergeCell ref="B52:U52"/>
    <mergeCell ref="C53:E53"/>
    <mergeCell ref="H53:N53"/>
    <mergeCell ref="O53:S53"/>
    <mergeCell ref="T53:U53"/>
    <mergeCell ref="C54:E54"/>
    <mergeCell ref="H54:N54"/>
    <mergeCell ref="O54:S54"/>
    <mergeCell ref="T54:U54"/>
    <mergeCell ref="B75:U75"/>
    <mergeCell ref="B76:B89"/>
    <mergeCell ref="C76:E77"/>
    <mergeCell ref="F76:F77"/>
    <mergeCell ref="U76:U77"/>
    <mergeCell ref="C78:E79"/>
    <mergeCell ref="F78:F79"/>
    <mergeCell ref="C60:E60"/>
    <mergeCell ref="C61:E61"/>
    <mergeCell ref="U61:U62"/>
    <mergeCell ref="C62:E62"/>
    <mergeCell ref="B63:U63"/>
    <mergeCell ref="B64:U64"/>
    <mergeCell ref="F67:F68"/>
    <mergeCell ref="U67:U68"/>
    <mergeCell ref="C69:E70"/>
    <mergeCell ref="Q65:Q66"/>
    <mergeCell ref="R65:R66"/>
    <mergeCell ref="S65:S66"/>
    <mergeCell ref="T65:T66"/>
    <mergeCell ref="F69:F70"/>
    <mergeCell ref="U69:U70"/>
    <mergeCell ref="J65:J66"/>
    <mergeCell ref="B9:D9"/>
    <mergeCell ref="E9:U9"/>
    <mergeCell ref="U65:U66"/>
    <mergeCell ref="F65:F66"/>
    <mergeCell ref="G65:G66"/>
    <mergeCell ref="H65:H66"/>
    <mergeCell ref="I65:I66"/>
    <mergeCell ref="C88:E89"/>
    <mergeCell ref="F88:F89"/>
    <mergeCell ref="U88:U89"/>
    <mergeCell ref="U80:U81"/>
    <mergeCell ref="C82:E83"/>
    <mergeCell ref="C84:E85"/>
    <mergeCell ref="F84:F85"/>
    <mergeCell ref="U84:U85"/>
    <mergeCell ref="U78:U79"/>
    <mergeCell ref="C80:E81"/>
    <mergeCell ref="F80:F81"/>
    <mergeCell ref="C86:E87"/>
    <mergeCell ref="F86:F87"/>
    <mergeCell ref="U86:U87"/>
    <mergeCell ref="F82:F83"/>
    <mergeCell ref="U82:U83"/>
    <mergeCell ref="B67:B74"/>
    <mergeCell ref="C67:E68"/>
    <mergeCell ref="C73:E74"/>
    <mergeCell ref="F73:F74"/>
    <mergeCell ref="U73:U74"/>
    <mergeCell ref="K65:K66"/>
    <mergeCell ref="L65:L66"/>
    <mergeCell ref="M65:M66"/>
    <mergeCell ref="N65:N66"/>
    <mergeCell ref="O65:O66"/>
    <mergeCell ref="P65:P66"/>
    <mergeCell ref="C65:E66"/>
    <mergeCell ref="C71:E72"/>
    <mergeCell ref="F71:F72"/>
    <mergeCell ref="U71:U72"/>
  </mergeCells>
  <printOptions horizontalCentered="1"/>
  <pageMargins left="0.23622047244094491" right="0.23622047244094491" top="0.74803149606299213" bottom="0.74803149606299213" header="0.31496062992125984" footer="0.31496062992125984"/>
  <pageSetup scale="64" fitToHeight="0" orientation="landscape" r:id="rId1"/>
  <rowBreaks count="3" manualBreakCount="3">
    <brk id="31" max="20" man="1"/>
    <brk id="50" max="20" man="1"/>
    <brk id="7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96"/>
  <sheetViews>
    <sheetView view="pageBreakPreview" zoomScaleNormal="112" zoomScaleSheetLayoutView="100" workbookViewId="0"/>
  </sheetViews>
  <sheetFormatPr baseColWidth="10" defaultRowHeight="14.4" x14ac:dyDescent="0.3"/>
  <cols>
    <col min="1" max="1" width="1.109375" customWidth="1"/>
    <col min="5" max="5" width="15.5546875" customWidth="1"/>
    <col min="7" max="7" width="11.44140625" customWidth="1"/>
    <col min="8" max="18" width="4.44140625" customWidth="1"/>
    <col min="19" max="19" width="7.44140625" customWidth="1"/>
    <col min="24" max="24" width="15.109375" bestFit="1" customWidth="1"/>
  </cols>
  <sheetData>
    <row r="1" spans="2:24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4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2:24" ht="18" x14ac:dyDescent="0.3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2:24" ht="25.2" x14ac:dyDescent="0.3">
      <c r="B4" s="365" t="s">
        <v>114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</row>
    <row r="5" spans="2:24" ht="8.25" customHeight="1" x14ac:dyDescent="0.3"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</row>
    <row r="6" spans="2:24" x14ac:dyDescent="0.3">
      <c r="B6" s="294" t="s">
        <v>112</v>
      </c>
      <c r="C6" s="294"/>
      <c r="D6" s="294"/>
      <c r="E6" s="430" t="s">
        <v>111</v>
      </c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</row>
    <row r="7" spans="2:24" ht="15" customHeight="1" x14ac:dyDescent="0.3">
      <c r="B7" s="294" t="s">
        <v>110</v>
      </c>
      <c r="C7" s="294"/>
      <c r="D7" s="294"/>
      <c r="E7" s="422" t="s">
        <v>115</v>
      </c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</row>
    <row r="8" spans="2:24" ht="15" customHeight="1" x14ac:dyDescent="0.3">
      <c r="B8" s="294" t="s">
        <v>108</v>
      </c>
      <c r="C8" s="294"/>
      <c r="D8" s="294"/>
      <c r="E8" s="422" t="s">
        <v>116</v>
      </c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</row>
    <row r="9" spans="2:24" ht="15" customHeight="1" x14ac:dyDescent="0.3">
      <c r="B9" s="423" t="s">
        <v>117</v>
      </c>
      <c r="C9" s="424"/>
      <c r="D9" s="425"/>
      <c r="E9" s="426" t="s">
        <v>118</v>
      </c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8"/>
    </row>
    <row r="10" spans="2:24" x14ac:dyDescent="0.3">
      <c r="B10" s="294" t="s">
        <v>102</v>
      </c>
      <c r="C10" s="294"/>
      <c r="D10" s="294"/>
      <c r="E10" s="429">
        <v>272196633.04000002</v>
      </c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X10" s="48">
        <v>162005575.91999999</v>
      </c>
    </row>
    <row r="11" spans="2:24" x14ac:dyDescent="0.3">
      <c r="B11" s="294" t="s">
        <v>101</v>
      </c>
      <c r="C11" s="294"/>
      <c r="D11" s="294"/>
      <c r="E11" s="419">
        <v>260375012.65000001</v>
      </c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1"/>
      <c r="X11" s="48"/>
    </row>
    <row r="12" spans="2:24" ht="8.25" customHeight="1" x14ac:dyDescent="0.3"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</row>
    <row r="13" spans="2:24" x14ac:dyDescent="0.3">
      <c r="B13" s="412" t="s">
        <v>100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</row>
    <row r="14" spans="2:24" x14ac:dyDescent="0.3">
      <c r="B14" s="294" t="s">
        <v>99</v>
      </c>
      <c r="C14" s="294"/>
      <c r="D14" s="294"/>
      <c r="E14" s="415" t="s">
        <v>98</v>
      </c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</row>
    <row r="15" spans="2:24" x14ac:dyDescent="0.3">
      <c r="B15" s="294" t="s">
        <v>97</v>
      </c>
      <c r="C15" s="294"/>
      <c r="D15" s="294"/>
      <c r="E15" s="415" t="s">
        <v>119</v>
      </c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</row>
    <row r="16" spans="2:24" x14ac:dyDescent="0.3">
      <c r="B16" s="294" t="s">
        <v>95</v>
      </c>
      <c r="C16" s="294"/>
      <c r="D16" s="294"/>
      <c r="E16" s="415" t="s">
        <v>120</v>
      </c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</row>
    <row r="17" spans="2:21" x14ac:dyDescent="0.3">
      <c r="B17" s="294" t="s">
        <v>93</v>
      </c>
      <c r="C17" s="294"/>
      <c r="D17" s="294"/>
      <c r="E17" s="416" t="s">
        <v>121</v>
      </c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8"/>
    </row>
    <row r="18" spans="2:21" ht="9" customHeight="1" x14ac:dyDescent="0.3"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</row>
    <row r="19" spans="2:21" x14ac:dyDescent="0.3">
      <c r="B19" s="412" t="s">
        <v>91</v>
      </c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</row>
    <row r="20" spans="2:21" x14ac:dyDescent="0.3">
      <c r="B20" s="413" t="s">
        <v>122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</row>
    <row r="21" spans="2:21" x14ac:dyDescent="0.3">
      <c r="B21" s="412" t="s">
        <v>89</v>
      </c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</row>
    <row r="22" spans="2:21" x14ac:dyDescent="0.3">
      <c r="B22" s="413" t="s">
        <v>88</v>
      </c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</row>
    <row r="23" spans="2:21" ht="55.5" customHeight="1" x14ac:dyDescent="0.3">
      <c r="B23" s="294" t="s">
        <v>87</v>
      </c>
      <c r="C23" s="294"/>
      <c r="D23" s="294"/>
      <c r="E23" s="414" t="s">
        <v>86</v>
      </c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</row>
    <row r="24" spans="2:21" ht="6.75" customHeight="1" x14ac:dyDescent="0.3"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</row>
    <row r="25" spans="2:21" ht="15" customHeight="1" x14ac:dyDescent="0.3">
      <c r="B25" s="396" t="s">
        <v>78</v>
      </c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</row>
    <row r="26" spans="2:21" ht="39" customHeight="1" x14ac:dyDescent="0.3">
      <c r="B26" s="402" t="s">
        <v>123</v>
      </c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4"/>
    </row>
    <row r="27" spans="2:21" ht="27" customHeight="1" x14ac:dyDescent="0.3">
      <c r="B27" s="49" t="s">
        <v>63</v>
      </c>
      <c r="C27" s="397" t="s">
        <v>62</v>
      </c>
      <c r="D27" s="397"/>
      <c r="E27" s="397"/>
      <c r="F27" s="49" t="s">
        <v>41</v>
      </c>
      <c r="G27" s="49" t="s">
        <v>61</v>
      </c>
      <c r="H27" s="397" t="s">
        <v>60</v>
      </c>
      <c r="I27" s="397"/>
      <c r="J27" s="397"/>
      <c r="K27" s="397"/>
      <c r="L27" s="397"/>
      <c r="M27" s="397"/>
      <c r="N27" s="397"/>
      <c r="O27" s="397" t="s">
        <v>59</v>
      </c>
      <c r="P27" s="397"/>
      <c r="Q27" s="397"/>
      <c r="R27" s="397"/>
      <c r="S27" s="397"/>
      <c r="T27" s="397" t="s">
        <v>58</v>
      </c>
      <c r="U27" s="397"/>
    </row>
    <row r="28" spans="2:21" ht="75.75" customHeight="1" x14ac:dyDescent="0.3">
      <c r="B28" s="50" t="s">
        <v>124</v>
      </c>
      <c r="C28" s="408" t="s">
        <v>125</v>
      </c>
      <c r="D28" s="409"/>
      <c r="E28" s="410"/>
      <c r="F28" s="50" t="s">
        <v>82</v>
      </c>
      <c r="G28" s="50" t="s">
        <v>55</v>
      </c>
      <c r="H28" s="392" t="s">
        <v>54</v>
      </c>
      <c r="I28" s="392"/>
      <c r="J28" s="392"/>
      <c r="K28" s="392"/>
      <c r="L28" s="392"/>
      <c r="M28" s="392"/>
      <c r="N28" s="392"/>
      <c r="O28" s="392" t="s">
        <v>53</v>
      </c>
      <c r="P28" s="392"/>
      <c r="Q28" s="392"/>
      <c r="R28" s="392"/>
      <c r="S28" s="392"/>
      <c r="T28" s="393" t="s">
        <v>126</v>
      </c>
      <c r="U28" s="394"/>
    </row>
    <row r="29" spans="2:21" ht="18" customHeight="1" x14ac:dyDescent="0.3">
      <c r="B29" s="395" t="s">
        <v>1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</row>
    <row r="30" spans="2:21" ht="36" customHeight="1" x14ac:dyDescent="0.3">
      <c r="B30" s="51" t="s">
        <v>51</v>
      </c>
      <c r="C30" s="382" t="s">
        <v>42</v>
      </c>
      <c r="D30" s="382"/>
      <c r="E30" s="382"/>
      <c r="F30" s="51" t="s">
        <v>41</v>
      </c>
      <c r="G30" s="51" t="s">
        <v>1</v>
      </c>
      <c r="H30" s="51" t="s">
        <v>39</v>
      </c>
      <c r="I30" s="51" t="s">
        <v>38</v>
      </c>
      <c r="J30" s="51" t="s">
        <v>37</v>
      </c>
      <c r="K30" s="51" t="s">
        <v>36</v>
      </c>
      <c r="L30" s="51" t="s">
        <v>35</v>
      </c>
      <c r="M30" s="51" t="s">
        <v>34</v>
      </c>
      <c r="N30" s="51" t="s">
        <v>33</v>
      </c>
      <c r="O30" s="51" t="s">
        <v>32</v>
      </c>
      <c r="P30" s="51" t="s">
        <v>31</v>
      </c>
      <c r="Q30" s="51" t="s">
        <v>50</v>
      </c>
      <c r="R30" s="51" t="s">
        <v>29</v>
      </c>
      <c r="S30" s="51" t="s">
        <v>28</v>
      </c>
      <c r="T30" s="51" t="s">
        <v>27</v>
      </c>
      <c r="U30" s="51" t="s">
        <v>26</v>
      </c>
    </row>
    <row r="31" spans="2:21" ht="34.5" customHeight="1" x14ac:dyDescent="0.3">
      <c r="B31" s="52" t="s">
        <v>127</v>
      </c>
      <c r="C31" s="385" t="s">
        <v>128</v>
      </c>
      <c r="D31" s="385"/>
      <c r="E31" s="385"/>
      <c r="F31" s="52" t="str">
        <f>F28</f>
        <v>Acciones</v>
      </c>
      <c r="G31" s="53">
        <f>+T31</f>
        <v>13871</v>
      </c>
      <c r="H31" s="53">
        <f>+H67+H69+H71+H73+H75+H77+H79+H81+H83+H85+H87+H89</f>
        <v>1107</v>
      </c>
      <c r="I31" s="53">
        <f t="shared" ref="I31:S31" si="0">+I67+I69+I71+I73+I75+I77+I79+I81+I83+I85+I87+I89</f>
        <v>1204</v>
      </c>
      <c r="J31" s="53">
        <f t="shared" si="0"/>
        <v>1069</v>
      </c>
      <c r="K31" s="53">
        <f t="shared" si="0"/>
        <v>1146</v>
      </c>
      <c r="L31" s="53">
        <f t="shared" si="0"/>
        <v>1178</v>
      </c>
      <c r="M31" s="53">
        <f t="shared" si="0"/>
        <v>1119</v>
      </c>
      <c r="N31" s="53">
        <f t="shared" si="0"/>
        <v>1140</v>
      </c>
      <c r="O31" s="53">
        <f>+O67+O69+O71+O73+O75+O77+O79+O81+O83+O85+O87+O89</f>
        <v>1139</v>
      </c>
      <c r="P31" s="53">
        <f t="shared" si="0"/>
        <v>1140</v>
      </c>
      <c r="Q31" s="53">
        <f t="shared" si="0"/>
        <v>1139</v>
      </c>
      <c r="R31" s="53">
        <f t="shared" si="0"/>
        <v>1238</v>
      </c>
      <c r="S31" s="53">
        <f t="shared" si="0"/>
        <v>1252</v>
      </c>
      <c r="T31" s="53">
        <f>SUM(H31:S31)</f>
        <v>13871</v>
      </c>
      <c r="U31" s="376">
        <f>T31/T32</f>
        <v>1</v>
      </c>
    </row>
    <row r="32" spans="2:21" ht="37.5" customHeight="1" x14ac:dyDescent="0.3">
      <c r="B32" s="52" t="s">
        <v>129</v>
      </c>
      <c r="C32" s="385" t="s">
        <v>130</v>
      </c>
      <c r="D32" s="385"/>
      <c r="E32" s="385"/>
      <c r="F32" s="52" t="str">
        <f>F31</f>
        <v>Acciones</v>
      </c>
      <c r="G32" s="53">
        <f>+T32</f>
        <v>13871</v>
      </c>
      <c r="H32" s="53">
        <f t="shared" ref="H32:S32" si="1">+H31</f>
        <v>1107</v>
      </c>
      <c r="I32" s="53">
        <f t="shared" si="1"/>
        <v>1204</v>
      </c>
      <c r="J32" s="53">
        <f t="shared" si="1"/>
        <v>1069</v>
      </c>
      <c r="K32" s="53">
        <f t="shared" si="1"/>
        <v>1146</v>
      </c>
      <c r="L32" s="53">
        <f t="shared" si="1"/>
        <v>1178</v>
      </c>
      <c r="M32" s="53">
        <f t="shared" si="1"/>
        <v>1119</v>
      </c>
      <c r="N32" s="53">
        <f t="shared" si="1"/>
        <v>1140</v>
      </c>
      <c r="O32" s="53">
        <f>+O31</f>
        <v>1139</v>
      </c>
      <c r="P32" s="53">
        <f t="shared" si="1"/>
        <v>1140</v>
      </c>
      <c r="Q32" s="53">
        <f t="shared" si="1"/>
        <v>1139</v>
      </c>
      <c r="R32" s="53">
        <f t="shared" si="1"/>
        <v>1238</v>
      </c>
      <c r="S32" s="53">
        <f t="shared" si="1"/>
        <v>1252</v>
      </c>
      <c r="T32" s="53">
        <f>SUM(H32:S32)</f>
        <v>13871</v>
      </c>
      <c r="U32" s="376"/>
    </row>
    <row r="33" spans="2:24" ht="15.75" customHeight="1" x14ac:dyDescent="0.3">
      <c r="B33" s="54" t="s">
        <v>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2:24" ht="39" customHeight="1" x14ac:dyDescent="0.3">
      <c r="B34" s="51" t="s">
        <v>51</v>
      </c>
      <c r="C34" s="382" t="s">
        <v>42</v>
      </c>
      <c r="D34" s="382"/>
      <c r="E34" s="382"/>
      <c r="F34" s="51" t="s">
        <v>41</v>
      </c>
      <c r="G34" s="51" t="s">
        <v>0</v>
      </c>
      <c r="H34" s="51" t="s">
        <v>39</v>
      </c>
      <c r="I34" s="51" t="s">
        <v>38</v>
      </c>
      <c r="J34" s="51" t="s">
        <v>37</v>
      </c>
      <c r="K34" s="51" t="s">
        <v>36</v>
      </c>
      <c r="L34" s="51" t="s">
        <v>35</v>
      </c>
      <c r="M34" s="51" t="s">
        <v>34</v>
      </c>
      <c r="N34" s="51" t="s">
        <v>33</v>
      </c>
      <c r="O34" s="51" t="s">
        <v>32</v>
      </c>
      <c r="P34" s="51" t="s">
        <v>31</v>
      </c>
      <c r="Q34" s="51" t="s">
        <v>50</v>
      </c>
      <c r="R34" s="51" t="s">
        <v>29</v>
      </c>
      <c r="S34" s="51" t="s">
        <v>28</v>
      </c>
      <c r="T34" s="51" t="s">
        <v>27</v>
      </c>
      <c r="U34" s="51" t="s">
        <v>26</v>
      </c>
    </row>
    <row r="35" spans="2:24" ht="39" customHeight="1" x14ac:dyDescent="0.3">
      <c r="B35" s="52" t="str">
        <f>B31</f>
        <v>NAAR</v>
      </c>
      <c r="C35" s="385" t="str">
        <f>C31</f>
        <v>Número de Acciones y Actividades Realizadas para el Fortalecimiento de las Finanzas y Rendición de Cuentas</v>
      </c>
      <c r="D35" s="385"/>
      <c r="E35" s="385"/>
      <c r="F35" s="52" t="str">
        <f>F31</f>
        <v>Acciones</v>
      </c>
      <c r="G35" s="53">
        <f>+T35</f>
        <v>13985</v>
      </c>
      <c r="H35" s="53">
        <f>H68+H70+H72+H74+H76+H78+H80+H82+H84+H86+H88+H90</f>
        <v>991</v>
      </c>
      <c r="I35" s="53">
        <f t="shared" ref="I35:S35" si="2">I68+I70+I72+I74+I76+I78+I80+I82+I84+I86+I88+I90</f>
        <v>1104</v>
      </c>
      <c r="J35" s="53">
        <f t="shared" si="2"/>
        <v>1122</v>
      </c>
      <c r="K35" s="53">
        <f t="shared" si="2"/>
        <v>1194</v>
      </c>
      <c r="L35" s="53">
        <f t="shared" si="2"/>
        <v>1205</v>
      </c>
      <c r="M35" s="53">
        <f t="shared" si="2"/>
        <v>1182</v>
      </c>
      <c r="N35" s="53">
        <f t="shared" si="2"/>
        <v>1379</v>
      </c>
      <c r="O35" s="53">
        <f t="shared" si="2"/>
        <v>1173</v>
      </c>
      <c r="P35" s="53">
        <f>P68+P70+P72+P74+P76+P78+P80+P82+P84+P86+P88+P90</f>
        <v>1261</v>
      </c>
      <c r="Q35" s="53">
        <f t="shared" si="2"/>
        <v>1252</v>
      </c>
      <c r="R35" s="53">
        <f t="shared" si="2"/>
        <v>1004</v>
      </c>
      <c r="S35" s="53">
        <f t="shared" si="2"/>
        <v>1118</v>
      </c>
      <c r="T35" s="53">
        <f>SUM(H35:S35)</f>
        <v>13985</v>
      </c>
      <c r="U35" s="386">
        <f>T35/T36</f>
        <v>1.0082185855381731</v>
      </c>
      <c r="W35" s="56"/>
    </row>
    <row r="36" spans="2:24" ht="42" customHeight="1" x14ac:dyDescent="0.3">
      <c r="B36" s="52" t="str">
        <f>B32</f>
        <v>TAAP</v>
      </c>
      <c r="C36" s="385" t="str">
        <f>C32</f>
        <v>Total de Acciones y Actividades Programadas para el Fortalecimiento de las Finanzas y Rendición de Cuentas</v>
      </c>
      <c r="D36" s="385"/>
      <c r="E36" s="385"/>
      <c r="F36" s="52" t="str">
        <f>F31</f>
        <v>Acciones</v>
      </c>
      <c r="G36" s="53">
        <f>+T36</f>
        <v>13871</v>
      </c>
      <c r="H36" s="53">
        <f>H32</f>
        <v>1107</v>
      </c>
      <c r="I36" s="53">
        <f t="shared" ref="I36:S36" si="3">I32</f>
        <v>1204</v>
      </c>
      <c r="J36" s="53">
        <f t="shared" si="3"/>
        <v>1069</v>
      </c>
      <c r="K36" s="53">
        <f t="shared" si="3"/>
        <v>1146</v>
      </c>
      <c r="L36" s="53">
        <f t="shared" si="3"/>
        <v>1178</v>
      </c>
      <c r="M36" s="53">
        <f t="shared" si="3"/>
        <v>1119</v>
      </c>
      <c r="N36" s="53">
        <f t="shared" si="3"/>
        <v>1140</v>
      </c>
      <c r="O36" s="53">
        <f>O32</f>
        <v>1139</v>
      </c>
      <c r="P36" s="53">
        <f t="shared" si="3"/>
        <v>1140</v>
      </c>
      <c r="Q36" s="53">
        <f t="shared" si="3"/>
        <v>1139</v>
      </c>
      <c r="R36" s="53">
        <f t="shared" si="3"/>
        <v>1238</v>
      </c>
      <c r="S36" s="53">
        <f t="shared" si="3"/>
        <v>1252</v>
      </c>
      <c r="T36" s="53">
        <f>SUM(H36:S36)</f>
        <v>13871</v>
      </c>
      <c r="U36" s="387"/>
    </row>
    <row r="37" spans="2:24" x14ac:dyDescent="0.3"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</row>
    <row r="38" spans="2:24" x14ac:dyDescent="0.3">
      <c r="B38" s="396" t="s">
        <v>75</v>
      </c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</row>
    <row r="39" spans="2:24" ht="24.75" customHeight="1" x14ac:dyDescent="0.3">
      <c r="B39" s="389" t="s">
        <v>131</v>
      </c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1"/>
    </row>
    <row r="40" spans="2:24" ht="27.6" x14ac:dyDescent="0.3">
      <c r="B40" s="49" t="s">
        <v>63</v>
      </c>
      <c r="C40" s="397" t="s">
        <v>62</v>
      </c>
      <c r="D40" s="397"/>
      <c r="E40" s="397"/>
      <c r="F40" s="49" t="s">
        <v>41</v>
      </c>
      <c r="G40" s="49" t="s">
        <v>61</v>
      </c>
      <c r="H40" s="397" t="s">
        <v>60</v>
      </c>
      <c r="I40" s="397"/>
      <c r="J40" s="397"/>
      <c r="K40" s="397"/>
      <c r="L40" s="397"/>
      <c r="M40" s="397"/>
      <c r="N40" s="397"/>
      <c r="O40" s="397" t="s">
        <v>59</v>
      </c>
      <c r="P40" s="397"/>
      <c r="Q40" s="397"/>
      <c r="R40" s="397"/>
      <c r="S40" s="397"/>
      <c r="T40" s="397" t="s">
        <v>58</v>
      </c>
      <c r="U40" s="397"/>
    </row>
    <row r="41" spans="2:24" ht="40.5" customHeight="1" x14ac:dyDescent="0.3">
      <c r="B41" s="50" t="s">
        <v>132</v>
      </c>
      <c r="C41" s="402" t="s">
        <v>133</v>
      </c>
      <c r="D41" s="403"/>
      <c r="E41" s="404"/>
      <c r="F41" s="50" t="s">
        <v>134</v>
      </c>
      <c r="G41" s="50" t="s">
        <v>55</v>
      </c>
      <c r="H41" s="389" t="s">
        <v>54</v>
      </c>
      <c r="I41" s="390"/>
      <c r="J41" s="390"/>
      <c r="K41" s="390"/>
      <c r="L41" s="390"/>
      <c r="M41" s="390"/>
      <c r="N41" s="391"/>
      <c r="O41" s="389" t="s">
        <v>135</v>
      </c>
      <c r="P41" s="390"/>
      <c r="Q41" s="390"/>
      <c r="R41" s="390"/>
      <c r="S41" s="391"/>
      <c r="T41" s="405" t="s">
        <v>136</v>
      </c>
      <c r="U41" s="406"/>
    </row>
    <row r="42" spans="2:24" ht="16.5" customHeight="1" x14ac:dyDescent="0.3">
      <c r="B42" s="395" t="s">
        <v>1</v>
      </c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</row>
    <row r="43" spans="2:24" ht="37.5" customHeight="1" x14ac:dyDescent="0.3">
      <c r="B43" s="51" t="s">
        <v>51</v>
      </c>
      <c r="C43" s="382" t="s">
        <v>42</v>
      </c>
      <c r="D43" s="382"/>
      <c r="E43" s="382"/>
      <c r="F43" s="51" t="s">
        <v>41</v>
      </c>
      <c r="G43" s="51" t="s">
        <v>1</v>
      </c>
      <c r="H43" s="51" t="s">
        <v>39</v>
      </c>
      <c r="I43" s="51" t="s">
        <v>38</v>
      </c>
      <c r="J43" s="51" t="s">
        <v>37</v>
      </c>
      <c r="K43" s="51" t="s">
        <v>36</v>
      </c>
      <c r="L43" s="51" t="s">
        <v>35</v>
      </c>
      <c r="M43" s="51" t="s">
        <v>34</v>
      </c>
      <c r="N43" s="51" t="s">
        <v>33</v>
      </c>
      <c r="O43" s="51" t="s">
        <v>32</v>
      </c>
      <c r="P43" s="51" t="s">
        <v>31</v>
      </c>
      <c r="Q43" s="51" t="s">
        <v>50</v>
      </c>
      <c r="R43" s="51" t="s">
        <v>29</v>
      </c>
      <c r="S43" s="51" t="s">
        <v>28</v>
      </c>
      <c r="T43" s="51" t="s">
        <v>27</v>
      </c>
      <c r="U43" s="51" t="s">
        <v>26</v>
      </c>
    </row>
    <row r="44" spans="2:24" ht="30" customHeight="1" x14ac:dyDescent="0.3">
      <c r="B44" s="52" t="s">
        <v>137</v>
      </c>
      <c r="C44" s="385" t="s">
        <v>138</v>
      </c>
      <c r="D44" s="385"/>
      <c r="E44" s="385"/>
      <c r="F44" s="50" t="str">
        <f>F41</f>
        <v>Observaciones</v>
      </c>
      <c r="G44" s="53">
        <f>+T44</f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f>SUM(H44:S44)</f>
        <v>0</v>
      </c>
      <c r="U44" s="398">
        <f>(T44/T45-1)*100</f>
        <v>-100</v>
      </c>
      <c r="W44" s="56"/>
      <c r="X44" s="57"/>
    </row>
    <row r="45" spans="2:24" ht="26.25" customHeight="1" x14ac:dyDescent="0.3">
      <c r="B45" s="52" t="s">
        <v>139</v>
      </c>
      <c r="C45" s="385" t="s">
        <v>140</v>
      </c>
      <c r="D45" s="385"/>
      <c r="E45" s="385"/>
      <c r="F45" s="50" t="str">
        <f>F41</f>
        <v>Observaciones</v>
      </c>
      <c r="G45" s="53">
        <f>+T45</f>
        <v>20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20</v>
      </c>
      <c r="T45" s="53">
        <f>SUM(H45:S45)</f>
        <v>20</v>
      </c>
      <c r="U45" s="399"/>
      <c r="W45" s="57"/>
    </row>
    <row r="46" spans="2:24" ht="14.25" customHeight="1" x14ac:dyDescent="0.3">
      <c r="B46" s="54" t="s">
        <v>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</row>
    <row r="47" spans="2:24" ht="26.25" customHeight="1" x14ac:dyDescent="0.3">
      <c r="B47" s="51" t="s">
        <v>51</v>
      </c>
      <c r="C47" s="382" t="s">
        <v>42</v>
      </c>
      <c r="D47" s="382"/>
      <c r="E47" s="382"/>
      <c r="F47" s="51" t="s">
        <v>41</v>
      </c>
      <c r="G47" s="51" t="s">
        <v>0</v>
      </c>
      <c r="H47" s="51" t="s">
        <v>39</v>
      </c>
      <c r="I47" s="51" t="s">
        <v>38</v>
      </c>
      <c r="J47" s="51" t="s">
        <v>37</v>
      </c>
      <c r="K47" s="51" t="s">
        <v>36</v>
      </c>
      <c r="L47" s="51" t="s">
        <v>35</v>
      </c>
      <c r="M47" s="51" t="s">
        <v>34</v>
      </c>
      <c r="N47" s="51" t="s">
        <v>33</v>
      </c>
      <c r="O47" s="51" t="s">
        <v>32</v>
      </c>
      <c r="P47" s="51" t="s">
        <v>31</v>
      </c>
      <c r="Q47" s="51" t="s">
        <v>50</v>
      </c>
      <c r="R47" s="51" t="s">
        <v>29</v>
      </c>
      <c r="S47" s="51" t="s">
        <v>28</v>
      </c>
      <c r="T47" s="51" t="s">
        <v>27</v>
      </c>
      <c r="U47" s="51" t="s">
        <v>26</v>
      </c>
    </row>
    <row r="48" spans="2:24" ht="29.25" customHeight="1" x14ac:dyDescent="0.3">
      <c r="B48" s="52" t="str">
        <f>B44</f>
        <v>OEOCA</v>
      </c>
      <c r="C48" s="385" t="str">
        <f>C44</f>
        <v xml:space="preserve">Observaciones Emitidas por los Órganos de Control en el Ejercicio Actual. </v>
      </c>
      <c r="D48" s="385"/>
      <c r="E48" s="385"/>
      <c r="F48" s="52" t="str">
        <f>F41</f>
        <v>Observaciones</v>
      </c>
      <c r="G48" s="53">
        <f>+T48</f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f>SUM(H48:S48)</f>
        <v>0</v>
      </c>
      <c r="U48" s="400">
        <f>(T48/T49-1)*100</f>
        <v>-100</v>
      </c>
    </row>
    <row r="49" spans="2:22" ht="24.75" customHeight="1" x14ac:dyDescent="0.3">
      <c r="B49" s="52" t="str">
        <f>B45</f>
        <v>OEOCREA</v>
      </c>
      <c r="C49" s="385" t="str">
        <f>C45</f>
        <v>Observaciones Emitidas por los Órganos de Control Realizadas en el Ejercicio Anterior.</v>
      </c>
      <c r="D49" s="385"/>
      <c r="E49" s="385"/>
      <c r="F49" s="52" t="str">
        <f>F41</f>
        <v>Observaciones</v>
      </c>
      <c r="G49" s="53">
        <f>+T49</f>
        <v>20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20</v>
      </c>
      <c r="T49" s="53">
        <f>SUM(H49:S49)</f>
        <v>20</v>
      </c>
      <c r="U49" s="401"/>
      <c r="V49" s="48"/>
    </row>
    <row r="50" spans="2:22" x14ac:dyDescent="0.3"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</row>
    <row r="51" spans="2:22" x14ac:dyDescent="0.3">
      <c r="B51" s="396" t="s">
        <v>65</v>
      </c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</row>
    <row r="52" spans="2:22" x14ac:dyDescent="0.3">
      <c r="B52" s="389" t="s">
        <v>141</v>
      </c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1"/>
    </row>
    <row r="53" spans="2:22" ht="27.6" x14ac:dyDescent="0.3">
      <c r="B53" s="49" t="s">
        <v>63</v>
      </c>
      <c r="C53" s="397" t="s">
        <v>62</v>
      </c>
      <c r="D53" s="397"/>
      <c r="E53" s="397"/>
      <c r="F53" s="49" t="s">
        <v>41</v>
      </c>
      <c r="G53" s="49" t="s">
        <v>61</v>
      </c>
      <c r="H53" s="397" t="s">
        <v>60</v>
      </c>
      <c r="I53" s="397"/>
      <c r="J53" s="397"/>
      <c r="K53" s="397"/>
      <c r="L53" s="397"/>
      <c r="M53" s="397"/>
      <c r="N53" s="397"/>
      <c r="O53" s="397" t="s">
        <v>59</v>
      </c>
      <c r="P53" s="397"/>
      <c r="Q53" s="397"/>
      <c r="R53" s="397"/>
      <c r="S53" s="397"/>
      <c r="T53" s="397" t="s">
        <v>58</v>
      </c>
      <c r="U53" s="397"/>
    </row>
    <row r="54" spans="2:22" ht="38.25" customHeight="1" x14ac:dyDescent="0.3">
      <c r="B54" s="50" t="s">
        <v>142</v>
      </c>
      <c r="C54" s="389" t="s">
        <v>143</v>
      </c>
      <c r="D54" s="390"/>
      <c r="E54" s="391"/>
      <c r="F54" s="50" t="s">
        <v>144</v>
      </c>
      <c r="G54" s="50" t="s">
        <v>55</v>
      </c>
      <c r="H54" s="392" t="s">
        <v>54</v>
      </c>
      <c r="I54" s="392"/>
      <c r="J54" s="392"/>
      <c r="K54" s="392"/>
      <c r="L54" s="392"/>
      <c r="M54" s="392"/>
      <c r="N54" s="392"/>
      <c r="O54" s="389" t="s">
        <v>145</v>
      </c>
      <c r="P54" s="390"/>
      <c r="Q54" s="390"/>
      <c r="R54" s="390"/>
      <c r="S54" s="391"/>
      <c r="T54" s="393" t="s">
        <v>81</v>
      </c>
      <c r="U54" s="394"/>
    </row>
    <row r="55" spans="2:22" ht="21.75" customHeight="1" x14ac:dyDescent="0.3">
      <c r="B55" s="395" t="s">
        <v>1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</row>
    <row r="56" spans="2:22" ht="27.6" x14ac:dyDescent="0.3">
      <c r="B56" s="51" t="s">
        <v>51</v>
      </c>
      <c r="C56" s="382" t="s">
        <v>42</v>
      </c>
      <c r="D56" s="382"/>
      <c r="E56" s="382"/>
      <c r="F56" s="51" t="s">
        <v>41</v>
      </c>
      <c r="G56" s="51" t="s">
        <v>1</v>
      </c>
      <c r="H56" s="51" t="s">
        <v>39</v>
      </c>
      <c r="I56" s="51" t="s">
        <v>38</v>
      </c>
      <c r="J56" s="51" t="s">
        <v>37</v>
      </c>
      <c r="K56" s="51" t="s">
        <v>36</v>
      </c>
      <c r="L56" s="51" t="s">
        <v>35</v>
      </c>
      <c r="M56" s="51" t="s">
        <v>34</v>
      </c>
      <c r="N56" s="51" t="s">
        <v>33</v>
      </c>
      <c r="O56" s="51" t="s">
        <v>32</v>
      </c>
      <c r="P56" s="51" t="s">
        <v>31</v>
      </c>
      <c r="Q56" s="51" t="s">
        <v>50</v>
      </c>
      <c r="R56" s="51" t="s">
        <v>29</v>
      </c>
      <c r="S56" s="51" t="s">
        <v>28</v>
      </c>
      <c r="T56" s="51" t="s">
        <v>27</v>
      </c>
      <c r="U56" s="51" t="s">
        <v>26</v>
      </c>
    </row>
    <row r="57" spans="2:22" ht="31.5" customHeight="1" x14ac:dyDescent="0.3">
      <c r="B57" s="52" t="s">
        <v>146</v>
      </c>
      <c r="C57" s="385" t="s">
        <v>147</v>
      </c>
      <c r="D57" s="385"/>
      <c r="E57" s="385"/>
      <c r="F57" s="52" t="s">
        <v>148</v>
      </c>
      <c r="G57" s="53">
        <f>+T57</f>
        <v>4</v>
      </c>
      <c r="H57" s="53"/>
      <c r="I57" s="53"/>
      <c r="J57" s="53">
        <v>1</v>
      </c>
      <c r="K57" s="53"/>
      <c r="L57" s="53"/>
      <c r="M57" s="53">
        <v>1</v>
      </c>
      <c r="N57" s="53"/>
      <c r="O57" s="53"/>
      <c r="P57" s="53">
        <v>1</v>
      </c>
      <c r="Q57" s="53"/>
      <c r="R57" s="53"/>
      <c r="S57" s="53">
        <v>1</v>
      </c>
      <c r="T57" s="53">
        <f>SUM(H57:S57)</f>
        <v>4</v>
      </c>
      <c r="U57" s="386">
        <f>T57/T58</f>
        <v>1</v>
      </c>
    </row>
    <row r="58" spans="2:22" ht="25.5" customHeight="1" x14ac:dyDescent="0.3">
      <c r="B58" s="52" t="s">
        <v>149</v>
      </c>
      <c r="C58" s="385" t="s">
        <v>150</v>
      </c>
      <c r="D58" s="388"/>
      <c r="E58" s="388"/>
      <c r="F58" s="52" t="s">
        <v>148</v>
      </c>
      <c r="G58" s="53">
        <f>+T58</f>
        <v>4</v>
      </c>
      <c r="H58" s="53"/>
      <c r="I58" s="53"/>
      <c r="J58" s="53">
        <v>1</v>
      </c>
      <c r="K58" s="53"/>
      <c r="L58" s="53"/>
      <c r="M58" s="53">
        <v>1</v>
      </c>
      <c r="N58" s="53"/>
      <c r="O58" s="53"/>
      <c r="P58" s="53">
        <v>1</v>
      </c>
      <c r="Q58" s="53"/>
      <c r="R58" s="53"/>
      <c r="S58" s="53">
        <v>1</v>
      </c>
      <c r="T58" s="53">
        <f>SUM(H58:S58)</f>
        <v>4</v>
      </c>
      <c r="U58" s="387"/>
    </row>
    <row r="59" spans="2:22" ht="22.5" customHeight="1" x14ac:dyDescent="0.3">
      <c r="B59" s="54" t="s">
        <v>0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2:22" ht="22.5" customHeight="1" x14ac:dyDescent="0.3">
      <c r="B60" s="51" t="s">
        <v>51</v>
      </c>
      <c r="C60" s="382" t="s">
        <v>42</v>
      </c>
      <c r="D60" s="382"/>
      <c r="E60" s="382"/>
      <c r="F60" s="51" t="s">
        <v>41</v>
      </c>
      <c r="G60" s="51" t="s">
        <v>0</v>
      </c>
      <c r="H60" s="51" t="s">
        <v>39</v>
      </c>
      <c r="I60" s="51" t="s">
        <v>38</v>
      </c>
      <c r="J60" s="51" t="s">
        <v>37</v>
      </c>
      <c r="K60" s="51" t="s">
        <v>36</v>
      </c>
      <c r="L60" s="51" t="s">
        <v>35</v>
      </c>
      <c r="M60" s="51" t="s">
        <v>34</v>
      </c>
      <c r="N60" s="51" t="s">
        <v>33</v>
      </c>
      <c r="O60" s="51" t="s">
        <v>32</v>
      </c>
      <c r="P60" s="51" t="s">
        <v>31</v>
      </c>
      <c r="Q60" s="51" t="s">
        <v>50</v>
      </c>
      <c r="R60" s="51" t="s">
        <v>29</v>
      </c>
      <c r="S60" s="51" t="s">
        <v>28</v>
      </c>
      <c r="T60" s="51" t="s">
        <v>27</v>
      </c>
      <c r="U60" s="51" t="s">
        <v>26</v>
      </c>
    </row>
    <row r="61" spans="2:22" ht="27" customHeight="1" x14ac:dyDescent="0.3">
      <c r="B61" s="52" t="str">
        <f>B57</f>
        <v>EFPASC</v>
      </c>
      <c r="C61" s="385" t="str">
        <f>C57</f>
        <v>Estados Financieros y Presupuestarios Presentados para Aprobación en Sesión de Consejo.</v>
      </c>
      <c r="D61" s="385"/>
      <c r="E61" s="385"/>
      <c r="F61" s="52" t="s">
        <v>148</v>
      </c>
      <c r="G61" s="58">
        <f>+T61</f>
        <v>4</v>
      </c>
      <c r="H61" s="59"/>
      <c r="I61" s="59"/>
      <c r="J61" s="59">
        <v>1</v>
      </c>
      <c r="K61" s="59"/>
      <c r="L61" s="59"/>
      <c r="M61" s="59">
        <v>1</v>
      </c>
      <c r="N61" s="59"/>
      <c r="O61" s="59"/>
      <c r="P61" s="59">
        <v>1</v>
      </c>
      <c r="Q61" s="59"/>
      <c r="R61" s="59"/>
      <c r="S61" s="59">
        <v>1</v>
      </c>
      <c r="T61" s="60">
        <f>SUM(H61:S61)</f>
        <v>4</v>
      </c>
      <c r="U61" s="386">
        <f>T61/T62</f>
        <v>1</v>
      </c>
    </row>
    <row r="62" spans="2:22" ht="24.75" customHeight="1" x14ac:dyDescent="0.3">
      <c r="B62" s="52" t="str">
        <f>B58</f>
        <v>EFPPSC</v>
      </c>
      <c r="C62" s="385" t="str">
        <f>C58</f>
        <v>Estados Financieros y Presupuestarios Programados Presentar para Aprobación en Sesión de Consejo.</v>
      </c>
      <c r="D62" s="388"/>
      <c r="E62" s="388"/>
      <c r="F62" s="52" t="s">
        <v>148</v>
      </c>
      <c r="G62" s="58">
        <f>+T62</f>
        <v>4</v>
      </c>
      <c r="H62" s="59"/>
      <c r="I62" s="59"/>
      <c r="J62" s="59">
        <v>1</v>
      </c>
      <c r="K62" s="59"/>
      <c r="L62" s="59"/>
      <c r="M62" s="59">
        <v>1</v>
      </c>
      <c r="N62" s="59"/>
      <c r="O62" s="59"/>
      <c r="P62" s="59">
        <v>1</v>
      </c>
      <c r="Q62" s="59"/>
      <c r="R62" s="59"/>
      <c r="S62" s="59">
        <v>1</v>
      </c>
      <c r="T62" s="60">
        <f>SUM(H62:S62)</f>
        <v>4</v>
      </c>
      <c r="U62" s="387"/>
    </row>
    <row r="63" spans="2:22" x14ac:dyDescent="0.3"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</row>
    <row r="64" spans="2:22" ht="15.6" x14ac:dyDescent="0.3">
      <c r="B64" s="384" t="s">
        <v>17</v>
      </c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</row>
    <row r="65" spans="2:24" ht="15" customHeight="1" x14ac:dyDescent="0.3">
      <c r="B65" s="381" t="s">
        <v>43</v>
      </c>
      <c r="C65" s="381" t="s">
        <v>42</v>
      </c>
      <c r="D65" s="381"/>
      <c r="E65" s="381"/>
      <c r="F65" s="382" t="s">
        <v>41</v>
      </c>
      <c r="G65" s="377" t="s">
        <v>40</v>
      </c>
      <c r="H65" s="381" t="s">
        <v>39</v>
      </c>
      <c r="I65" s="381" t="s">
        <v>38</v>
      </c>
      <c r="J65" s="381" t="s">
        <v>37</v>
      </c>
      <c r="K65" s="381" t="s">
        <v>36</v>
      </c>
      <c r="L65" s="381" t="s">
        <v>35</v>
      </c>
      <c r="M65" s="381" t="s">
        <v>34</v>
      </c>
      <c r="N65" s="381" t="s">
        <v>33</v>
      </c>
      <c r="O65" s="381" t="s">
        <v>32</v>
      </c>
      <c r="P65" s="381" t="s">
        <v>31</v>
      </c>
      <c r="Q65" s="381" t="s">
        <v>30</v>
      </c>
      <c r="R65" s="381" t="s">
        <v>29</v>
      </c>
      <c r="S65" s="381" t="s">
        <v>28</v>
      </c>
      <c r="T65" s="381" t="s">
        <v>27</v>
      </c>
      <c r="U65" s="382" t="s">
        <v>26</v>
      </c>
    </row>
    <row r="66" spans="2:24" ht="21" customHeight="1" x14ac:dyDescent="0.3">
      <c r="B66" s="381"/>
      <c r="C66" s="381"/>
      <c r="D66" s="381"/>
      <c r="E66" s="381"/>
      <c r="F66" s="382"/>
      <c r="G66" s="379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2"/>
    </row>
    <row r="67" spans="2:24" ht="24" customHeight="1" x14ac:dyDescent="0.3">
      <c r="B67" s="377" t="s">
        <v>16</v>
      </c>
      <c r="C67" s="369" t="s">
        <v>151</v>
      </c>
      <c r="D67" s="370"/>
      <c r="E67" s="371"/>
      <c r="F67" s="375" t="s">
        <v>152</v>
      </c>
      <c r="G67" s="61" t="s">
        <v>1</v>
      </c>
      <c r="H67" s="62"/>
      <c r="I67" s="62"/>
      <c r="J67" s="62">
        <v>1</v>
      </c>
      <c r="K67" s="62"/>
      <c r="L67" s="62"/>
      <c r="M67" s="62">
        <v>1</v>
      </c>
      <c r="N67" s="62"/>
      <c r="O67" s="62"/>
      <c r="P67" s="62">
        <v>1</v>
      </c>
      <c r="Q67" s="62"/>
      <c r="R67" s="62"/>
      <c r="S67" s="62">
        <v>1</v>
      </c>
      <c r="T67" s="62">
        <f t="shared" ref="T67:T90" si="4">SUM(H67:S67)</f>
        <v>4</v>
      </c>
      <c r="U67" s="376">
        <f>T68/T67*100%</f>
        <v>1</v>
      </c>
    </row>
    <row r="68" spans="2:24" ht="24" customHeight="1" x14ac:dyDescent="0.3">
      <c r="B68" s="378"/>
      <c r="C68" s="372"/>
      <c r="D68" s="373"/>
      <c r="E68" s="374"/>
      <c r="F68" s="375"/>
      <c r="G68" s="63" t="s">
        <v>0</v>
      </c>
      <c r="H68" s="64"/>
      <c r="I68" s="64"/>
      <c r="J68" s="64">
        <v>1</v>
      </c>
      <c r="K68" s="64"/>
      <c r="L68" s="64"/>
      <c r="M68" s="64">
        <v>1</v>
      </c>
      <c r="N68" s="63"/>
      <c r="O68" s="63"/>
      <c r="P68" s="63">
        <v>1</v>
      </c>
      <c r="Q68" s="64"/>
      <c r="R68" s="64"/>
      <c r="S68" s="63">
        <v>1</v>
      </c>
      <c r="T68" s="65">
        <f t="shared" si="4"/>
        <v>4</v>
      </c>
      <c r="U68" s="376"/>
    </row>
    <row r="69" spans="2:24" ht="17.25" customHeight="1" x14ac:dyDescent="0.3">
      <c r="B69" s="378"/>
      <c r="C69" s="369" t="s">
        <v>153</v>
      </c>
      <c r="D69" s="370"/>
      <c r="E69" s="371"/>
      <c r="F69" s="375" t="s">
        <v>154</v>
      </c>
      <c r="G69" s="61" t="s">
        <v>1</v>
      </c>
      <c r="H69" s="66">
        <v>3</v>
      </c>
      <c r="I69" s="66">
        <v>3</v>
      </c>
      <c r="J69" s="66">
        <v>3</v>
      </c>
      <c r="K69" s="66">
        <v>3</v>
      </c>
      <c r="L69" s="66">
        <v>3</v>
      </c>
      <c r="M69" s="66">
        <v>3</v>
      </c>
      <c r="N69" s="53">
        <v>3</v>
      </c>
      <c r="O69" s="53">
        <v>3</v>
      </c>
      <c r="P69" s="53">
        <v>2</v>
      </c>
      <c r="Q69" s="66">
        <v>2</v>
      </c>
      <c r="R69" s="66">
        <v>3</v>
      </c>
      <c r="S69" s="66">
        <v>5</v>
      </c>
      <c r="T69" s="61">
        <f t="shared" si="4"/>
        <v>36</v>
      </c>
      <c r="U69" s="376">
        <f>T70/T69*100%</f>
        <v>0.80555555555555558</v>
      </c>
    </row>
    <row r="70" spans="2:24" ht="17.25" customHeight="1" x14ac:dyDescent="0.3">
      <c r="B70" s="378"/>
      <c r="C70" s="372"/>
      <c r="D70" s="373"/>
      <c r="E70" s="374"/>
      <c r="F70" s="375"/>
      <c r="G70" s="63" t="s">
        <v>0</v>
      </c>
      <c r="H70" s="53">
        <v>1</v>
      </c>
      <c r="I70" s="53">
        <v>2</v>
      </c>
      <c r="J70" s="53">
        <v>3</v>
      </c>
      <c r="K70" s="53">
        <v>2</v>
      </c>
      <c r="L70" s="53">
        <v>2</v>
      </c>
      <c r="M70" s="53">
        <v>2</v>
      </c>
      <c r="N70" s="53">
        <v>4</v>
      </c>
      <c r="O70" s="53">
        <v>2</v>
      </c>
      <c r="P70" s="53">
        <v>1</v>
      </c>
      <c r="Q70" s="53">
        <v>2</v>
      </c>
      <c r="R70" s="53">
        <v>2</v>
      </c>
      <c r="S70" s="53">
        <v>6</v>
      </c>
      <c r="T70" s="63">
        <f t="shared" si="4"/>
        <v>29</v>
      </c>
      <c r="U70" s="376"/>
      <c r="V70" s="2"/>
      <c r="W70" s="2"/>
      <c r="X70" s="2"/>
    </row>
    <row r="71" spans="2:24" ht="14.25" customHeight="1" x14ac:dyDescent="0.3">
      <c r="B71" s="378"/>
      <c r="C71" s="369" t="s">
        <v>155</v>
      </c>
      <c r="D71" s="370"/>
      <c r="E71" s="371"/>
      <c r="F71" s="375" t="s">
        <v>144</v>
      </c>
      <c r="G71" s="61" t="s">
        <v>1</v>
      </c>
      <c r="H71" s="67">
        <v>1</v>
      </c>
      <c r="I71" s="67">
        <v>1</v>
      </c>
      <c r="J71" s="67">
        <v>1</v>
      </c>
      <c r="K71" s="67">
        <v>1</v>
      </c>
      <c r="L71" s="67">
        <v>1</v>
      </c>
      <c r="M71" s="67">
        <v>1</v>
      </c>
      <c r="N71" s="68">
        <v>1</v>
      </c>
      <c r="O71" s="68">
        <v>1</v>
      </c>
      <c r="P71" s="68">
        <v>1</v>
      </c>
      <c r="Q71" s="67">
        <v>1</v>
      </c>
      <c r="R71" s="67">
        <v>1</v>
      </c>
      <c r="S71" s="67">
        <v>1</v>
      </c>
      <c r="T71" s="61">
        <f t="shared" si="4"/>
        <v>12</v>
      </c>
      <c r="U71" s="376">
        <f>T72/T71*100%</f>
        <v>1</v>
      </c>
      <c r="V71" s="2"/>
      <c r="W71" s="2"/>
      <c r="X71" s="2"/>
    </row>
    <row r="72" spans="2:24" ht="14.25" customHeight="1" x14ac:dyDescent="0.3">
      <c r="B72" s="378"/>
      <c r="C72" s="372"/>
      <c r="D72" s="373"/>
      <c r="E72" s="374"/>
      <c r="F72" s="375"/>
      <c r="G72" s="63" t="s">
        <v>0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1</v>
      </c>
      <c r="N72" s="68">
        <v>1</v>
      </c>
      <c r="O72" s="68">
        <v>1</v>
      </c>
      <c r="P72" s="68">
        <v>1</v>
      </c>
      <c r="Q72" s="68">
        <v>1</v>
      </c>
      <c r="R72" s="68">
        <v>1</v>
      </c>
      <c r="S72" s="68">
        <v>1</v>
      </c>
      <c r="T72" s="63">
        <f t="shared" si="4"/>
        <v>12</v>
      </c>
      <c r="U72" s="376"/>
      <c r="V72" s="2"/>
      <c r="W72" s="2"/>
      <c r="X72" s="2"/>
    </row>
    <row r="73" spans="2:24" ht="24.75" customHeight="1" x14ac:dyDescent="0.3">
      <c r="B73" s="378"/>
      <c r="C73" s="369" t="s">
        <v>156</v>
      </c>
      <c r="D73" s="370"/>
      <c r="E73" s="371"/>
      <c r="F73" s="375" t="s">
        <v>157</v>
      </c>
      <c r="G73" s="61" t="s">
        <v>1</v>
      </c>
      <c r="H73" s="67"/>
      <c r="I73" s="67"/>
      <c r="J73" s="67">
        <v>1</v>
      </c>
      <c r="K73" s="67"/>
      <c r="L73" s="67"/>
      <c r="M73" s="67">
        <v>1</v>
      </c>
      <c r="N73" s="68"/>
      <c r="O73" s="68"/>
      <c r="P73" s="68">
        <v>1</v>
      </c>
      <c r="Q73" s="67"/>
      <c r="R73" s="67"/>
      <c r="S73" s="67">
        <v>1</v>
      </c>
      <c r="T73" s="61">
        <f t="shared" si="4"/>
        <v>4</v>
      </c>
      <c r="U73" s="376">
        <f>T74/T73*100%</f>
        <v>1</v>
      </c>
      <c r="V73" s="2"/>
      <c r="W73" s="2"/>
      <c r="X73" s="2"/>
    </row>
    <row r="74" spans="2:24" ht="24.75" customHeight="1" x14ac:dyDescent="0.3">
      <c r="B74" s="378"/>
      <c r="C74" s="372"/>
      <c r="D74" s="373"/>
      <c r="E74" s="374"/>
      <c r="F74" s="375"/>
      <c r="G74" s="63" t="s">
        <v>0</v>
      </c>
      <c r="H74" s="68"/>
      <c r="I74" s="68"/>
      <c r="J74" s="68">
        <v>1</v>
      </c>
      <c r="K74" s="68"/>
      <c r="L74" s="68"/>
      <c r="M74" s="68">
        <v>1</v>
      </c>
      <c r="N74" s="68"/>
      <c r="O74" s="68"/>
      <c r="P74" s="68">
        <v>1</v>
      </c>
      <c r="Q74" s="68"/>
      <c r="R74" s="68"/>
      <c r="S74" s="68">
        <v>1</v>
      </c>
      <c r="T74" s="63">
        <f t="shared" si="4"/>
        <v>4</v>
      </c>
      <c r="U74" s="376"/>
      <c r="V74" s="2"/>
      <c r="W74" s="2"/>
      <c r="X74" s="2"/>
    </row>
    <row r="75" spans="2:24" ht="15" customHeight="1" x14ac:dyDescent="0.3">
      <c r="B75" s="378"/>
      <c r="C75" s="369" t="s">
        <v>158</v>
      </c>
      <c r="D75" s="370"/>
      <c r="E75" s="371"/>
      <c r="F75" s="375" t="s">
        <v>157</v>
      </c>
      <c r="G75" s="61" t="s">
        <v>1</v>
      </c>
      <c r="H75" s="67">
        <v>31</v>
      </c>
      <c r="I75" s="67">
        <v>28</v>
      </c>
      <c r="J75" s="67">
        <v>30</v>
      </c>
      <c r="K75" s="67">
        <v>30</v>
      </c>
      <c r="L75" s="67">
        <v>30</v>
      </c>
      <c r="M75" s="67">
        <v>30</v>
      </c>
      <c r="N75" s="68">
        <v>30</v>
      </c>
      <c r="O75" s="68">
        <v>31</v>
      </c>
      <c r="P75" s="68">
        <v>30</v>
      </c>
      <c r="Q75" s="67">
        <v>30</v>
      </c>
      <c r="R75" s="67">
        <v>30</v>
      </c>
      <c r="S75" s="67">
        <v>30</v>
      </c>
      <c r="T75" s="61">
        <f t="shared" si="4"/>
        <v>360</v>
      </c>
      <c r="U75" s="376">
        <f>T76/T75*100%</f>
        <v>1.0055555555555555</v>
      </c>
      <c r="V75" s="2"/>
      <c r="W75" s="2"/>
      <c r="X75" s="69"/>
    </row>
    <row r="76" spans="2:24" x14ac:dyDescent="0.3">
      <c r="B76" s="378"/>
      <c r="C76" s="372"/>
      <c r="D76" s="373"/>
      <c r="E76" s="374"/>
      <c r="F76" s="375"/>
      <c r="G76" s="63" t="s">
        <v>0</v>
      </c>
      <c r="H76" s="68">
        <v>31</v>
      </c>
      <c r="I76" s="68">
        <v>28</v>
      </c>
      <c r="J76" s="68">
        <v>31</v>
      </c>
      <c r="K76" s="68">
        <v>30</v>
      </c>
      <c r="L76" s="68">
        <v>30</v>
      </c>
      <c r="M76" s="68">
        <v>30</v>
      </c>
      <c r="N76" s="68">
        <v>31</v>
      </c>
      <c r="O76" s="68">
        <v>31</v>
      </c>
      <c r="P76" s="68">
        <v>28</v>
      </c>
      <c r="Q76" s="68">
        <v>31</v>
      </c>
      <c r="R76" s="68">
        <v>30</v>
      </c>
      <c r="S76" s="68">
        <v>31</v>
      </c>
      <c r="T76" s="63">
        <f t="shared" si="4"/>
        <v>362</v>
      </c>
      <c r="U76" s="376"/>
      <c r="V76" s="2"/>
      <c r="W76" s="2"/>
      <c r="X76" s="69"/>
    </row>
    <row r="77" spans="2:24" ht="24" customHeight="1" x14ac:dyDescent="0.3">
      <c r="B77" s="378"/>
      <c r="C77" s="369" t="s">
        <v>159</v>
      </c>
      <c r="D77" s="370"/>
      <c r="E77" s="371"/>
      <c r="F77" s="375" t="s">
        <v>160</v>
      </c>
      <c r="G77" s="61" t="s">
        <v>1</v>
      </c>
      <c r="H77" s="67">
        <v>400</v>
      </c>
      <c r="I77" s="67">
        <v>500</v>
      </c>
      <c r="J77" s="67">
        <v>400</v>
      </c>
      <c r="K77" s="67">
        <v>500</v>
      </c>
      <c r="L77" s="67">
        <v>500</v>
      </c>
      <c r="M77" s="67">
        <v>500</v>
      </c>
      <c r="N77" s="68">
        <v>500</v>
      </c>
      <c r="O77" s="68">
        <v>500</v>
      </c>
      <c r="P77" s="68">
        <v>500</v>
      </c>
      <c r="Q77" s="67">
        <v>500</v>
      </c>
      <c r="R77" s="67">
        <v>600</v>
      </c>
      <c r="S77" s="67">
        <v>600</v>
      </c>
      <c r="T77" s="61">
        <f t="shared" si="4"/>
        <v>6000</v>
      </c>
      <c r="U77" s="376">
        <f>T78/T77*100%</f>
        <v>0.93333333333333335</v>
      </c>
      <c r="V77" s="2"/>
      <c r="W77" s="2"/>
      <c r="X77" s="2"/>
    </row>
    <row r="78" spans="2:24" ht="24" customHeight="1" x14ac:dyDescent="0.3">
      <c r="B78" s="379"/>
      <c r="C78" s="372"/>
      <c r="D78" s="373"/>
      <c r="E78" s="374"/>
      <c r="F78" s="375"/>
      <c r="G78" s="63" t="s">
        <v>0</v>
      </c>
      <c r="H78" s="68">
        <v>372</v>
      </c>
      <c r="I78" s="68">
        <v>418</v>
      </c>
      <c r="J78" s="68">
        <v>453</v>
      </c>
      <c r="K78" s="68">
        <v>432</v>
      </c>
      <c r="L78" s="68">
        <v>467</v>
      </c>
      <c r="M78" s="68">
        <v>442</v>
      </c>
      <c r="N78" s="68">
        <v>525</v>
      </c>
      <c r="O78" s="68">
        <v>475</v>
      </c>
      <c r="P78" s="68">
        <v>459</v>
      </c>
      <c r="Q78" s="68">
        <v>562</v>
      </c>
      <c r="R78" s="68">
        <v>444</v>
      </c>
      <c r="S78" s="68">
        <v>551</v>
      </c>
      <c r="T78" s="63">
        <f t="shared" si="4"/>
        <v>5600</v>
      </c>
      <c r="U78" s="376"/>
      <c r="V78" s="2"/>
      <c r="W78" s="2"/>
      <c r="X78" s="2"/>
    </row>
    <row r="79" spans="2:24" ht="25.5" customHeight="1" x14ac:dyDescent="0.3">
      <c r="B79" s="377" t="s">
        <v>16</v>
      </c>
      <c r="C79" s="369" t="s">
        <v>161</v>
      </c>
      <c r="D79" s="370"/>
      <c r="E79" s="371"/>
      <c r="F79" s="375" t="s">
        <v>162</v>
      </c>
      <c r="G79" s="61" t="s">
        <v>1</v>
      </c>
      <c r="H79" s="67">
        <v>10</v>
      </c>
      <c r="I79" s="67">
        <v>10</v>
      </c>
      <c r="J79" s="67">
        <v>10</v>
      </c>
      <c r="K79" s="67">
        <v>10</v>
      </c>
      <c r="L79" s="67">
        <v>12</v>
      </c>
      <c r="M79" s="67">
        <v>10</v>
      </c>
      <c r="N79" s="68">
        <v>14</v>
      </c>
      <c r="O79" s="68">
        <v>12</v>
      </c>
      <c r="P79" s="68">
        <v>12</v>
      </c>
      <c r="Q79" s="67">
        <v>14</v>
      </c>
      <c r="R79" s="67">
        <v>12</v>
      </c>
      <c r="S79" s="67">
        <v>16</v>
      </c>
      <c r="T79" s="61">
        <f t="shared" si="4"/>
        <v>142</v>
      </c>
      <c r="U79" s="376">
        <f>T80/T79*100%</f>
        <v>1.119718309859155</v>
      </c>
      <c r="V79" s="2"/>
      <c r="W79" s="2"/>
      <c r="X79" s="2"/>
    </row>
    <row r="80" spans="2:24" ht="25.5" customHeight="1" x14ac:dyDescent="0.3">
      <c r="B80" s="378"/>
      <c r="C80" s="372"/>
      <c r="D80" s="373"/>
      <c r="E80" s="374"/>
      <c r="F80" s="375"/>
      <c r="G80" s="63" t="s">
        <v>0</v>
      </c>
      <c r="H80" s="68">
        <v>10</v>
      </c>
      <c r="I80" s="68">
        <v>10</v>
      </c>
      <c r="J80" s="68">
        <v>8</v>
      </c>
      <c r="K80" s="68">
        <v>7</v>
      </c>
      <c r="L80" s="68">
        <v>11</v>
      </c>
      <c r="M80" s="68">
        <v>11</v>
      </c>
      <c r="N80" s="68">
        <v>18</v>
      </c>
      <c r="O80" s="68">
        <v>19</v>
      </c>
      <c r="P80" s="68">
        <v>12</v>
      </c>
      <c r="Q80" s="68">
        <v>16</v>
      </c>
      <c r="R80" s="68">
        <v>18</v>
      </c>
      <c r="S80" s="68">
        <v>19</v>
      </c>
      <c r="T80" s="63">
        <f t="shared" si="4"/>
        <v>159</v>
      </c>
      <c r="U80" s="376"/>
      <c r="V80" s="2"/>
      <c r="W80" s="2"/>
      <c r="X80" s="2"/>
    </row>
    <row r="81" spans="2:25" ht="19.5" customHeight="1" x14ac:dyDescent="0.3">
      <c r="B81" s="378"/>
      <c r="C81" s="369" t="s">
        <v>163</v>
      </c>
      <c r="D81" s="370"/>
      <c r="E81" s="371"/>
      <c r="F81" s="380" t="s">
        <v>164</v>
      </c>
      <c r="G81" s="61" t="s">
        <v>1</v>
      </c>
      <c r="H81" s="67">
        <v>2</v>
      </c>
      <c r="I81" s="67">
        <v>2</v>
      </c>
      <c r="J81" s="67">
        <v>2</v>
      </c>
      <c r="K81" s="67">
        <v>2</v>
      </c>
      <c r="L81" s="67">
        <v>2</v>
      </c>
      <c r="M81" s="67">
        <v>2</v>
      </c>
      <c r="N81" s="68">
        <v>2</v>
      </c>
      <c r="O81" s="68">
        <v>2</v>
      </c>
      <c r="P81" s="68">
        <v>2</v>
      </c>
      <c r="Q81" s="67">
        <v>2</v>
      </c>
      <c r="R81" s="67">
        <v>2</v>
      </c>
      <c r="S81" s="67">
        <v>2</v>
      </c>
      <c r="T81" s="61">
        <f t="shared" si="4"/>
        <v>24</v>
      </c>
      <c r="U81" s="376">
        <f>T82/T81*100%</f>
        <v>1</v>
      </c>
    </row>
    <row r="82" spans="2:25" x14ac:dyDescent="0.3">
      <c r="B82" s="378"/>
      <c r="C82" s="372"/>
      <c r="D82" s="373"/>
      <c r="E82" s="374"/>
      <c r="F82" s="380"/>
      <c r="G82" s="63" t="s">
        <v>0</v>
      </c>
      <c r="H82" s="68">
        <v>2</v>
      </c>
      <c r="I82" s="68">
        <v>2</v>
      </c>
      <c r="J82" s="68">
        <v>2</v>
      </c>
      <c r="K82" s="68">
        <v>2</v>
      </c>
      <c r="L82" s="68">
        <v>2</v>
      </c>
      <c r="M82" s="68">
        <v>2</v>
      </c>
      <c r="N82" s="68">
        <v>2</v>
      </c>
      <c r="O82" s="68">
        <v>2</v>
      </c>
      <c r="P82" s="68">
        <v>2</v>
      </c>
      <c r="Q82" s="68">
        <v>2</v>
      </c>
      <c r="R82" s="68">
        <v>2</v>
      </c>
      <c r="S82" s="68">
        <v>2</v>
      </c>
      <c r="T82" s="63">
        <f t="shared" si="4"/>
        <v>24</v>
      </c>
      <c r="U82" s="376"/>
      <c r="V82" s="2"/>
      <c r="W82" s="2"/>
      <c r="X82" s="2"/>
    </row>
    <row r="83" spans="2:25" ht="25.5" customHeight="1" x14ac:dyDescent="0.3">
      <c r="B83" s="378"/>
      <c r="C83" s="369" t="s">
        <v>165</v>
      </c>
      <c r="D83" s="370"/>
      <c r="E83" s="371"/>
      <c r="F83" s="375" t="s">
        <v>166</v>
      </c>
      <c r="G83" s="61" t="s">
        <v>1</v>
      </c>
      <c r="H83" s="67">
        <v>500</v>
      </c>
      <c r="I83" s="67">
        <v>500</v>
      </c>
      <c r="J83" s="67">
        <v>500</v>
      </c>
      <c r="K83" s="67">
        <v>500</v>
      </c>
      <c r="L83" s="67">
        <v>500</v>
      </c>
      <c r="M83" s="67">
        <v>500</v>
      </c>
      <c r="N83" s="68">
        <v>500</v>
      </c>
      <c r="O83" s="68">
        <v>500</v>
      </c>
      <c r="P83" s="68">
        <v>500</v>
      </c>
      <c r="Q83" s="67">
        <v>500</v>
      </c>
      <c r="R83" s="67">
        <v>500</v>
      </c>
      <c r="S83" s="67">
        <v>500</v>
      </c>
      <c r="T83" s="61">
        <f t="shared" si="4"/>
        <v>6000</v>
      </c>
      <c r="U83" s="376">
        <f>T84/T83*100%</f>
        <v>1.0595000000000001</v>
      </c>
    </row>
    <row r="84" spans="2:25" ht="25.5" customHeight="1" x14ac:dyDescent="0.3">
      <c r="B84" s="378"/>
      <c r="C84" s="372"/>
      <c r="D84" s="373"/>
      <c r="E84" s="374"/>
      <c r="F84" s="375"/>
      <c r="G84" s="63" t="s">
        <v>0</v>
      </c>
      <c r="H84" s="68">
        <v>431</v>
      </c>
      <c r="I84" s="68">
        <v>469</v>
      </c>
      <c r="J84" s="68">
        <v>483</v>
      </c>
      <c r="K84" s="68">
        <v>618</v>
      </c>
      <c r="L84" s="68">
        <f>315+127+40+71</f>
        <v>553</v>
      </c>
      <c r="M84" s="68">
        <v>630</v>
      </c>
      <c r="N84" s="68">
        <v>687</v>
      </c>
      <c r="O84" s="68">
        <v>521</v>
      </c>
      <c r="P84" s="68">
        <v>643</v>
      </c>
      <c r="Q84" s="68">
        <v>500</v>
      </c>
      <c r="R84" s="68">
        <v>398</v>
      </c>
      <c r="S84" s="68">
        <v>424</v>
      </c>
      <c r="T84" s="63">
        <f t="shared" si="4"/>
        <v>6357</v>
      </c>
      <c r="U84" s="376"/>
      <c r="V84" s="2"/>
      <c r="W84" s="2"/>
      <c r="X84" s="2"/>
      <c r="Y84" s="2"/>
    </row>
    <row r="85" spans="2:25" ht="15" customHeight="1" x14ac:dyDescent="0.3">
      <c r="B85" s="378"/>
      <c r="C85" s="369" t="s">
        <v>167</v>
      </c>
      <c r="D85" s="370"/>
      <c r="E85" s="371"/>
      <c r="F85" s="375" t="s">
        <v>157</v>
      </c>
      <c r="G85" s="61" t="s">
        <v>1</v>
      </c>
      <c r="H85" s="67">
        <v>120</v>
      </c>
      <c r="I85" s="67">
        <v>120</v>
      </c>
      <c r="J85" s="67">
        <v>80</v>
      </c>
      <c r="K85" s="67">
        <v>60</v>
      </c>
      <c r="L85" s="67">
        <v>90</v>
      </c>
      <c r="M85" s="67">
        <v>30</v>
      </c>
      <c r="N85" s="67">
        <v>50</v>
      </c>
      <c r="O85" s="67">
        <v>50</v>
      </c>
      <c r="P85" s="67">
        <v>50</v>
      </c>
      <c r="Q85" s="67">
        <v>50</v>
      </c>
      <c r="R85" s="67">
        <v>50</v>
      </c>
      <c r="S85" s="67">
        <v>50</v>
      </c>
      <c r="T85" s="61">
        <f t="shared" si="4"/>
        <v>800</v>
      </c>
      <c r="U85" s="376">
        <f>T86/T85*100%</f>
        <v>1.0912500000000001</v>
      </c>
    </row>
    <row r="86" spans="2:25" x14ac:dyDescent="0.3">
      <c r="B86" s="378"/>
      <c r="C86" s="372"/>
      <c r="D86" s="373"/>
      <c r="E86" s="374"/>
      <c r="F86" s="375"/>
      <c r="G86" s="63" t="s">
        <v>0</v>
      </c>
      <c r="H86" s="68">
        <v>112</v>
      </c>
      <c r="I86" s="68">
        <v>128</v>
      </c>
      <c r="J86" s="68">
        <v>83</v>
      </c>
      <c r="K86" s="68">
        <v>60</v>
      </c>
      <c r="L86" s="68">
        <v>86</v>
      </c>
      <c r="M86" s="68">
        <v>28</v>
      </c>
      <c r="N86" s="68">
        <v>61</v>
      </c>
      <c r="O86" s="68">
        <v>61</v>
      </c>
      <c r="P86" s="68">
        <v>69</v>
      </c>
      <c r="Q86" s="68">
        <v>99</v>
      </c>
      <c r="R86" s="68">
        <v>49</v>
      </c>
      <c r="S86" s="68">
        <v>37</v>
      </c>
      <c r="T86" s="63">
        <f t="shared" si="4"/>
        <v>873</v>
      </c>
      <c r="U86" s="376"/>
      <c r="V86" s="2"/>
      <c r="W86" s="2"/>
      <c r="X86" s="2"/>
    </row>
    <row r="87" spans="2:25" ht="25.5" customHeight="1" x14ac:dyDescent="0.3">
      <c r="B87" s="378"/>
      <c r="C87" s="369" t="s">
        <v>168</v>
      </c>
      <c r="D87" s="370"/>
      <c r="E87" s="371"/>
      <c r="F87" s="375" t="s">
        <v>169</v>
      </c>
      <c r="G87" s="61" t="s">
        <v>1</v>
      </c>
      <c r="H87" s="67">
        <v>40</v>
      </c>
      <c r="I87" s="67">
        <v>40</v>
      </c>
      <c r="J87" s="67">
        <v>40</v>
      </c>
      <c r="K87" s="67">
        <v>40</v>
      </c>
      <c r="L87" s="67">
        <v>40</v>
      </c>
      <c r="M87" s="67">
        <v>40</v>
      </c>
      <c r="N87" s="67">
        <v>40</v>
      </c>
      <c r="O87" s="67">
        <v>40</v>
      </c>
      <c r="P87" s="67">
        <v>40</v>
      </c>
      <c r="Q87" s="67">
        <v>40</v>
      </c>
      <c r="R87" s="67">
        <v>40</v>
      </c>
      <c r="S87" s="67">
        <v>45</v>
      </c>
      <c r="T87" s="61">
        <f t="shared" si="4"/>
        <v>485</v>
      </c>
      <c r="U87" s="376">
        <f>T88/T87*100%</f>
        <v>1.1484536082474226</v>
      </c>
    </row>
    <row r="88" spans="2:25" ht="25.5" customHeight="1" x14ac:dyDescent="0.3">
      <c r="B88" s="378"/>
      <c r="C88" s="372"/>
      <c r="D88" s="373"/>
      <c r="E88" s="374"/>
      <c r="F88" s="375"/>
      <c r="G88" s="63" t="s">
        <v>0</v>
      </c>
      <c r="H88" s="68">
        <v>31</v>
      </c>
      <c r="I88" s="68">
        <v>46</v>
      </c>
      <c r="J88" s="68">
        <v>55</v>
      </c>
      <c r="K88" s="68">
        <v>42</v>
      </c>
      <c r="L88" s="68">
        <v>53</v>
      </c>
      <c r="M88" s="68">
        <v>33</v>
      </c>
      <c r="N88" s="68">
        <v>50</v>
      </c>
      <c r="O88" s="68">
        <v>61</v>
      </c>
      <c r="P88" s="68">
        <v>43</v>
      </c>
      <c r="Q88" s="68">
        <v>39</v>
      </c>
      <c r="R88" s="68">
        <v>60</v>
      </c>
      <c r="S88" s="68">
        <v>44</v>
      </c>
      <c r="T88" s="63">
        <f t="shared" si="4"/>
        <v>557</v>
      </c>
      <c r="U88" s="376"/>
      <c r="V88" s="2"/>
      <c r="W88" s="2"/>
      <c r="X88" s="2"/>
    </row>
    <row r="89" spans="2:25" ht="20.25" customHeight="1" x14ac:dyDescent="0.3">
      <c r="B89" s="378"/>
      <c r="C89" s="369" t="s">
        <v>170</v>
      </c>
      <c r="D89" s="370"/>
      <c r="E89" s="371"/>
      <c r="F89" s="375" t="s">
        <v>171</v>
      </c>
      <c r="G89" s="61" t="s">
        <v>1</v>
      </c>
      <c r="H89" s="67"/>
      <c r="I89" s="67"/>
      <c r="J89" s="67">
        <v>1</v>
      </c>
      <c r="K89" s="67"/>
      <c r="L89" s="67"/>
      <c r="M89" s="67">
        <v>1</v>
      </c>
      <c r="N89" s="67"/>
      <c r="O89" s="67"/>
      <c r="P89" s="67">
        <v>1</v>
      </c>
      <c r="Q89" s="67"/>
      <c r="R89" s="67"/>
      <c r="S89" s="67">
        <v>1</v>
      </c>
      <c r="T89" s="61">
        <f t="shared" si="4"/>
        <v>4</v>
      </c>
      <c r="U89" s="376">
        <f>T90/T89*100%</f>
        <v>1</v>
      </c>
    </row>
    <row r="90" spans="2:25" ht="20.25" customHeight="1" x14ac:dyDescent="0.3">
      <c r="B90" s="379"/>
      <c r="C90" s="372"/>
      <c r="D90" s="373"/>
      <c r="E90" s="374"/>
      <c r="F90" s="375"/>
      <c r="G90" s="63" t="s">
        <v>0</v>
      </c>
      <c r="H90" s="68"/>
      <c r="I90" s="68"/>
      <c r="J90" s="68">
        <v>1</v>
      </c>
      <c r="K90" s="68"/>
      <c r="L90" s="68"/>
      <c r="M90" s="68">
        <v>1</v>
      </c>
      <c r="N90" s="68"/>
      <c r="O90" s="68"/>
      <c r="P90" s="68">
        <v>1</v>
      </c>
      <c r="Q90" s="68"/>
      <c r="R90" s="68"/>
      <c r="S90" s="68">
        <v>1</v>
      </c>
      <c r="T90" s="63">
        <f t="shared" si="4"/>
        <v>4</v>
      </c>
      <c r="U90" s="376"/>
      <c r="V90" s="2"/>
      <c r="W90" s="2"/>
      <c r="X90" s="2"/>
    </row>
    <row r="91" spans="2:25" ht="20.25" customHeight="1" x14ac:dyDescent="0.3">
      <c r="B91" s="70"/>
      <c r="C91" s="71"/>
      <c r="D91" s="71"/>
      <c r="E91" s="71"/>
      <c r="F91" s="72"/>
      <c r="G91" s="73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3"/>
      <c r="U91" s="75"/>
      <c r="V91" s="2"/>
      <c r="W91" s="2"/>
      <c r="X91" s="2"/>
    </row>
    <row r="92" spans="2:25" ht="20.25" customHeight="1" x14ac:dyDescent="0.3">
      <c r="B92" s="70"/>
      <c r="C92" s="71"/>
      <c r="D92" s="71"/>
      <c r="E92" s="71"/>
      <c r="F92" s="72"/>
      <c r="G92" s="73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3"/>
      <c r="U92" s="75"/>
      <c r="V92" s="2"/>
      <c r="W92" s="2"/>
      <c r="X92" s="2"/>
    </row>
    <row r="93" spans="2:25" x14ac:dyDescent="0.3">
      <c r="T93" s="76"/>
    </row>
    <row r="94" spans="2:25" x14ac:dyDescent="0.3">
      <c r="T94" s="76"/>
    </row>
    <row r="95" spans="2:25" x14ac:dyDescent="0.3">
      <c r="T95" s="76"/>
    </row>
    <row r="96" spans="2:25" x14ac:dyDescent="0.3">
      <c r="T96" s="76"/>
    </row>
  </sheetData>
  <mergeCells count="149">
    <mergeCell ref="B8:D8"/>
    <mergeCell ref="E8:U8"/>
    <mergeCell ref="B9:D9"/>
    <mergeCell ref="E9:U9"/>
    <mergeCell ref="B10:D10"/>
    <mergeCell ref="E10:U10"/>
    <mergeCell ref="B4:U4"/>
    <mergeCell ref="B5:U5"/>
    <mergeCell ref="B6:D6"/>
    <mergeCell ref="E6:U6"/>
    <mergeCell ref="B7:D7"/>
    <mergeCell ref="E7:U7"/>
    <mergeCell ref="B15:D15"/>
    <mergeCell ref="E15:U15"/>
    <mergeCell ref="B16:D16"/>
    <mergeCell ref="E16:U16"/>
    <mergeCell ref="B17:D17"/>
    <mergeCell ref="E17:U17"/>
    <mergeCell ref="B11:D11"/>
    <mergeCell ref="E11:U11"/>
    <mergeCell ref="B12:U12"/>
    <mergeCell ref="B13:U13"/>
    <mergeCell ref="B14:D14"/>
    <mergeCell ref="E14:U14"/>
    <mergeCell ref="B24:U24"/>
    <mergeCell ref="B25:U25"/>
    <mergeCell ref="B26:U26"/>
    <mergeCell ref="C27:E27"/>
    <mergeCell ref="H27:N27"/>
    <mergeCell ref="O27:S27"/>
    <mergeCell ref="T27:U27"/>
    <mergeCell ref="B18:U18"/>
    <mergeCell ref="B19:U19"/>
    <mergeCell ref="B20:U20"/>
    <mergeCell ref="B21:U21"/>
    <mergeCell ref="B22:U22"/>
    <mergeCell ref="B23:D23"/>
    <mergeCell ref="E23:U23"/>
    <mergeCell ref="C31:E31"/>
    <mergeCell ref="U31:U32"/>
    <mergeCell ref="C32:E32"/>
    <mergeCell ref="C34:E34"/>
    <mergeCell ref="C35:E35"/>
    <mergeCell ref="U35:U36"/>
    <mergeCell ref="C36:E36"/>
    <mergeCell ref="C28:E28"/>
    <mergeCell ref="H28:N28"/>
    <mergeCell ref="O28:S28"/>
    <mergeCell ref="T28:U28"/>
    <mergeCell ref="B29:U29"/>
    <mergeCell ref="C30:E30"/>
    <mergeCell ref="C41:E41"/>
    <mergeCell ref="H41:N41"/>
    <mergeCell ref="O41:S41"/>
    <mergeCell ref="T41:U41"/>
    <mergeCell ref="B42:U42"/>
    <mergeCell ref="C43:E43"/>
    <mergeCell ref="B37:U37"/>
    <mergeCell ref="B38:U38"/>
    <mergeCell ref="B39:U39"/>
    <mergeCell ref="C40:E40"/>
    <mergeCell ref="H40:N40"/>
    <mergeCell ref="O40:S40"/>
    <mergeCell ref="T40:U40"/>
    <mergeCell ref="B50:U50"/>
    <mergeCell ref="B51:U51"/>
    <mergeCell ref="B52:U52"/>
    <mergeCell ref="C53:E53"/>
    <mergeCell ref="H53:N53"/>
    <mergeCell ref="O53:S53"/>
    <mergeCell ref="T53:U53"/>
    <mergeCell ref="C44:E44"/>
    <mergeCell ref="U44:U45"/>
    <mergeCell ref="C45:E45"/>
    <mergeCell ref="C47:E47"/>
    <mergeCell ref="C48:E48"/>
    <mergeCell ref="U48:U49"/>
    <mergeCell ref="C49:E49"/>
    <mergeCell ref="C57:E57"/>
    <mergeCell ref="U57:U58"/>
    <mergeCell ref="C58:E58"/>
    <mergeCell ref="C60:E60"/>
    <mergeCell ref="C61:E61"/>
    <mergeCell ref="U61:U62"/>
    <mergeCell ref="C62:E62"/>
    <mergeCell ref="C54:E54"/>
    <mergeCell ref="H54:N54"/>
    <mergeCell ref="O54:S54"/>
    <mergeCell ref="T54:U54"/>
    <mergeCell ref="B55:U55"/>
    <mergeCell ref="C56:E56"/>
    <mergeCell ref="B63:U63"/>
    <mergeCell ref="B64:U64"/>
    <mergeCell ref="B65:B66"/>
    <mergeCell ref="C65:E66"/>
    <mergeCell ref="F65:F66"/>
    <mergeCell ref="G65:G66"/>
    <mergeCell ref="H65:H66"/>
    <mergeCell ref="I65:I66"/>
    <mergeCell ref="J65:J66"/>
    <mergeCell ref="K65:K66"/>
    <mergeCell ref="R65:R66"/>
    <mergeCell ref="S65:S66"/>
    <mergeCell ref="T65:T66"/>
    <mergeCell ref="U65:U66"/>
    <mergeCell ref="B67:B78"/>
    <mergeCell ref="C67:E68"/>
    <mergeCell ref="F67:F68"/>
    <mergeCell ref="U67:U68"/>
    <mergeCell ref="C69:E70"/>
    <mergeCell ref="F69:F70"/>
    <mergeCell ref="L65:L66"/>
    <mergeCell ref="M65:M66"/>
    <mergeCell ref="N65:N66"/>
    <mergeCell ref="O65:O66"/>
    <mergeCell ref="P65:P66"/>
    <mergeCell ref="Q65:Q66"/>
    <mergeCell ref="C75:E76"/>
    <mergeCell ref="F75:F76"/>
    <mergeCell ref="U75:U76"/>
    <mergeCell ref="C77:E78"/>
    <mergeCell ref="F77:F78"/>
    <mergeCell ref="U77:U78"/>
    <mergeCell ref="U69:U70"/>
    <mergeCell ref="C71:E72"/>
    <mergeCell ref="F71:F72"/>
    <mergeCell ref="U71:U72"/>
    <mergeCell ref="C73:E74"/>
    <mergeCell ref="F73:F74"/>
    <mergeCell ref="U73:U74"/>
    <mergeCell ref="B79:B90"/>
    <mergeCell ref="C79:E80"/>
    <mergeCell ref="F79:F80"/>
    <mergeCell ref="U79:U80"/>
    <mergeCell ref="C81:E82"/>
    <mergeCell ref="F81:F82"/>
    <mergeCell ref="U81:U82"/>
    <mergeCell ref="C83:E84"/>
    <mergeCell ref="F83:F84"/>
    <mergeCell ref="U83:U84"/>
    <mergeCell ref="C89:E90"/>
    <mergeCell ref="F89:F90"/>
    <mergeCell ref="U89:U90"/>
    <mergeCell ref="C85:E86"/>
    <mergeCell ref="F85:F86"/>
    <mergeCell ref="U85:U86"/>
    <mergeCell ref="C87:E88"/>
    <mergeCell ref="F87:F88"/>
    <mergeCell ref="U87:U88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rowBreaks count="3" manualBreakCount="3">
    <brk id="32" max="20" man="1"/>
    <brk id="54" max="16383" man="1"/>
    <brk id="7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115"/>
  <sheetViews>
    <sheetView view="pageBreakPreview" zoomScale="70" zoomScaleNormal="70" zoomScaleSheetLayoutView="70" workbookViewId="0"/>
  </sheetViews>
  <sheetFormatPr baseColWidth="10" defaultRowHeight="14.4" x14ac:dyDescent="0.3"/>
  <cols>
    <col min="1" max="1" width="1.109375" customWidth="1"/>
    <col min="5" max="5" width="15.5546875" customWidth="1"/>
    <col min="6" max="7" width="11.44140625" customWidth="1"/>
    <col min="8" max="8" width="12.33203125" customWidth="1"/>
    <col min="9" max="10" width="10.44140625" customWidth="1"/>
    <col min="11" max="13" width="10.5546875" customWidth="1"/>
    <col min="14" max="15" width="10.109375" customWidth="1"/>
    <col min="16" max="16" width="10" customWidth="1"/>
    <col min="17" max="17" width="9.5546875" customWidth="1"/>
    <col min="18" max="18" width="10.33203125" customWidth="1"/>
    <col min="19" max="19" width="9.5546875" customWidth="1"/>
    <col min="20" max="20" width="12.5546875" bestFit="1" customWidth="1"/>
    <col min="21" max="21" width="12.6640625" customWidth="1"/>
  </cols>
  <sheetData>
    <row r="1" spans="2:21" ht="9" customHeight="1" x14ac:dyDescent="0.35">
      <c r="B1" s="45"/>
      <c r="C1" s="45"/>
      <c r="D1" s="45"/>
      <c r="E1" s="45"/>
      <c r="F1" s="45"/>
      <c r="G1" s="46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ht="47.25" customHeight="1" x14ac:dyDescent="0.3">
      <c r="B2" s="364" t="s">
        <v>113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</row>
    <row r="3" spans="2:21" ht="8.25" customHeight="1" x14ac:dyDescent="0.3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</row>
    <row r="4" spans="2:21" ht="17.399999999999999" x14ac:dyDescent="0.3"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</row>
    <row r="5" spans="2:21" ht="15" customHeight="1" x14ac:dyDescent="0.3">
      <c r="B5" s="506" t="s">
        <v>172</v>
      </c>
      <c r="C5" s="507"/>
      <c r="D5" s="508"/>
      <c r="E5" s="367" t="s">
        <v>111</v>
      </c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</row>
    <row r="6" spans="2:21" ht="15" customHeight="1" x14ac:dyDescent="0.3">
      <c r="B6" s="506" t="s">
        <v>110</v>
      </c>
      <c r="C6" s="507"/>
      <c r="D6" s="508"/>
      <c r="E6" s="368" t="s">
        <v>173</v>
      </c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</row>
    <row r="7" spans="2:21" ht="15" customHeight="1" x14ac:dyDescent="0.3">
      <c r="B7" s="506" t="s">
        <v>174</v>
      </c>
      <c r="C7" s="507"/>
      <c r="D7" s="508"/>
      <c r="E7" s="509" t="s">
        <v>175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1"/>
    </row>
    <row r="8" spans="2:21" ht="15" customHeight="1" x14ac:dyDescent="0.3">
      <c r="B8" s="423" t="s">
        <v>106</v>
      </c>
      <c r="C8" s="424"/>
      <c r="D8" s="425"/>
      <c r="E8" s="512" t="s">
        <v>176</v>
      </c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4"/>
    </row>
    <row r="9" spans="2:21" ht="29.25" customHeight="1" x14ac:dyDescent="0.3">
      <c r="B9" s="423" t="s">
        <v>104</v>
      </c>
      <c r="C9" s="424"/>
      <c r="D9" s="425"/>
      <c r="E9" s="512" t="s">
        <v>177</v>
      </c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4"/>
    </row>
    <row r="10" spans="2:21" ht="15" customHeight="1" x14ac:dyDescent="0.3">
      <c r="B10" s="359" t="s">
        <v>178</v>
      </c>
      <c r="C10" s="359"/>
      <c r="D10" s="359"/>
      <c r="E10" s="503">
        <v>83642051.170000002</v>
      </c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5"/>
    </row>
    <row r="11" spans="2:21" ht="15.6" x14ac:dyDescent="0.3">
      <c r="B11" s="359" t="s">
        <v>179</v>
      </c>
      <c r="C11" s="359"/>
      <c r="D11" s="359"/>
      <c r="E11" s="295">
        <v>80567125.040000007</v>
      </c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</row>
    <row r="12" spans="2:21" x14ac:dyDescent="0.3"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</row>
    <row r="13" spans="2:21" x14ac:dyDescent="0.3">
      <c r="B13" s="502" t="s">
        <v>100</v>
      </c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</row>
    <row r="14" spans="2:21" ht="15.6" x14ac:dyDescent="0.3">
      <c r="B14" s="501" t="s">
        <v>99</v>
      </c>
      <c r="C14" s="501"/>
      <c r="D14" s="501"/>
      <c r="E14" s="360" t="s">
        <v>98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</row>
    <row r="15" spans="2:21" ht="15.6" x14ac:dyDescent="0.3">
      <c r="B15" s="501" t="s">
        <v>97</v>
      </c>
      <c r="C15" s="501"/>
      <c r="D15" s="501"/>
      <c r="E15" s="360" t="s">
        <v>96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</row>
    <row r="16" spans="2:21" ht="15.6" x14ac:dyDescent="0.3">
      <c r="B16" s="501" t="s">
        <v>95</v>
      </c>
      <c r="C16" s="501"/>
      <c r="D16" s="501"/>
      <c r="E16" s="360" t="s">
        <v>94</v>
      </c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</row>
    <row r="17" spans="1:136" ht="15.6" x14ac:dyDescent="0.3">
      <c r="B17" s="501" t="s">
        <v>93</v>
      </c>
      <c r="C17" s="501"/>
      <c r="D17" s="501"/>
      <c r="E17" s="361" t="s">
        <v>92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</row>
    <row r="18" spans="1:136" x14ac:dyDescent="0.3"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</row>
    <row r="19" spans="1:136" x14ac:dyDescent="0.3">
      <c r="B19" s="502" t="s">
        <v>91</v>
      </c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</row>
    <row r="20" spans="1:136" ht="15" x14ac:dyDescent="0.3">
      <c r="B20" s="350" t="s">
        <v>180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</row>
    <row r="21" spans="1:136" x14ac:dyDescent="0.3">
      <c r="B21" s="502" t="s">
        <v>89</v>
      </c>
      <c r="C21" s="502"/>
      <c r="D21" s="502"/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502"/>
      <c r="U21" s="502"/>
    </row>
    <row r="22" spans="1:136" ht="15" customHeight="1" x14ac:dyDescent="0.3">
      <c r="B22" s="350" t="s">
        <v>88</v>
      </c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</row>
    <row r="23" spans="1:136" ht="44.25" customHeight="1" x14ac:dyDescent="0.3">
      <c r="B23" s="359" t="s">
        <v>87</v>
      </c>
      <c r="C23" s="359"/>
      <c r="D23" s="359"/>
      <c r="E23" s="352" t="s">
        <v>86</v>
      </c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</row>
    <row r="24" spans="1:136" x14ac:dyDescent="0.3"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</row>
    <row r="25" spans="1:136" ht="15" customHeight="1" x14ac:dyDescent="0.3">
      <c r="B25" s="463" t="s">
        <v>78</v>
      </c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</row>
    <row r="26" spans="1:136" ht="39" customHeight="1" x14ac:dyDescent="0.3">
      <c r="B26" s="498" t="s">
        <v>181</v>
      </c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500"/>
    </row>
    <row r="27" spans="1:136" s="2" customFormat="1" ht="27" customHeight="1" x14ac:dyDescent="0.3">
      <c r="B27" s="77" t="s">
        <v>63</v>
      </c>
      <c r="C27" s="494" t="s">
        <v>62</v>
      </c>
      <c r="D27" s="494"/>
      <c r="E27" s="494"/>
      <c r="F27" s="77" t="s">
        <v>41</v>
      </c>
      <c r="G27" s="77" t="s">
        <v>61</v>
      </c>
      <c r="H27" s="494" t="s">
        <v>60</v>
      </c>
      <c r="I27" s="494"/>
      <c r="J27" s="494"/>
      <c r="K27" s="494"/>
      <c r="L27" s="494"/>
      <c r="M27" s="494"/>
      <c r="N27" s="494"/>
      <c r="O27" s="494" t="s">
        <v>59</v>
      </c>
      <c r="P27" s="494"/>
      <c r="Q27" s="494"/>
      <c r="R27" s="494"/>
      <c r="S27" s="494"/>
      <c r="T27" s="494" t="s">
        <v>58</v>
      </c>
      <c r="U27" s="494"/>
    </row>
    <row r="28" spans="1:136" s="2" customFormat="1" ht="36" customHeight="1" x14ac:dyDescent="0.3">
      <c r="B28" s="78" t="str">
        <f>'[5] FT. FIN'!A21</f>
        <v>( RT2019 / FT2019)  * 100</v>
      </c>
      <c r="C28" s="495" t="str">
        <f>'[5]MIR 2019'!D13</f>
        <v>Eficiencia Comercial del Organismo</v>
      </c>
      <c r="D28" s="495"/>
      <c r="E28" s="495"/>
      <c r="F28" s="79" t="str">
        <f>'[5] FT. FIN'!E18</f>
        <v>Pesos</v>
      </c>
      <c r="G28" s="79" t="str">
        <f>'[5] FT. FIN'!F11</f>
        <v>Eficacia</v>
      </c>
      <c r="H28" s="495" t="str">
        <f>'[5] FT. FIN'!D11</f>
        <v>Estratégico</v>
      </c>
      <c r="I28" s="495"/>
      <c r="J28" s="495"/>
      <c r="K28" s="495"/>
      <c r="L28" s="495"/>
      <c r="M28" s="495"/>
      <c r="N28" s="495"/>
      <c r="O28" s="495" t="str">
        <f>'[5] FT. FIN'!A23</f>
        <v>Mensual</v>
      </c>
      <c r="P28" s="495"/>
      <c r="Q28" s="495"/>
      <c r="R28" s="495"/>
      <c r="S28" s="495"/>
      <c r="T28" s="496" t="s">
        <v>182</v>
      </c>
      <c r="U28" s="497"/>
    </row>
    <row r="29" spans="1:136" s="82" customFormat="1" ht="16.5" customHeight="1" x14ac:dyDescent="0.3">
      <c r="A29" s="2"/>
      <c r="B29" s="80" t="s">
        <v>1</v>
      </c>
      <c r="C29" s="476"/>
      <c r="D29" s="477"/>
      <c r="E29" s="478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</row>
    <row r="30" spans="1:136" s="2" customFormat="1" ht="47.4" thickBot="1" x14ac:dyDescent="0.35">
      <c r="B30" s="83" t="s">
        <v>51</v>
      </c>
      <c r="C30" s="490" t="s">
        <v>42</v>
      </c>
      <c r="D30" s="490"/>
      <c r="E30" s="490"/>
      <c r="F30" s="83" t="s">
        <v>41</v>
      </c>
      <c r="G30" s="83" t="s">
        <v>1</v>
      </c>
      <c r="H30" s="83" t="s">
        <v>39</v>
      </c>
      <c r="I30" s="83" t="s">
        <v>38</v>
      </c>
      <c r="J30" s="83" t="s">
        <v>37</v>
      </c>
      <c r="K30" s="83" t="s">
        <v>36</v>
      </c>
      <c r="L30" s="83" t="s">
        <v>35</v>
      </c>
      <c r="M30" s="83" t="s">
        <v>34</v>
      </c>
      <c r="N30" s="83" t="s">
        <v>33</v>
      </c>
      <c r="O30" s="83" t="s">
        <v>32</v>
      </c>
      <c r="P30" s="83" t="s">
        <v>31</v>
      </c>
      <c r="Q30" s="83" t="s">
        <v>50</v>
      </c>
      <c r="R30" s="83" t="s">
        <v>29</v>
      </c>
      <c r="S30" s="83" t="s">
        <v>28</v>
      </c>
      <c r="T30" s="83" t="s">
        <v>27</v>
      </c>
      <c r="U30" s="83" t="s">
        <v>26</v>
      </c>
    </row>
    <row r="31" spans="1:136" s="2" customFormat="1" ht="27" customHeight="1" thickBot="1" x14ac:dyDescent="0.35">
      <c r="B31" s="84" t="str">
        <f>'[5] FT. FIN'!A18</f>
        <v>RT2019</v>
      </c>
      <c r="C31" s="480" t="str">
        <f>'[5] FT. FIN'!B18</f>
        <v>Recaudación total 2019</v>
      </c>
      <c r="D31" s="481"/>
      <c r="E31" s="482"/>
      <c r="F31" s="85" t="str">
        <f>F28</f>
        <v>Pesos</v>
      </c>
      <c r="G31" s="86">
        <f>+T31</f>
        <v>774815426.29000068</v>
      </c>
      <c r="H31" s="87">
        <v>86666845.99999994</v>
      </c>
      <c r="I31" s="87">
        <v>62490569.680000089</v>
      </c>
      <c r="J31" s="87">
        <v>62153944.680000089</v>
      </c>
      <c r="K31" s="87">
        <v>62159694.680000089</v>
      </c>
      <c r="L31" s="87">
        <v>62880069.680000089</v>
      </c>
      <c r="M31" s="87">
        <v>62853444.680000089</v>
      </c>
      <c r="N31" s="87">
        <v>63004194.680000089</v>
      </c>
      <c r="O31" s="87">
        <v>62854569.680000089</v>
      </c>
      <c r="P31" s="87">
        <v>62853944.680000089</v>
      </c>
      <c r="Q31" s="87">
        <v>62644694.680000089</v>
      </c>
      <c r="R31" s="87">
        <v>62135069.680000089</v>
      </c>
      <c r="S31" s="87">
        <v>62118383.490000032</v>
      </c>
      <c r="T31" s="88">
        <f>SUM(H31:S31)</f>
        <v>774815426.29000068</v>
      </c>
      <c r="U31" s="454">
        <f>(G31/G32)</f>
        <v>1</v>
      </c>
    </row>
    <row r="32" spans="1:136" s="2" customFormat="1" ht="27" customHeight="1" x14ac:dyDescent="0.3">
      <c r="B32" s="89" t="str">
        <f>'[5] FT. FIN'!A19</f>
        <v>FT2019</v>
      </c>
      <c r="C32" s="485" t="str">
        <f>'[5] FT. FIN'!B19</f>
        <v>Facturación total 2019</v>
      </c>
      <c r="D32" s="486"/>
      <c r="E32" s="487"/>
      <c r="F32" s="89" t="str">
        <f>F31</f>
        <v>Pesos</v>
      </c>
      <c r="G32" s="86">
        <f>+T32</f>
        <v>774815426.29000068</v>
      </c>
      <c r="H32" s="87">
        <v>86666845.99999994</v>
      </c>
      <c r="I32" s="87">
        <v>62490569.680000089</v>
      </c>
      <c r="J32" s="87">
        <v>62153944.680000089</v>
      </c>
      <c r="K32" s="87">
        <v>62159694.680000089</v>
      </c>
      <c r="L32" s="87">
        <v>62880069.680000089</v>
      </c>
      <c r="M32" s="87">
        <v>62853444.680000089</v>
      </c>
      <c r="N32" s="87">
        <v>63004194.680000089</v>
      </c>
      <c r="O32" s="87">
        <v>62854569.680000089</v>
      </c>
      <c r="P32" s="87">
        <v>62853944.680000089</v>
      </c>
      <c r="Q32" s="87">
        <v>62644694.680000089</v>
      </c>
      <c r="R32" s="87">
        <v>62135069.680000089</v>
      </c>
      <c r="S32" s="87">
        <v>62118383.490000032</v>
      </c>
      <c r="T32" s="88">
        <f>SUM(H32:S32)</f>
        <v>774815426.29000068</v>
      </c>
      <c r="U32" s="455"/>
    </row>
    <row r="33" spans="2:22" s="2" customFormat="1" ht="21.75" customHeight="1" x14ac:dyDescent="0.3">
      <c r="B33" s="491" t="s">
        <v>183</v>
      </c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3"/>
    </row>
    <row r="34" spans="2:22" ht="15.75" customHeight="1" x14ac:dyDescent="0.3">
      <c r="B34" s="80" t="s">
        <v>0</v>
      </c>
      <c r="C34" s="476"/>
      <c r="D34" s="477"/>
      <c r="E34" s="478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2:22" s="2" customFormat="1" ht="44.25" customHeight="1" thickBot="1" x14ac:dyDescent="0.35">
      <c r="B35" s="90" t="s">
        <v>51</v>
      </c>
      <c r="C35" s="479" t="s">
        <v>42</v>
      </c>
      <c r="D35" s="479"/>
      <c r="E35" s="479"/>
      <c r="F35" s="90" t="s">
        <v>41</v>
      </c>
      <c r="G35" s="90" t="s">
        <v>0</v>
      </c>
      <c r="H35" s="90" t="s">
        <v>39</v>
      </c>
      <c r="I35" s="90" t="s">
        <v>38</v>
      </c>
      <c r="J35" s="90" t="s">
        <v>37</v>
      </c>
      <c r="K35" s="90" t="s">
        <v>36</v>
      </c>
      <c r="L35" s="90" t="s">
        <v>35</v>
      </c>
      <c r="M35" s="90" t="s">
        <v>34</v>
      </c>
      <c r="N35" s="91" t="s">
        <v>33</v>
      </c>
      <c r="O35" s="91" t="s">
        <v>32</v>
      </c>
      <c r="P35" s="91" t="s">
        <v>31</v>
      </c>
      <c r="Q35" s="90" t="s">
        <v>50</v>
      </c>
      <c r="R35" s="90" t="s">
        <v>29</v>
      </c>
      <c r="S35" s="90" t="s">
        <v>28</v>
      </c>
      <c r="T35" s="90" t="s">
        <v>27</v>
      </c>
      <c r="U35" s="92" t="s">
        <v>26</v>
      </c>
    </row>
    <row r="36" spans="2:22" s="2" customFormat="1" ht="23.25" customHeight="1" thickBot="1" x14ac:dyDescent="0.35">
      <c r="B36" s="89" t="str">
        <f>'[5] FT. FIN'!A18</f>
        <v>RT2019</v>
      </c>
      <c r="C36" s="480" t="str">
        <f>C31</f>
        <v>Recaudación total 2019</v>
      </c>
      <c r="D36" s="481"/>
      <c r="E36" s="482"/>
      <c r="F36" s="89" t="str">
        <f>F31</f>
        <v>Pesos</v>
      </c>
      <c r="G36" s="86">
        <f>+T36</f>
        <v>734184328.46000004</v>
      </c>
      <c r="H36" s="93">
        <v>64645399.719999999</v>
      </c>
      <c r="I36" s="93">
        <v>49967380.759999998</v>
      </c>
      <c r="J36" s="93">
        <v>51242630.109999999</v>
      </c>
      <c r="K36" s="93">
        <v>54811172.560000002</v>
      </c>
      <c r="L36" s="93">
        <v>48557126.880000003</v>
      </c>
      <c r="M36" s="93">
        <v>45317552.649999999</v>
      </c>
      <c r="N36" s="93">
        <v>51638068.630000003</v>
      </c>
      <c r="O36" s="93">
        <v>50438326.630000003</v>
      </c>
      <c r="P36" s="93">
        <v>45569732.359999999</v>
      </c>
      <c r="Q36" s="93">
        <v>62401248.530000001</v>
      </c>
      <c r="R36" s="93">
        <v>89661458.680000007</v>
      </c>
      <c r="S36" s="93">
        <v>119934230.95</v>
      </c>
      <c r="T36" s="88">
        <f>SUM(H36:S36)</f>
        <v>734184328.46000004</v>
      </c>
      <c r="U36" s="483">
        <f>G36/G37</f>
        <v>0.86008551683345358</v>
      </c>
    </row>
    <row r="37" spans="2:22" s="2" customFormat="1" ht="28.5" customHeight="1" x14ac:dyDescent="0.3">
      <c r="B37" s="89" t="str">
        <f>'[5] FT. FIN'!A19</f>
        <v>FT2019</v>
      </c>
      <c r="C37" s="485" t="str">
        <f>C32</f>
        <v>Facturación total 2019</v>
      </c>
      <c r="D37" s="486"/>
      <c r="E37" s="487"/>
      <c r="F37" s="89" t="str">
        <f>F31</f>
        <v>Pesos</v>
      </c>
      <c r="G37" s="86">
        <f>+T37</f>
        <v>853617825.30999994</v>
      </c>
      <c r="H37" s="93">
        <v>72571407</v>
      </c>
      <c r="I37" s="93">
        <v>62238503</v>
      </c>
      <c r="J37" s="93">
        <v>58768016</v>
      </c>
      <c r="K37" s="93">
        <v>64837998</v>
      </c>
      <c r="L37" s="93">
        <v>60145003</v>
      </c>
      <c r="M37" s="93">
        <v>47132356</v>
      </c>
      <c r="N37" s="93">
        <v>62995391.960000001</v>
      </c>
      <c r="O37" s="93">
        <v>83189667.370000005</v>
      </c>
      <c r="P37" s="93">
        <v>133801104.33</v>
      </c>
      <c r="Q37" s="93">
        <v>59250028.549999997</v>
      </c>
      <c r="R37" s="93">
        <v>60755071.289999999</v>
      </c>
      <c r="S37" s="93">
        <v>87933278.810000002</v>
      </c>
      <c r="T37" s="88">
        <f>SUM(H37:S37)</f>
        <v>853617825.30999994</v>
      </c>
      <c r="U37" s="484"/>
    </row>
    <row r="38" spans="2:22" s="2" customFormat="1" ht="15.6" x14ac:dyDescent="0.3">
      <c r="B38" s="488"/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9"/>
      <c r="O38" s="489"/>
      <c r="P38" s="489"/>
      <c r="Q38" s="488"/>
      <c r="R38" s="488"/>
      <c r="S38" s="488"/>
      <c r="T38" s="488"/>
      <c r="U38" s="488"/>
    </row>
    <row r="39" spans="2:22" ht="15.6" x14ac:dyDescent="0.3">
      <c r="B39" s="463" t="s">
        <v>75</v>
      </c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</row>
    <row r="40" spans="2:22" ht="24.75" customHeight="1" x14ac:dyDescent="0.3">
      <c r="B40" s="464" t="s">
        <v>184</v>
      </c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6"/>
    </row>
    <row r="41" spans="2:22" ht="27" customHeight="1" x14ac:dyDescent="0.3">
      <c r="B41" s="94" t="s">
        <v>63</v>
      </c>
      <c r="C41" s="475" t="s">
        <v>62</v>
      </c>
      <c r="D41" s="475"/>
      <c r="E41" s="475"/>
      <c r="F41" s="94" t="s">
        <v>41</v>
      </c>
      <c r="G41" s="94" t="s">
        <v>61</v>
      </c>
      <c r="H41" s="475" t="s">
        <v>60</v>
      </c>
      <c r="I41" s="475"/>
      <c r="J41" s="475"/>
      <c r="K41" s="475"/>
      <c r="L41" s="475"/>
      <c r="M41" s="475"/>
      <c r="N41" s="475"/>
      <c r="O41" s="475" t="s">
        <v>59</v>
      </c>
      <c r="P41" s="475"/>
      <c r="Q41" s="475"/>
      <c r="R41" s="475"/>
      <c r="S41" s="475"/>
      <c r="T41" s="475" t="s">
        <v>58</v>
      </c>
      <c r="U41" s="475"/>
    </row>
    <row r="42" spans="2:22" ht="36" customHeight="1" x14ac:dyDescent="0.3">
      <c r="B42" s="50" t="str">
        <f>'[5]FT. PROPOSITO'!A21</f>
        <v>(RS2019 / RS2018) - 1 * 100</v>
      </c>
      <c r="C42" s="471" t="str">
        <f>'[5]FT. PROPOSITO'!C9:H9</f>
        <v xml:space="preserve"> Variación en la recaudación por servicios de agua, drenaje y saneamiento.</v>
      </c>
      <c r="D42" s="471"/>
      <c r="E42" s="471"/>
      <c r="F42" s="95" t="str">
        <f>'[5]FT. PROPOSITO'!E18</f>
        <v>Recaudación por Servicios</v>
      </c>
      <c r="G42" s="96" t="str">
        <f>'[5]FT. PROPOSITO'!F11</f>
        <v>Eficacia</v>
      </c>
      <c r="H42" s="458" t="str">
        <f>'[5]FT. PROPOSITO'!D11</f>
        <v>Estratégico</v>
      </c>
      <c r="I42" s="458"/>
      <c r="J42" s="458"/>
      <c r="K42" s="458"/>
      <c r="L42" s="458"/>
      <c r="M42" s="458"/>
      <c r="N42" s="458"/>
      <c r="O42" s="458" t="str">
        <f>'[5]FT. PROPOSITO'!A23</f>
        <v>Mensual</v>
      </c>
      <c r="P42" s="458"/>
      <c r="Q42" s="458"/>
      <c r="R42" s="458"/>
      <c r="S42" s="458"/>
      <c r="T42" s="472" t="s">
        <v>185</v>
      </c>
      <c r="U42" s="473"/>
    </row>
    <row r="43" spans="2:22" ht="16.5" customHeight="1" x14ac:dyDescent="0.3">
      <c r="B43" s="474" t="s">
        <v>1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</row>
    <row r="44" spans="2:22" ht="37.5" customHeight="1" x14ac:dyDescent="0.3">
      <c r="B44" s="97" t="s">
        <v>51</v>
      </c>
      <c r="C44" s="470" t="s">
        <v>42</v>
      </c>
      <c r="D44" s="470"/>
      <c r="E44" s="470"/>
      <c r="F44" s="97" t="s">
        <v>41</v>
      </c>
      <c r="G44" s="97" t="s">
        <v>1</v>
      </c>
      <c r="H44" s="97" t="s">
        <v>39</v>
      </c>
      <c r="I44" s="97" t="s">
        <v>38</v>
      </c>
      <c r="J44" s="97" t="s">
        <v>37</v>
      </c>
      <c r="K44" s="97" t="s">
        <v>36</v>
      </c>
      <c r="L44" s="97" t="s">
        <v>35</v>
      </c>
      <c r="M44" s="97" t="s">
        <v>34</v>
      </c>
      <c r="N44" s="97" t="s">
        <v>33</v>
      </c>
      <c r="O44" s="97" t="s">
        <v>32</v>
      </c>
      <c r="P44" s="97" t="s">
        <v>31</v>
      </c>
      <c r="Q44" s="97" t="s">
        <v>50</v>
      </c>
      <c r="R44" s="97" t="s">
        <v>29</v>
      </c>
      <c r="S44" s="97" t="s">
        <v>28</v>
      </c>
      <c r="T44" s="97" t="s">
        <v>27</v>
      </c>
      <c r="U44" s="98" t="s">
        <v>26</v>
      </c>
    </row>
    <row r="45" spans="2:22" s="2" customFormat="1" ht="30" customHeight="1" x14ac:dyDescent="0.3">
      <c r="B45" s="99" t="str">
        <f>'[5]FT. PROPOSITO'!A18</f>
        <v>RS2019</v>
      </c>
      <c r="C45" s="468" t="str">
        <f>'[5]FT. PROPOSITO'!B18</f>
        <v>Recaudación por Servicios 2019</v>
      </c>
      <c r="D45" s="468"/>
      <c r="E45" s="468"/>
      <c r="F45" s="100" t="str">
        <f>F42</f>
        <v>Recaudación por Servicios</v>
      </c>
      <c r="G45" s="101">
        <f>+T45</f>
        <v>774815426.29000068</v>
      </c>
      <c r="H45" s="102">
        <v>86666845.99999994</v>
      </c>
      <c r="I45" s="102">
        <v>62490569.680000089</v>
      </c>
      <c r="J45" s="102">
        <v>62153944.680000089</v>
      </c>
      <c r="K45" s="102">
        <v>62159694.680000089</v>
      </c>
      <c r="L45" s="102">
        <v>62880069.680000089</v>
      </c>
      <c r="M45" s="102">
        <v>62853444.680000089</v>
      </c>
      <c r="N45" s="102">
        <v>63004194.680000089</v>
      </c>
      <c r="O45" s="102">
        <v>62854569.680000089</v>
      </c>
      <c r="P45" s="102">
        <v>62853944.680000089</v>
      </c>
      <c r="Q45" s="102">
        <v>62644694.680000089</v>
      </c>
      <c r="R45" s="102">
        <v>62135069.680000089</v>
      </c>
      <c r="S45" s="102">
        <v>62118383.490000032</v>
      </c>
      <c r="T45" s="103">
        <f>SUM(H45:S45)</f>
        <v>774815426.29000068</v>
      </c>
      <c r="U45" s="469">
        <f>(G45/G46)-1</f>
        <v>0.27656623050693008</v>
      </c>
      <c r="V45" s="104"/>
    </row>
    <row r="46" spans="2:22" s="2" customFormat="1" ht="26.25" customHeight="1" x14ac:dyDescent="0.3">
      <c r="B46" s="99" t="str">
        <f>'[5]FT. PROPOSITO'!A19</f>
        <v>RS2018</v>
      </c>
      <c r="C46" s="468" t="str">
        <f>'[5]FT. PROPOSITO'!B19</f>
        <v>Recaudación por Servicios 2018</v>
      </c>
      <c r="D46" s="468"/>
      <c r="E46" s="468"/>
      <c r="F46" s="105" t="str">
        <f>F45</f>
        <v>Recaudación por Servicios</v>
      </c>
      <c r="G46" s="101">
        <f>+T46</f>
        <v>606952783</v>
      </c>
      <c r="H46" s="87">
        <v>70716917</v>
      </c>
      <c r="I46" s="87">
        <v>50150174</v>
      </c>
      <c r="J46" s="87">
        <v>44743665</v>
      </c>
      <c r="K46" s="87">
        <v>44418167</v>
      </c>
      <c r="L46" s="87">
        <v>43092049</v>
      </c>
      <c r="M46" s="87">
        <v>49639783</v>
      </c>
      <c r="N46" s="106">
        <v>48727032</v>
      </c>
      <c r="O46" s="106">
        <v>57201926</v>
      </c>
      <c r="P46" s="106">
        <v>46533447</v>
      </c>
      <c r="Q46" s="87">
        <v>45367293</v>
      </c>
      <c r="R46" s="87">
        <v>40848186</v>
      </c>
      <c r="S46" s="87">
        <v>65514144</v>
      </c>
      <c r="T46" s="103">
        <f>SUM(H46:S47)</f>
        <v>606952783</v>
      </c>
      <c r="U46" s="469"/>
    </row>
    <row r="47" spans="2:22" ht="14.25" customHeight="1" x14ac:dyDescent="0.3">
      <c r="B47" s="107" t="s">
        <v>0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</row>
    <row r="48" spans="2:22" ht="37.5" customHeight="1" x14ac:dyDescent="0.3">
      <c r="B48" s="97" t="s">
        <v>51</v>
      </c>
      <c r="C48" s="470" t="s">
        <v>42</v>
      </c>
      <c r="D48" s="470"/>
      <c r="E48" s="470"/>
      <c r="F48" s="97" t="s">
        <v>41</v>
      </c>
      <c r="G48" s="97" t="s">
        <v>0</v>
      </c>
      <c r="H48" s="97" t="s">
        <v>39</v>
      </c>
      <c r="I48" s="97" t="s">
        <v>38</v>
      </c>
      <c r="J48" s="97" t="s">
        <v>37</v>
      </c>
      <c r="K48" s="97" t="s">
        <v>36</v>
      </c>
      <c r="L48" s="97" t="s">
        <v>35</v>
      </c>
      <c r="M48" s="97" t="s">
        <v>34</v>
      </c>
      <c r="N48" s="97" t="s">
        <v>33</v>
      </c>
      <c r="O48" s="97" t="s">
        <v>32</v>
      </c>
      <c r="P48" s="97" t="s">
        <v>31</v>
      </c>
      <c r="Q48" s="97" t="s">
        <v>50</v>
      </c>
      <c r="R48" s="97" t="s">
        <v>29</v>
      </c>
      <c r="S48" s="97" t="s">
        <v>28</v>
      </c>
      <c r="T48" s="97" t="s">
        <v>27</v>
      </c>
      <c r="U48" s="98" t="s">
        <v>26</v>
      </c>
    </row>
    <row r="49" spans="2:22" s="2" customFormat="1" ht="30" customHeight="1" x14ac:dyDescent="0.3">
      <c r="B49" s="99" t="str">
        <f>'[5]FT. PROPOSITO'!A18</f>
        <v>RS2019</v>
      </c>
      <c r="C49" s="468" t="str">
        <f>'[5]FT. PROPOSITO'!B18</f>
        <v>Recaudación por Servicios 2019</v>
      </c>
      <c r="D49" s="468"/>
      <c r="E49" s="468"/>
      <c r="F49" s="100" t="str">
        <f>F46</f>
        <v>Recaudación por Servicios</v>
      </c>
      <c r="G49" s="101">
        <f>+T49</f>
        <v>672750491.18000007</v>
      </c>
      <c r="H49" s="102">
        <v>63757092.429999992</v>
      </c>
      <c r="I49" s="102">
        <v>49905901.579999998</v>
      </c>
      <c r="J49" s="102">
        <v>51175786.56000001</v>
      </c>
      <c r="K49" s="102">
        <v>54808903.56000001</v>
      </c>
      <c r="L49" s="102">
        <v>48557633.509999998</v>
      </c>
      <c r="M49" s="102">
        <v>45316115.449999996</v>
      </c>
      <c r="N49" s="102">
        <v>51638083.729999997</v>
      </c>
      <c r="O49" s="102">
        <v>50436613.420000009</v>
      </c>
      <c r="P49" s="102">
        <v>45568607.360000007</v>
      </c>
      <c r="Q49" s="102">
        <v>62392903.440000005</v>
      </c>
      <c r="R49" s="102">
        <v>89660547.400000006</v>
      </c>
      <c r="S49" s="102">
        <v>59532302.739999995</v>
      </c>
      <c r="T49" s="103">
        <f>SUM(H49:S49)</f>
        <v>672750491.18000007</v>
      </c>
      <c r="U49" s="469">
        <f>(G49/G50)-1</f>
        <v>0.10840663396381545</v>
      </c>
      <c r="V49" s="104"/>
    </row>
    <row r="50" spans="2:22" s="2" customFormat="1" ht="26.25" customHeight="1" x14ac:dyDescent="0.3">
      <c r="B50" s="99" t="str">
        <f>'[5]FT. PROPOSITO'!A19</f>
        <v>RS2018</v>
      </c>
      <c r="C50" s="468" t="str">
        <f>'[5]FT. PROPOSITO'!B19</f>
        <v>Recaudación por Servicios 2018</v>
      </c>
      <c r="D50" s="468"/>
      <c r="E50" s="468"/>
      <c r="F50" s="105" t="str">
        <f>F46</f>
        <v>Recaudación por Servicios</v>
      </c>
      <c r="G50" s="101">
        <f>T50</f>
        <v>606952783</v>
      </c>
      <c r="H50" s="87">
        <v>70716917</v>
      </c>
      <c r="I50" s="87">
        <v>50150174</v>
      </c>
      <c r="J50" s="87">
        <v>44743665</v>
      </c>
      <c r="K50" s="87">
        <v>44418167</v>
      </c>
      <c r="L50" s="87">
        <v>43092049</v>
      </c>
      <c r="M50" s="87">
        <v>49639783</v>
      </c>
      <c r="N50" s="106">
        <v>48727032</v>
      </c>
      <c r="O50" s="106">
        <v>57201926</v>
      </c>
      <c r="P50" s="106">
        <v>46533447</v>
      </c>
      <c r="Q50" s="87">
        <v>45367293</v>
      </c>
      <c r="R50" s="87">
        <v>40848186</v>
      </c>
      <c r="S50" s="87">
        <v>65514144</v>
      </c>
      <c r="T50" s="103">
        <f>SUM(H50:S50)</f>
        <v>606952783</v>
      </c>
      <c r="U50" s="469"/>
    </row>
    <row r="51" spans="2:22" ht="15.6" x14ac:dyDescent="0.3"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62"/>
      <c r="U51" s="462"/>
    </row>
    <row r="52" spans="2:22" ht="15.6" x14ac:dyDescent="0.3">
      <c r="B52" s="463" t="s">
        <v>65</v>
      </c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</row>
    <row r="53" spans="2:22" ht="15.6" x14ac:dyDescent="0.3">
      <c r="B53" s="464" t="s">
        <v>186</v>
      </c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6"/>
    </row>
    <row r="54" spans="2:22" ht="27" customHeight="1" x14ac:dyDescent="0.3">
      <c r="B54" s="109" t="s">
        <v>63</v>
      </c>
      <c r="C54" s="467" t="s">
        <v>62</v>
      </c>
      <c r="D54" s="467"/>
      <c r="E54" s="467"/>
      <c r="F54" s="109" t="s">
        <v>41</v>
      </c>
      <c r="G54" s="109" t="s">
        <v>61</v>
      </c>
      <c r="H54" s="467" t="s">
        <v>60</v>
      </c>
      <c r="I54" s="467"/>
      <c r="J54" s="467"/>
      <c r="K54" s="467"/>
      <c r="L54" s="467"/>
      <c r="M54" s="467"/>
      <c r="N54" s="467"/>
      <c r="O54" s="467" t="s">
        <v>59</v>
      </c>
      <c r="P54" s="467"/>
      <c r="Q54" s="467"/>
      <c r="R54" s="467"/>
      <c r="S54" s="467"/>
      <c r="T54" s="467" t="s">
        <v>58</v>
      </c>
      <c r="U54" s="467"/>
    </row>
    <row r="55" spans="2:22" ht="36" customHeight="1" x14ac:dyDescent="0.3">
      <c r="B55" s="79" t="str">
        <f>'[5]FT. COMPONENTE'!A21</f>
        <v>( NCR/NCP ) * 100</v>
      </c>
      <c r="C55" s="458" t="str">
        <f>'[5]FT. COMPONENTE'!C9</f>
        <v>Porcentaje de cumplimiento en las campañas comerciales programadas</v>
      </c>
      <c r="D55" s="458"/>
      <c r="E55" s="458"/>
      <c r="F55" s="96" t="str">
        <f>'[5]FT. COMPONENTE'!E18</f>
        <v>Campañas</v>
      </c>
      <c r="G55" s="96" t="str">
        <f>'[5]FT. COMPONENTE'!F11</f>
        <v>Eficacia</v>
      </c>
      <c r="H55" s="458" t="str">
        <f>'[5]FT. COMPONENTE'!D11</f>
        <v>Estratégico</v>
      </c>
      <c r="I55" s="458"/>
      <c r="J55" s="458"/>
      <c r="K55" s="458"/>
      <c r="L55" s="458"/>
      <c r="M55" s="458"/>
      <c r="N55" s="458"/>
      <c r="O55" s="458" t="str">
        <f>'[5]FT. COMPONENTE'!A23</f>
        <v>ANUAL</v>
      </c>
      <c r="P55" s="458"/>
      <c r="Q55" s="458"/>
      <c r="R55" s="458"/>
      <c r="S55" s="458"/>
      <c r="T55" s="459" t="str">
        <f>'[5]FT. COMPONENTE'!H21</f>
        <v>100% en realización de campañas programadas</v>
      </c>
      <c r="U55" s="460"/>
    </row>
    <row r="56" spans="2:22" ht="21.75" customHeight="1" x14ac:dyDescent="0.3">
      <c r="B56" s="461" t="s">
        <v>1</v>
      </c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461"/>
      <c r="P56" s="461"/>
      <c r="Q56" s="461"/>
      <c r="R56" s="461"/>
      <c r="S56" s="461"/>
      <c r="T56" s="461"/>
      <c r="U56" s="461"/>
    </row>
    <row r="57" spans="2:22" ht="46.8" x14ac:dyDescent="0.3">
      <c r="B57" s="83" t="s">
        <v>51</v>
      </c>
      <c r="C57" s="457" t="s">
        <v>42</v>
      </c>
      <c r="D57" s="457"/>
      <c r="E57" s="457"/>
      <c r="F57" s="83" t="s">
        <v>41</v>
      </c>
      <c r="G57" s="83" t="s">
        <v>1</v>
      </c>
      <c r="H57" s="83" t="s">
        <v>39</v>
      </c>
      <c r="I57" s="83" t="s">
        <v>38</v>
      </c>
      <c r="J57" s="83" t="s">
        <v>37</v>
      </c>
      <c r="K57" s="83" t="s">
        <v>36</v>
      </c>
      <c r="L57" s="83" t="s">
        <v>35</v>
      </c>
      <c r="M57" s="83" t="s">
        <v>34</v>
      </c>
      <c r="N57" s="83" t="s">
        <v>33</v>
      </c>
      <c r="O57" s="83" t="s">
        <v>32</v>
      </c>
      <c r="P57" s="83" t="s">
        <v>31</v>
      </c>
      <c r="Q57" s="83" t="s">
        <v>50</v>
      </c>
      <c r="R57" s="83" t="s">
        <v>29</v>
      </c>
      <c r="S57" s="83" t="s">
        <v>28</v>
      </c>
      <c r="T57" s="83" t="s">
        <v>27</v>
      </c>
      <c r="U57" s="83" t="s">
        <v>26</v>
      </c>
    </row>
    <row r="58" spans="2:22" ht="28.5" customHeight="1" x14ac:dyDescent="0.3">
      <c r="B58" s="89" t="str">
        <f>'[5]FT. COMPONENTE'!A18</f>
        <v>NCR</v>
      </c>
      <c r="C58" s="453" t="str">
        <f>'[5]FT. COMPONENTE'!B18</f>
        <v>Número de Campañas Realizadas</v>
      </c>
      <c r="D58" s="453"/>
      <c r="E58" s="453"/>
      <c r="F58" s="89" t="str">
        <f>F55</f>
        <v>Campañas</v>
      </c>
      <c r="G58" s="110">
        <f>+T58</f>
        <v>4</v>
      </c>
      <c r="H58" s="111">
        <v>1</v>
      </c>
      <c r="I58" s="111"/>
      <c r="J58" s="111"/>
      <c r="K58" s="111"/>
      <c r="L58" s="111"/>
      <c r="M58" s="111">
        <v>1</v>
      </c>
      <c r="N58" s="111"/>
      <c r="O58" s="111"/>
      <c r="P58" s="111"/>
      <c r="Q58" s="111">
        <v>1</v>
      </c>
      <c r="R58" s="111"/>
      <c r="S58" s="111">
        <v>1</v>
      </c>
      <c r="T58" s="112">
        <f>SUM(H58:S58)</f>
        <v>4</v>
      </c>
      <c r="U58" s="454">
        <f>G59/G58</f>
        <v>1</v>
      </c>
    </row>
    <row r="59" spans="2:22" ht="25.5" customHeight="1" x14ac:dyDescent="0.3">
      <c r="B59" s="89" t="str">
        <f>'[5]FT. COMPONENTE'!A19</f>
        <v>NCP</v>
      </c>
      <c r="C59" s="453" t="str">
        <f>'[5]FT. COMPONENTE'!B19</f>
        <v>Número del Campañas Programadas</v>
      </c>
      <c r="D59" s="456"/>
      <c r="E59" s="456"/>
      <c r="F59" s="89" t="str">
        <f>F58</f>
        <v>Campañas</v>
      </c>
      <c r="G59" s="110">
        <f>+T59</f>
        <v>4</v>
      </c>
      <c r="H59" s="113">
        <v>1</v>
      </c>
      <c r="I59" s="113"/>
      <c r="J59" s="113"/>
      <c r="K59" s="113"/>
      <c r="L59" s="113"/>
      <c r="M59" s="113">
        <v>1</v>
      </c>
      <c r="N59" s="113"/>
      <c r="O59" s="113"/>
      <c r="P59" s="113"/>
      <c r="Q59" s="113">
        <v>1</v>
      </c>
      <c r="R59" s="113"/>
      <c r="S59" s="113">
        <v>1</v>
      </c>
      <c r="T59" s="112">
        <f t="shared" ref="T59" si="0">SUM(H59:S59)</f>
        <v>4</v>
      </c>
      <c r="U59" s="455"/>
    </row>
    <row r="60" spans="2:22" ht="22.5" customHeight="1" x14ac:dyDescent="0.3">
      <c r="B60" s="80" t="s">
        <v>0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</row>
    <row r="61" spans="2:22" ht="34.5" customHeight="1" x14ac:dyDescent="0.3">
      <c r="B61" s="83" t="s">
        <v>51</v>
      </c>
      <c r="C61" s="457" t="s">
        <v>42</v>
      </c>
      <c r="D61" s="457"/>
      <c r="E61" s="457"/>
      <c r="F61" s="83" t="s">
        <v>41</v>
      </c>
      <c r="G61" s="83" t="s">
        <v>0</v>
      </c>
      <c r="H61" s="83" t="s">
        <v>39</v>
      </c>
      <c r="I61" s="83" t="s">
        <v>38</v>
      </c>
      <c r="J61" s="83" t="s">
        <v>37</v>
      </c>
      <c r="K61" s="83" t="s">
        <v>36</v>
      </c>
      <c r="L61" s="83" t="s">
        <v>35</v>
      </c>
      <c r="M61" s="83" t="s">
        <v>34</v>
      </c>
      <c r="N61" s="83" t="s">
        <v>33</v>
      </c>
      <c r="O61" s="83" t="s">
        <v>32</v>
      </c>
      <c r="P61" s="83" t="s">
        <v>31</v>
      </c>
      <c r="Q61" s="83" t="s">
        <v>50</v>
      </c>
      <c r="R61" s="83" t="s">
        <v>29</v>
      </c>
      <c r="S61" s="83" t="s">
        <v>28</v>
      </c>
      <c r="T61" s="83" t="s">
        <v>27</v>
      </c>
      <c r="U61" s="83" t="s">
        <v>26</v>
      </c>
    </row>
    <row r="62" spans="2:22" ht="27" customHeight="1" x14ac:dyDescent="0.3">
      <c r="B62" s="89" t="str">
        <f>'[5]FT. COMPONENTE'!A18</f>
        <v>NCR</v>
      </c>
      <c r="C62" s="453" t="str">
        <f>'[5]FT. COMPONENTE'!B18</f>
        <v>Número de Campañas Realizadas</v>
      </c>
      <c r="D62" s="453"/>
      <c r="E62" s="453"/>
      <c r="F62" s="89" t="str">
        <f>F59</f>
        <v>Campañas</v>
      </c>
      <c r="G62" s="110">
        <f>+T62</f>
        <v>3</v>
      </c>
      <c r="H62" s="111">
        <v>1</v>
      </c>
      <c r="I62" s="111"/>
      <c r="J62" s="111"/>
      <c r="K62" s="111"/>
      <c r="L62" s="111"/>
      <c r="M62" s="111"/>
      <c r="N62" s="111"/>
      <c r="O62" s="111">
        <v>1</v>
      </c>
      <c r="P62" s="111"/>
      <c r="Q62" s="111">
        <v>1</v>
      </c>
      <c r="R62" s="111"/>
      <c r="S62" s="111"/>
      <c r="T62" s="112">
        <f>SUM(H62:S62)</f>
        <v>3</v>
      </c>
      <c r="U62" s="454">
        <f>G62/G63</f>
        <v>0.75</v>
      </c>
    </row>
    <row r="63" spans="2:22" ht="24.75" customHeight="1" x14ac:dyDescent="0.3">
      <c r="B63" s="89" t="str">
        <f>'[5]FT. COMPONENTE'!A19</f>
        <v>NCP</v>
      </c>
      <c r="C63" s="453" t="str">
        <f>'[5]FT. COMPONENTE'!B19</f>
        <v>Número del Campañas Programadas</v>
      </c>
      <c r="D63" s="456"/>
      <c r="E63" s="456"/>
      <c r="F63" s="89" t="str">
        <f>F59</f>
        <v>Campañas</v>
      </c>
      <c r="G63" s="110">
        <f>+T63</f>
        <v>4</v>
      </c>
      <c r="H63" s="113">
        <v>1</v>
      </c>
      <c r="I63" s="113"/>
      <c r="J63" s="113"/>
      <c r="K63" s="113"/>
      <c r="L63" s="113"/>
      <c r="M63" s="113">
        <v>1</v>
      </c>
      <c r="N63" s="113"/>
      <c r="O63" s="113"/>
      <c r="P63" s="113"/>
      <c r="Q63" s="113">
        <v>1</v>
      </c>
      <c r="R63" s="113"/>
      <c r="S63" s="113">
        <v>1</v>
      </c>
      <c r="T63" s="114">
        <f t="shared" ref="T63" si="1">SUM(H63:S63)</f>
        <v>4</v>
      </c>
      <c r="U63" s="455"/>
    </row>
    <row r="64" spans="2:22" x14ac:dyDescent="0.3">
      <c r="B64" s="451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452"/>
    </row>
    <row r="65" spans="2:22" ht="42.75" customHeight="1" x14ac:dyDescent="0.3">
      <c r="B65" s="442" t="s">
        <v>17</v>
      </c>
      <c r="C65" s="442"/>
      <c r="D65" s="442"/>
      <c r="E65" s="442"/>
      <c r="F65" s="442"/>
      <c r="G65" s="442"/>
      <c r="H65" s="442"/>
      <c r="I65" s="442"/>
      <c r="J65" s="442"/>
      <c r="K65" s="442"/>
      <c r="L65" s="442"/>
      <c r="M65" s="442"/>
      <c r="N65" s="442"/>
      <c r="O65" s="442"/>
      <c r="P65" s="442"/>
      <c r="Q65" s="442"/>
      <c r="R65" s="442"/>
      <c r="S65" s="442"/>
      <c r="T65" s="442"/>
      <c r="U65" s="442"/>
    </row>
    <row r="66" spans="2:22" ht="15" customHeight="1" x14ac:dyDescent="0.3">
      <c r="B66" s="449" t="s">
        <v>187</v>
      </c>
      <c r="C66" s="448" t="s">
        <v>42</v>
      </c>
      <c r="D66" s="448"/>
      <c r="E66" s="448"/>
      <c r="F66" s="449" t="s">
        <v>41</v>
      </c>
      <c r="G66" s="449" t="s">
        <v>40</v>
      </c>
      <c r="H66" s="448" t="s">
        <v>39</v>
      </c>
      <c r="I66" s="448" t="s">
        <v>38</v>
      </c>
      <c r="J66" s="448" t="s">
        <v>37</v>
      </c>
      <c r="K66" s="448" t="s">
        <v>36</v>
      </c>
      <c r="L66" s="448" t="s">
        <v>35</v>
      </c>
      <c r="M66" s="448" t="s">
        <v>34</v>
      </c>
      <c r="N66" s="448" t="s">
        <v>33</v>
      </c>
      <c r="O66" s="448" t="s">
        <v>32</v>
      </c>
      <c r="P66" s="448" t="s">
        <v>31</v>
      </c>
      <c r="Q66" s="448" t="s">
        <v>30</v>
      </c>
      <c r="R66" s="448" t="s">
        <v>29</v>
      </c>
      <c r="S66" s="448" t="s">
        <v>28</v>
      </c>
      <c r="T66" s="448" t="s">
        <v>27</v>
      </c>
      <c r="U66" s="449" t="s">
        <v>26</v>
      </c>
    </row>
    <row r="67" spans="2:22" x14ac:dyDescent="0.3">
      <c r="B67" s="448"/>
      <c r="C67" s="448"/>
      <c r="D67" s="448"/>
      <c r="E67" s="448"/>
      <c r="F67" s="449"/>
      <c r="G67" s="449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448"/>
      <c r="U67" s="449"/>
    </row>
    <row r="68" spans="2:22" s="2" customFormat="1" ht="28.5" customHeight="1" x14ac:dyDescent="0.3">
      <c r="B68" s="450" t="s">
        <v>16</v>
      </c>
      <c r="C68" s="445" t="str">
        <f>'[5]MIR 2019'!C25</f>
        <v>Incrementar el Padron General con la incorporación de nuevos usuarios del Servicio de Agua Potable.</v>
      </c>
      <c r="D68" s="445"/>
      <c r="E68" s="445"/>
      <c r="F68" s="446" t="s">
        <v>188</v>
      </c>
      <c r="G68" s="115" t="s">
        <v>1</v>
      </c>
      <c r="H68" s="116">
        <f>'[6]POA 2019'!E17</f>
        <v>556</v>
      </c>
      <c r="I68" s="116">
        <f>'[6]POA 2019'!F17</f>
        <v>309</v>
      </c>
      <c r="J68" s="116">
        <f>'[6]POA 2019'!G17</f>
        <v>235</v>
      </c>
      <c r="K68" s="116">
        <f>'[6]POA 2019'!H17</f>
        <v>381</v>
      </c>
      <c r="L68" s="116">
        <f>'[6]POA 2019'!I17</f>
        <v>356</v>
      </c>
      <c r="M68" s="116">
        <f>'[6]POA 2019'!J17</f>
        <v>384</v>
      </c>
      <c r="N68" s="116">
        <f>'[6]POA 2019'!K17</f>
        <v>348</v>
      </c>
      <c r="O68" s="116">
        <f>'[6]POA 2019'!L17</f>
        <v>832</v>
      </c>
      <c r="P68" s="116">
        <f>'[6]POA 2019'!M17</f>
        <v>534</v>
      </c>
      <c r="Q68" s="116">
        <f>'[6]POA 2019'!N17</f>
        <v>371</v>
      </c>
      <c r="R68" s="116">
        <f>'[6]POA 2019'!O17</f>
        <v>268</v>
      </c>
      <c r="S68" s="116">
        <f>'[6]POA 2019'!P17</f>
        <v>229</v>
      </c>
      <c r="T68" s="115">
        <f>SUM(H68:S68)</f>
        <v>4803</v>
      </c>
      <c r="U68" s="447">
        <f>T69/T68</f>
        <v>0.42931501145117634</v>
      </c>
      <c r="V68" s="104"/>
    </row>
    <row r="69" spans="2:22" s="2" customFormat="1" ht="28.5" customHeight="1" x14ac:dyDescent="0.3">
      <c r="B69" s="443"/>
      <c r="C69" s="445"/>
      <c r="D69" s="445"/>
      <c r="E69" s="445"/>
      <c r="F69" s="446"/>
      <c r="G69" s="115" t="s">
        <v>0</v>
      </c>
      <c r="H69" s="116">
        <f>'[6]POA 2019'!E19</f>
        <v>179</v>
      </c>
      <c r="I69" s="116">
        <v>180</v>
      </c>
      <c r="J69" s="116">
        <v>145</v>
      </c>
      <c r="K69" s="116">
        <v>249</v>
      </c>
      <c r="L69" s="116">
        <v>244</v>
      </c>
      <c r="M69" s="116">
        <v>117</v>
      </c>
      <c r="N69" s="116">
        <f>'[6]POA 2019'!K19</f>
        <v>173</v>
      </c>
      <c r="O69" s="116">
        <f>'[6]POA 2019'!L19</f>
        <v>158</v>
      </c>
      <c r="P69" s="116">
        <f>'[6]POA 2019'!M19</f>
        <v>266</v>
      </c>
      <c r="Q69" s="116">
        <f>'[6]POA 2019'!N19</f>
        <v>119</v>
      </c>
      <c r="R69" s="116">
        <f>'[6]POA 2019'!O19</f>
        <v>125</v>
      </c>
      <c r="S69" s="116">
        <f>'[6]POA 2019'!P19</f>
        <v>107</v>
      </c>
      <c r="T69" s="115">
        <f>SUM(H69:S69)</f>
        <v>2062</v>
      </c>
      <c r="U69" s="447"/>
      <c r="V69" s="104"/>
    </row>
    <row r="70" spans="2:22" s="2" customFormat="1" ht="28.5" customHeight="1" x14ac:dyDescent="0.3">
      <c r="B70" s="443"/>
      <c r="C70" s="445" t="str">
        <f>'[5]MIR 2019'!C26</f>
        <v>Reparto puntual de recibos a usuarios de la Oficina Central.</v>
      </c>
      <c r="D70" s="445"/>
      <c r="E70" s="445"/>
      <c r="F70" s="446" t="s">
        <v>189</v>
      </c>
      <c r="G70" s="115" t="s">
        <v>1</v>
      </c>
      <c r="H70" s="115">
        <f>'[6]POA 2019'!E21</f>
        <v>72702</v>
      </c>
      <c r="I70" s="115">
        <f>'[6]POA 2019'!F21</f>
        <v>72881</v>
      </c>
      <c r="J70" s="115">
        <f>'[6]POA 2019'!G21</f>
        <v>72945</v>
      </c>
      <c r="K70" s="115">
        <f>'[6]POA 2019'!H21</f>
        <v>73074</v>
      </c>
      <c r="L70" s="115">
        <f>'[6]POA 2019'!I21</f>
        <v>73161</v>
      </c>
      <c r="M70" s="115">
        <f>'[6]POA 2019'!J21</f>
        <v>73240</v>
      </c>
      <c r="N70" s="115">
        <f>'[6]POA 2019'!K21</f>
        <v>73370</v>
      </c>
      <c r="O70" s="115">
        <f>'[6]POA 2019'!L21</f>
        <v>73427</v>
      </c>
      <c r="P70" s="115">
        <f>'[6]POA 2019'!M21</f>
        <v>73596</v>
      </c>
      <c r="Q70" s="115">
        <f>'[6]POA 2019'!N21</f>
        <v>73686</v>
      </c>
      <c r="R70" s="115">
        <f>'[6]POA 2019'!O21</f>
        <v>73841</v>
      </c>
      <c r="S70" s="115">
        <f>'[6]POA 2019'!P21</f>
        <v>73974</v>
      </c>
      <c r="T70" s="115">
        <f>SUM(H70:S70)</f>
        <v>879897</v>
      </c>
      <c r="U70" s="447">
        <f>T71/T70</f>
        <v>0.99462778029701204</v>
      </c>
      <c r="V70" s="104"/>
    </row>
    <row r="71" spans="2:22" s="2" customFormat="1" ht="28.5" customHeight="1" x14ac:dyDescent="0.3">
      <c r="B71" s="443"/>
      <c r="C71" s="445"/>
      <c r="D71" s="445"/>
      <c r="E71" s="445"/>
      <c r="F71" s="446"/>
      <c r="G71" s="115" t="s">
        <v>0</v>
      </c>
      <c r="H71" s="115">
        <f>'[6]POA 2019'!E23</f>
        <v>72606</v>
      </c>
      <c r="I71" s="115">
        <f>'[6]POA 2019'!F23</f>
        <v>72646</v>
      </c>
      <c r="J71" s="115">
        <f>'[6]POA 2019'!G23</f>
        <v>72677</v>
      </c>
      <c r="K71" s="115">
        <f>'[6]POA 2019'!H23</f>
        <v>72734</v>
      </c>
      <c r="L71" s="115">
        <f>'[6]POA 2019'!I23</f>
        <v>72880</v>
      </c>
      <c r="M71" s="115">
        <f>'[6]POA 2019'!J23</f>
        <v>72922</v>
      </c>
      <c r="N71" s="115">
        <f>'[6]POA 2019'!K23</f>
        <v>72968</v>
      </c>
      <c r="O71" s="115">
        <f>'[6]POA 2019'!L23</f>
        <v>73009</v>
      </c>
      <c r="P71" s="115">
        <f>'[6]POA 2019'!M23</f>
        <v>73031</v>
      </c>
      <c r="Q71" s="115">
        <f>'[6]POA 2019'!N23</f>
        <v>73192</v>
      </c>
      <c r="R71" s="115">
        <f>'[6]POA 2019'!O23</f>
        <v>73232</v>
      </c>
      <c r="S71" s="115">
        <f>'[6]POA 2019'!P23</f>
        <v>73273</v>
      </c>
      <c r="T71" s="115">
        <f>SUM(H71:S71)</f>
        <v>875170</v>
      </c>
      <c r="U71" s="447"/>
      <c r="V71" s="104"/>
    </row>
    <row r="72" spans="2:22" s="2" customFormat="1" ht="28.5" customHeight="1" x14ac:dyDescent="0.3">
      <c r="B72" s="443"/>
      <c r="C72" s="445" t="str">
        <f>'[5]MIR 2019'!C27</f>
        <v>Reparto puntual de recibos a los usuarios de las Gerencias Renacimiento, Coloso, Pie de la Cuesta y Diamante.</v>
      </c>
      <c r="D72" s="445"/>
      <c r="E72" s="445"/>
      <c r="F72" s="446" t="s">
        <v>189</v>
      </c>
      <c r="G72" s="115" t="s">
        <v>1</v>
      </c>
      <c r="H72" s="115">
        <f>'[6]POA 2019'!E25</f>
        <v>127929</v>
      </c>
      <c r="I72" s="115">
        <f>'[6]POA 2019'!F25</f>
        <v>128058</v>
      </c>
      <c r="J72" s="115">
        <f>'[6]POA 2019'!G25</f>
        <v>128229</v>
      </c>
      <c r="K72" s="115">
        <f>'[6]POA 2019'!H25</f>
        <v>128481</v>
      </c>
      <c r="L72" s="115">
        <f>'[6]POA 2019'!I25</f>
        <v>128750</v>
      </c>
      <c r="M72" s="115">
        <f>'[6]POA 2019'!J25</f>
        <v>129054</v>
      </c>
      <c r="N72" s="115">
        <f>'[6]POA 2019'!K25</f>
        <v>129272</v>
      </c>
      <c r="O72" s="115">
        <f>'[6]POA 2019'!L25</f>
        <v>130047</v>
      </c>
      <c r="P72" s="115">
        <f>'[6]POA 2019'!M25</f>
        <v>130142</v>
      </c>
      <c r="Q72" s="115">
        <f>'[6]POA 2019'!N25</f>
        <v>130693</v>
      </c>
      <c r="R72" s="115">
        <f>'[6]POA 2019'!O25</f>
        <v>130807</v>
      </c>
      <c r="S72" s="115">
        <f>'[6]POA 2019'!P25</f>
        <v>130903</v>
      </c>
      <c r="T72" s="115">
        <f>SUM(H72:S72)</f>
        <v>1552365</v>
      </c>
      <c r="U72" s="447">
        <f>T73/T72</f>
        <v>0.98964740895343561</v>
      </c>
      <c r="V72" s="104"/>
    </row>
    <row r="73" spans="2:22" s="2" customFormat="1" ht="28.5" customHeight="1" x14ac:dyDescent="0.3">
      <c r="B73" s="443"/>
      <c r="C73" s="445"/>
      <c r="D73" s="445"/>
      <c r="E73" s="445"/>
      <c r="F73" s="446"/>
      <c r="G73" s="115" t="s">
        <v>0</v>
      </c>
      <c r="H73" s="115">
        <f>'[6]POA 2019'!E27</f>
        <v>127469</v>
      </c>
      <c r="I73" s="115">
        <f>'[6]POA 2019'!F27</f>
        <v>127579</v>
      </c>
      <c r="J73" s="115">
        <f>'[6]POA 2019'!G27</f>
        <v>127699</v>
      </c>
      <c r="K73" s="115">
        <f>'[6]POA 2019'!H27</f>
        <v>127825</v>
      </c>
      <c r="L73" s="115">
        <f>'[6]POA 2019'!I27</f>
        <v>127687</v>
      </c>
      <c r="M73" s="115">
        <f>'[6]POA 2019'!J27</f>
        <v>127948</v>
      </c>
      <c r="N73" s="115">
        <f>'[6]POA 2019'!K27</f>
        <v>128048</v>
      </c>
      <c r="O73" s="115">
        <f>'[6]POA 2019'!L27</f>
        <v>128234</v>
      </c>
      <c r="P73" s="115">
        <f>'[6]POA 2019'!M27</f>
        <v>128259</v>
      </c>
      <c r="Q73" s="115">
        <f>'[6]POA 2019'!N27</f>
        <v>128455</v>
      </c>
      <c r="R73" s="115">
        <f>'[6]POA 2019'!O27</f>
        <v>128490</v>
      </c>
      <c r="S73" s="115">
        <f>'[6]POA 2019'!P27</f>
        <v>128601</v>
      </c>
      <c r="T73" s="115">
        <f t="shared" ref="T73:T83" si="2">SUM(H73:S73)</f>
        <v>1536294</v>
      </c>
      <c r="U73" s="447"/>
      <c r="V73" s="104"/>
    </row>
    <row r="74" spans="2:22" s="2" customFormat="1" ht="28.5" customHeight="1" x14ac:dyDescent="0.3">
      <c r="B74" s="443"/>
      <c r="C74" s="445" t="str">
        <f>'[5]MIR 2019'!C28</f>
        <v>Realizar visitas domiciliarias de Notificación de Adeudo y Corte de Servicio a usuarios morosos.</v>
      </c>
      <c r="D74" s="445"/>
      <c r="E74" s="445"/>
      <c r="F74" s="446" t="s">
        <v>190</v>
      </c>
      <c r="G74" s="115" t="s">
        <v>1</v>
      </c>
      <c r="H74" s="115">
        <f>'[6]POA 2019'!E29</f>
        <v>15000</v>
      </c>
      <c r="I74" s="115">
        <f>'[6]POA 2019'!F29</f>
        <v>15000</v>
      </c>
      <c r="J74" s="115">
        <f>'[6]POA 2019'!G29</f>
        <v>15000</v>
      </c>
      <c r="K74" s="115">
        <f>'[6]POA 2019'!H29</f>
        <v>15000</v>
      </c>
      <c r="L74" s="115">
        <f>'[6]POA 2019'!I29</f>
        <v>15000</v>
      </c>
      <c r="M74" s="115">
        <f>'[6]POA 2019'!J29</f>
        <v>15000</v>
      </c>
      <c r="N74" s="115">
        <f>'[6]POA 2019'!K29</f>
        <v>15000</v>
      </c>
      <c r="O74" s="115">
        <f>'[6]POA 2019'!L29</f>
        <v>15000</v>
      </c>
      <c r="P74" s="115">
        <f>'[6]POA 2019'!M29</f>
        <v>15000</v>
      </c>
      <c r="Q74" s="115">
        <f>'[6]POA 2019'!N29</f>
        <v>15000</v>
      </c>
      <c r="R74" s="115">
        <f>'[6]POA 2019'!O29</f>
        <v>15000</v>
      </c>
      <c r="S74" s="115">
        <f>'[6]POA 2019'!P29</f>
        <v>15000</v>
      </c>
      <c r="T74" s="115">
        <f t="shared" si="2"/>
        <v>180000</v>
      </c>
      <c r="U74" s="447">
        <f>T75/T74</f>
        <v>0.88187777777777776</v>
      </c>
      <c r="V74" s="104"/>
    </row>
    <row r="75" spans="2:22" s="2" customFormat="1" ht="28.5" customHeight="1" x14ac:dyDescent="0.3">
      <c r="B75" s="443"/>
      <c r="C75" s="445"/>
      <c r="D75" s="445"/>
      <c r="E75" s="445"/>
      <c r="F75" s="446"/>
      <c r="G75" s="115" t="s">
        <v>0</v>
      </c>
      <c r="H75" s="115">
        <f>'[6]POA 2019'!E31</f>
        <v>13329</v>
      </c>
      <c r="I75" s="115">
        <f>'[6]POA 2019'!F31</f>
        <v>9983</v>
      </c>
      <c r="J75" s="115">
        <f>'[6]POA 2019'!G31</f>
        <v>11891</v>
      </c>
      <c r="K75" s="115">
        <f>'[6]POA 2019'!H31</f>
        <v>11373</v>
      </c>
      <c r="L75" s="115">
        <f>'[6]POA 2019'!I31</f>
        <v>22510</v>
      </c>
      <c r="M75" s="115">
        <f>'[6]POA 2019'!J31</f>
        <v>19500</v>
      </c>
      <c r="N75" s="115">
        <f>'[6]POA 2019'!K31</f>
        <v>20148</v>
      </c>
      <c r="O75" s="115">
        <f>'[6]POA 2019'!L31</f>
        <v>10249</v>
      </c>
      <c r="P75" s="115">
        <f>'[6]POA 2019'!M31</f>
        <v>8783</v>
      </c>
      <c r="Q75" s="115">
        <f>'[6]POA 2019'!N31</f>
        <v>9431</v>
      </c>
      <c r="R75" s="115">
        <f>'[6]POA 2019'!O31</f>
        <v>11212</v>
      </c>
      <c r="S75" s="115">
        <f>'[6]POA 2019'!P31</f>
        <v>10329</v>
      </c>
      <c r="T75" s="115">
        <f t="shared" si="2"/>
        <v>158738</v>
      </c>
      <c r="U75" s="447"/>
      <c r="V75" s="104"/>
    </row>
    <row r="76" spans="2:22" s="2" customFormat="1" ht="28.5" customHeight="1" x14ac:dyDescent="0.3">
      <c r="B76" s="443"/>
      <c r="C76" s="445" t="str">
        <f>'[5]MIR 2019'!C29</f>
        <v>Atender el 100% de las Inspecciones Domiciliarias generadas por inconformidad de usuarios internos y externos</v>
      </c>
      <c r="D76" s="445"/>
      <c r="E76" s="445"/>
      <c r="F76" s="446" t="s">
        <v>191</v>
      </c>
      <c r="G76" s="115" t="s">
        <v>1</v>
      </c>
      <c r="H76" s="115">
        <f>'[6]POA 2019'!E33</f>
        <v>900</v>
      </c>
      <c r="I76" s="115">
        <f>'[6]POA 2019'!F33</f>
        <v>900</v>
      </c>
      <c r="J76" s="115">
        <f>'[6]POA 2019'!G33</f>
        <v>900</v>
      </c>
      <c r="K76" s="115">
        <f>'[6]POA 2019'!H33</f>
        <v>900</v>
      </c>
      <c r="L76" s="115">
        <f>'[6]POA 2019'!I33</f>
        <v>900</v>
      </c>
      <c r="M76" s="115">
        <f>'[6]POA 2019'!J33</f>
        <v>900</v>
      </c>
      <c r="N76" s="115">
        <f>'[6]POA 2019'!K33</f>
        <v>900</v>
      </c>
      <c r="O76" s="115">
        <f>'[6]POA 2019'!L33</f>
        <v>900</v>
      </c>
      <c r="P76" s="115">
        <f>'[6]POA 2019'!M33</f>
        <v>900</v>
      </c>
      <c r="Q76" s="115">
        <f>'[6]POA 2019'!N33</f>
        <v>900</v>
      </c>
      <c r="R76" s="115">
        <f>'[6]POA 2019'!O33</f>
        <v>900</v>
      </c>
      <c r="S76" s="115">
        <f>'[6]POA 2019'!P33</f>
        <v>900</v>
      </c>
      <c r="T76" s="115">
        <f t="shared" si="2"/>
        <v>10800</v>
      </c>
      <c r="U76" s="447">
        <f>T77/T76</f>
        <v>1.0516666666666667</v>
      </c>
      <c r="V76" s="104"/>
    </row>
    <row r="77" spans="2:22" s="2" customFormat="1" ht="28.5" customHeight="1" x14ac:dyDescent="0.3">
      <c r="B77" s="443"/>
      <c r="C77" s="445"/>
      <c r="D77" s="445"/>
      <c r="E77" s="445"/>
      <c r="F77" s="446"/>
      <c r="G77" s="115" t="s">
        <v>0</v>
      </c>
      <c r="H77" s="115">
        <f>'[6]POA 2019'!E35</f>
        <v>797</v>
      </c>
      <c r="I77" s="115">
        <f>'[6]POA 2019'!F35</f>
        <v>720</v>
      </c>
      <c r="J77" s="115">
        <f>'[6]POA 2019'!G35</f>
        <v>670</v>
      </c>
      <c r="K77" s="115">
        <f>'[6]POA 2019'!H35</f>
        <v>614</v>
      </c>
      <c r="L77" s="115">
        <f>'[6]POA 2019'!I35</f>
        <v>817</v>
      </c>
      <c r="M77" s="115">
        <f>'[6]POA 2019'!J35</f>
        <v>1108</v>
      </c>
      <c r="N77" s="115">
        <f>'[6]POA 2019'!K35</f>
        <v>2186</v>
      </c>
      <c r="O77" s="115">
        <f>'[6]POA 2019'!L35</f>
        <v>1025</v>
      </c>
      <c r="P77" s="115">
        <f>'[6]POA 2019'!M35</f>
        <v>829</v>
      </c>
      <c r="Q77" s="115">
        <f>'[6]POA 2019'!N35</f>
        <v>871</v>
      </c>
      <c r="R77" s="115">
        <f>'[6]POA 2019'!O35</f>
        <v>840</v>
      </c>
      <c r="S77" s="115">
        <f>'[6]POA 2019'!P35</f>
        <v>881</v>
      </c>
      <c r="T77" s="115">
        <f t="shared" si="2"/>
        <v>11358</v>
      </c>
      <c r="U77" s="447"/>
      <c r="V77" s="104"/>
    </row>
    <row r="78" spans="2:22" s="2" customFormat="1" ht="28.5" customHeight="1" x14ac:dyDescent="0.3">
      <c r="B78" s="443"/>
      <c r="C78" s="431" t="str">
        <f>'[5]MIR 2019'!C30</f>
        <v>Programar recorridos para  la actualización de datos del  padrón de usuarios</v>
      </c>
      <c r="D78" s="432"/>
      <c r="E78" s="433"/>
      <c r="F78" s="437" t="s">
        <v>190</v>
      </c>
      <c r="G78" s="115" t="s">
        <v>1</v>
      </c>
      <c r="H78" s="115">
        <f>'[6]POA 2019'!E37</f>
        <v>1200</v>
      </c>
      <c r="I78" s="115">
        <f>'[6]POA 2019'!F37</f>
        <v>1200</v>
      </c>
      <c r="J78" s="115">
        <f>'[6]POA 2019'!G37</f>
        <v>1200</v>
      </c>
      <c r="K78" s="115">
        <f>'[6]POA 2019'!H37</f>
        <v>1200</v>
      </c>
      <c r="L78" s="115">
        <f>'[6]POA 2019'!I37</f>
        <v>1200</v>
      </c>
      <c r="M78" s="115">
        <f>'[6]POA 2019'!J37</f>
        <v>1200</v>
      </c>
      <c r="N78" s="115">
        <f>'[6]POA 2019'!K37</f>
        <v>1200</v>
      </c>
      <c r="O78" s="115">
        <f>'[6]POA 2019'!L37</f>
        <v>1200</v>
      </c>
      <c r="P78" s="115">
        <f>'[6]POA 2019'!M37</f>
        <v>1200</v>
      </c>
      <c r="Q78" s="115">
        <f>'[6]POA 2019'!N37</f>
        <v>1200</v>
      </c>
      <c r="R78" s="115">
        <f>'[6]POA 2019'!O37</f>
        <v>1200</v>
      </c>
      <c r="S78" s="115">
        <f>'[6]POA 2019'!P37</f>
        <v>1200</v>
      </c>
      <c r="T78" s="115">
        <f t="shared" si="2"/>
        <v>14400</v>
      </c>
      <c r="U78" s="439">
        <f>T79/T78</f>
        <v>1.2162500000000001</v>
      </c>
      <c r="V78" s="104"/>
    </row>
    <row r="79" spans="2:22" s="2" customFormat="1" ht="28.5" customHeight="1" x14ac:dyDescent="0.3">
      <c r="B79" s="443"/>
      <c r="C79" s="434"/>
      <c r="D79" s="435"/>
      <c r="E79" s="436"/>
      <c r="F79" s="438"/>
      <c r="G79" s="115" t="s">
        <v>0</v>
      </c>
      <c r="H79" s="115">
        <f>'[6]POA 2019'!E39</f>
        <v>1136</v>
      </c>
      <c r="I79" s="115">
        <f>'[6]POA 2019'!F39</f>
        <v>1002</v>
      </c>
      <c r="J79" s="115">
        <f>'[6]POA 2019'!G39</f>
        <v>1241</v>
      </c>
      <c r="K79" s="115">
        <f>'[6]POA 2019'!H39</f>
        <v>2298</v>
      </c>
      <c r="L79" s="115">
        <f>'[6]POA 2019'!I39</f>
        <v>2066</v>
      </c>
      <c r="M79" s="115">
        <f>'[6]POA 2019'!J39</f>
        <v>1310</v>
      </c>
      <c r="N79" s="115">
        <f>'[6]POA 2019'!K39</f>
        <v>1907</v>
      </c>
      <c r="O79" s="115">
        <f>'[6]POA 2019'!L39</f>
        <v>2013</v>
      </c>
      <c r="P79" s="115">
        <f>'[6]POA 2019'!M39</f>
        <v>1836</v>
      </c>
      <c r="Q79" s="115">
        <f>'[6]POA 2019'!N39</f>
        <v>1431</v>
      </c>
      <c r="R79" s="115">
        <f>'[6]POA 2019'!O39</f>
        <v>1042</v>
      </c>
      <c r="S79" s="115">
        <f>'[6]POA 2019'!P39</f>
        <v>232</v>
      </c>
      <c r="T79" s="115">
        <f t="shared" si="2"/>
        <v>17514</v>
      </c>
      <c r="U79" s="440"/>
      <c r="V79" s="104"/>
    </row>
    <row r="80" spans="2:22" s="2" customFormat="1" ht="28.5" customHeight="1" x14ac:dyDescent="0.3">
      <c r="B80" s="443"/>
      <c r="C80" s="431" t="str">
        <f>'[5]MIR 2019'!C31</f>
        <v xml:space="preserve">Instalación de Medidores </v>
      </c>
      <c r="D80" s="432"/>
      <c r="E80" s="433"/>
      <c r="F80" s="437" t="s">
        <v>192</v>
      </c>
      <c r="G80" s="115" t="s">
        <v>1</v>
      </c>
      <c r="H80" s="115">
        <f>'[6]POA 2019'!E41</f>
        <v>300</v>
      </c>
      <c r="I80" s="115">
        <f>'[6]POA 2019'!F41</f>
        <v>300</v>
      </c>
      <c r="J80" s="115">
        <f>'[6]POA 2019'!G41</f>
        <v>300</v>
      </c>
      <c r="K80" s="115">
        <f>'[6]POA 2019'!H41</f>
        <v>300</v>
      </c>
      <c r="L80" s="115">
        <f>'[6]POA 2019'!I41</f>
        <v>300</v>
      </c>
      <c r="M80" s="115">
        <f>'[6]POA 2019'!J41</f>
        <v>300</v>
      </c>
      <c r="N80" s="115">
        <f>'[6]POA 2019'!K41</f>
        <v>300</v>
      </c>
      <c r="O80" s="115">
        <f>'[6]POA 2019'!L41</f>
        <v>300</v>
      </c>
      <c r="P80" s="115">
        <f>'[6]POA 2019'!M41</f>
        <v>300</v>
      </c>
      <c r="Q80" s="115">
        <f>'[6]POA 2019'!N41</f>
        <v>300</v>
      </c>
      <c r="R80" s="115">
        <f>'[6]POA 2019'!O41</f>
        <v>300</v>
      </c>
      <c r="S80" s="115">
        <f>'[6]POA 2019'!P41</f>
        <v>300</v>
      </c>
      <c r="T80" s="115">
        <f t="shared" si="2"/>
        <v>3600</v>
      </c>
      <c r="U80" s="439">
        <f>T81/T80</f>
        <v>0.73916666666666664</v>
      </c>
      <c r="V80" s="104"/>
    </row>
    <row r="81" spans="2:21" s="2" customFormat="1" ht="28.5" customHeight="1" x14ac:dyDescent="0.3">
      <c r="B81" s="443"/>
      <c r="C81" s="434"/>
      <c r="D81" s="435"/>
      <c r="E81" s="436"/>
      <c r="F81" s="438"/>
      <c r="G81" s="115" t="s">
        <v>0</v>
      </c>
      <c r="H81" s="117">
        <f>'[6]POA 2019'!E43</f>
        <v>114</v>
      </c>
      <c r="I81" s="117">
        <f>'[6]POA 2019'!F43</f>
        <v>142</v>
      </c>
      <c r="J81" s="117">
        <f>'[6]POA 2019'!G43</f>
        <v>245</v>
      </c>
      <c r="K81" s="117">
        <f>'[6]POA 2019'!H43</f>
        <v>146</v>
      </c>
      <c r="L81" s="117">
        <f>'[6]POA 2019'!I43</f>
        <v>131</v>
      </c>
      <c r="M81" s="117">
        <f>'[6]POA 2019'!J43</f>
        <v>96</v>
      </c>
      <c r="N81" s="117">
        <f>'[6]POA 2019'!K43</f>
        <v>288</v>
      </c>
      <c r="O81" s="117">
        <f>'[6]POA 2019'!L43</f>
        <v>255</v>
      </c>
      <c r="P81" s="117">
        <f>'[6]POA 2019'!M43</f>
        <v>278</v>
      </c>
      <c r="Q81" s="117">
        <f>'[6]POA 2019'!N43</f>
        <v>411</v>
      </c>
      <c r="R81" s="117">
        <f>'[6]POA 2019'!O43</f>
        <v>267</v>
      </c>
      <c r="S81" s="117">
        <f>'[6]POA 2019'!P43</f>
        <v>288</v>
      </c>
      <c r="T81" s="116">
        <f t="shared" si="2"/>
        <v>2661</v>
      </c>
      <c r="U81" s="440"/>
    </row>
    <row r="82" spans="2:21" s="2" customFormat="1" ht="28.5" customHeight="1" x14ac:dyDescent="0.3">
      <c r="B82" s="443"/>
      <c r="C82" s="431" t="str">
        <f>'[5]MIR 2019'!C32</f>
        <v xml:space="preserve"> Atención a Usuarios, que presentan inconformidades en los módulos  de atencion integral.</v>
      </c>
      <c r="D82" s="432"/>
      <c r="E82" s="433"/>
      <c r="F82" s="437" t="str">
        <f>'[5]F. 1 C5.8 '!E18</f>
        <v>Inconformidades</v>
      </c>
      <c r="G82" s="115" t="s">
        <v>1</v>
      </c>
      <c r="H82" s="115">
        <f>'[6]POA 2019'!E45</f>
        <v>4000</v>
      </c>
      <c r="I82" s="115">
        <f>'[6]POA 2019'!F45</f>
        <v>4000</v>
      </c>
      <c r="J82" s="115">
        <f>'[6]POA 2019'!G45</f>
        <v>4000</v>
      </c>
      <c r="K82" s="115">
        <f>'[6]POA 2019'!H45</f>
        <v>4000</v>
      </c>
      <c r="L82" s="115">
        <f>'[6]POA 2019'!I45</f>
        <v>4000</v>
      </c>
      <c r="M82" s="115">
        <f>'[6]POA 2019'!J45</f>
        <v>4000</v>
      </c>
      <c r="N82" s="115">
        <f>'[6]POA 2019'!K45</f>
        <v>4000</v>
      </c>
      <c r="O82" s="115">
        <f>'[6]POA 2019'!L45</f>
        <v>4000</v>
      </c>
      <c r="P82" s="115">
        <f>'[6]POA 2019'!M45</f>
        <v>4000</v>
      </c>
      <c r="Q82" s="115">
        <f>'[6]POA 2019'!N45</f>
        <v>4000</v>
      </c>
      <c r="R82" s="115">
        <f>'[6]POA 2019'!O45</f>
        <v>4000</v>
      </c>
      <c r="S82" s="115">
        <f>'[6]POA 2019'!P45</f>
        <v>4000</v>
      </c>
      <c r="T82" s="115">
        <f t="shared" si="2"/>
        <v>48000</v>
      </c>
      <c r="U82" s="439">
        <f>T83/T82</f>
        <v>0.80066666666666664</v>
      </c>
    </row>
    <row r="83" spans="2:21" s="2" customFormat="1" ht="28.5" customHeight="1" x14ac:dyDescent="0.3">
      <c r="B83" s="443"/>
      <c r="C83" s="434"/>
      <c r="D83" s="435"/>
      <c r="E83" s="436"/>
      <c r="F83" s="438"/>
      <c r="G83" s="115" t="s">
        <v>0</v>
      </c>
      <c r="H83" s="115">
        <f>'[6]POA 2019'!E47</f>
        <v>3380</v>
      </c>
      <c r="I83" s="115">
        <f>'[6]POA 2019'!F47</f>
        <v>3445</v>
      </c>
      <c r="J83" s="115">
        <f>'[6]POA 2019'!G47</f>
        <v>3748</v>
      </c>
      <c r="K83" s="115">
        <f>'[6]POA 2019'!H47</f>
        <v>2966</v>
      </c>
      <c r="L83" s="115">
        <f>'[6]POA 2019'!I47</f>
        <v>3748</v>
      </c>
      <c r="M83" s="115">
        <f>'[6]POA 2019'!J47</f>
        <v>3555</v>
      </c>
      <c r="N83" s="115">
        <f>'[6]POA 2019'!K47</f>
        <v>1955</v>
      </c>
      <c r="O83" s="115">
        <f>'[6]POA 2019'!L47</f>
        <v>2422</v>
      </c>
      <c r="P83" s="115">
        <f>'[6]POA 2019'!M47</f>
        <v>3140</v>
      </c>
      <c r="Q83" s="115">
        <f>'[6]POA 2019'!N47</f>
        <v>2955</v>
      </c>
      <c r="R83" s="115">
        <f>'[6]POA 2019'!O47</f>
        <v>3428</v>
      </c>
      <c r="S83" s="115">
        <f>'[6]POA 2019'!P47</f>
        <v>3690</v>
      </c>
      <c r="T83" s="115">
        <f t="shared" si="2"/>
        <v>38432</v>
      </c>
      <c r="U83" s="440"/>
    </row>
    <row r="84" spans="2:21" s="2" customFormat="1" ht="28.5" customHeight="1" x14ac:dyDescent="0.3">
      <c r="B84" s="443"/>
      <c r="C84" s="431" t="str">
        <f>'[5]MIR 2019'!C33</f>
        <v>Eficientar la facturación mensual del organismo operador, determinante para el logro del presupuesto de ingresos 2019</v>
      </c>
      <c r="D84" s="432"/>
      <c r="E84" s="433"/>
      <c r="F84" s="437" t="s">
        <v>193</v>
      </c>
      <c r="G84" s="115" t="s">
        <v>1</v>
      </c>
      <c r="H84" s="118">
        <f>'[6]POA 2019'!E49</f>
        <v>0.95</v>
      </c>
      <c r="I84" s="118">
        <f>'[6]POA 2019'!F49</f>
        <v>0.95</v>
      </c>
      <c r="J84" s="118">
        <f>'[6]POA 2019'!G49</f>
        <v>0.95</v>
      </c>
      <c r="K84" s="118">
        <f>'[6]POA 2019'!H49</f>
        <v>0.95</v>
      </c>
      <c r="L84" s="118">
        <f>'[6]POA 2019'!I49</f>
        <v>0.95</v>
      </c>
      <c r="M84" s="118">
        <f>'[6]POA 2019'!J49</f>
        <v>0.95</v>
      </c>
      <c r="N84" s="118">
        <f>'[6]POA 2019'!K49</f>
        <v>0.95</v>
      </c>
      <c r="O84" s="118">
        <f>'[6]POA 2019'!L49</f>
        <v>0.95</v>
      </c>
      <c r="P84" s="118">
        <f>'[6]POA 2019'!M49</f>
        <v>0.95</v>
      </c>
      <c r="Q84" s="118">
        <f>'[6]POA 2019'!N49</f>
        <v>0.95</v>
      </c>
      <c r="R84" s="118">
        <f>'[6]POA 2019'!O49</f>
        <v>0.95</v>
      </c>
      <c r="S84" s="118">
        <f>'[6]POA 2019'!P49</f>
        <v>0.95</v>
      </c>
      <c r="T84" s="119">
        <f>SUM(H84:S84)/12</f>
        <v>0.94999999999999984</v>
      </c>
      <c r="U84" s="439">
        <f>T85/T84</f>
        <v>0.99824561403508794</v>
      </c>
    </row>
    <row r="85" spans="2:21" s="2" customFormat="1" ht="28.5" customHeight="1" x14ac:dyDescent="0.3">
      <c r="B85" s="443"/>
      <c r="C85" s="434"/>
      <c r="D85" s="435"/>
      <c r="E85" s="436"/>
      <c r="F85" s="438"/>
      <c r="G85" s="115" t="s">
        <v>0</v>
      </c>
      <c r="H85" s="118">
        <f>'[6]POA 2019'!E51</f>
        <v>0.96</v>
      </c>
      <c r="I85" s="118">
        <f>'[6]POA 2019'!F51</f>
        <v>0.95</v>
      </c>
      <c r="J85" s="118">
        <f>'[6]POA 2019'!G51</f>
        <v>0.91</v>
      </c>
      <c r="K85" s="118">
        <f>'[6]POA 2019'!H51</f>
        <v>0.93</v>
      </c>
      <c r="L85" s="118">
        <f>'[6]POA 2019'!I51</f>
        <v>0.97</v>
      </c>
      <c r="M85" s="118">
        <f>'[6]POA 2019'!J51</f>
        <v>0.96</v>
      </c>
      <c r="N85" s="118">
        <f>'[6]POA 2019'!K51</f>
        <v>0.95</v>
      </c>
      <c r="O85" s="118">
        <f>'[6]POA 2019'!L51</f>
        <v>0.93</v>
      </c>
      <c r="P85" s="118">
        <f>'[6]POA 2019'!M51</f>
        <v>1.02</v>
      </c>
      <c r="Q85" s="118">
        <f>'[6]POA 2019'!N51</f>
        <v>0.96</v>
      </c>
      <c r="R85" s="118">
        <f>'[6]POA 2019'!O51</f>
        <v>0.96</v>
      </c>
      <c r="S85" s="118">
        <f>'[6]POA 2019'!P51</f>
        <v>0.88</v>
      </c>
      <c r="T85" s="119">
        <f>SUM(H85:S85)/12</f>
        <v>0.94833333333333336</v>
      </c>
      <c r="U85" s="440"/>
    </row>
    <row r="86" spans="2:21" s="2" customFormat="1" ht="28.5" customHeight="1" x14ac:dyDescent="0.3">
      <c r="B86" s="443"/>
      <c r="C86" s="431" t="str">
        <f>'[5]MIR 2019'!C34</f>
        <v xml:space="preserve">Detectar obras o inmuebles para requerir el pago por el Uso y Aprovechamiento de la Infraestructura Hidraulica y Saneamiento. </v>
      </c>
      <c r="D86" s="432"/>
      <c r="E86" s="433"/>
      <c r="F86" s="437" t="s">
        <v>193</v>
      </c>
      <c r="G86" s="115" t="s">
        <v>1</v>
      </c>
      <c r="H86" s="120">
        <f>'[6]POA 2019'!E53</f>
        <v>0.8</v>
      </c>
      <c r="I86" s="120">
        <f>'[6]POA 2019'!F53</f>
        <v>0.8</v>
      </c>
      <c r="J86" s="120">
        <f>'[6]POA 2019'!G53</f>
        <v>0.8</v>
      </c>
      <c r="K86" s="120">
        <f>'[6]POA 2019'!H53</f>
        <v>0.8</v>
      </c>
      <c r="L86" s="120">
        <f>'[6]POA 2019'!I53</f>
        <v>0.8</v>
      </c>
      <c r="M86" s="120">
        <f>'[6]POA 2019'!J53</f>
        <v>0.8</v>
      </c>
      <c r="N86" s="120">
        <f>'[6]POA 2019'!K53</f>
        <v>0.8</v>
      </c>
      <c r="O86" s="120">
        <f>'[6]POA 2019'!L53</f>
        <v>0.8</v>
      </c>
      <c r="P86" s="120">
        <f>'[6]POA 2019'!M53</f>
        <v>0.8</v>
      </c>
      <c r="Q86" s="120">
        <f>'[6]POA 2019'!N53</f>
        <v>0.8</v>
      </c>
      <c r="R86" s="120">
        <f>'[6]POA 2019'!O53</f>
        <v>0.8</v>
      </c>
      <c r="S86" s="120">
        <f>'[6]POA 2019'!P53</f>
        <v>0.8</v>
      </c>
      <c r="T86" s="119">
        <f t="shared" ref="T86:T102" si="3">SUM(H86:S86)/12</f>
        <v>0.79999999999999993</v>
      </c>
      <c r="U86" s="439">
        <f>T87/T86</f>
        <v>1.1187500000000001</v>
      </c>
    </row>
    <row r="87" spans="2:21" s="2" customFormat="1" ht="28.5" customHeight="1" x14ac:dyDescent="0.3">
      <c r="B87" s="444"/>
      <c r="C87" s="434"/>
      <c r="D87" s="435"/>
      <c r="E87" s="436"/>
      <c r="F87" s="438"/>
      <c r="G87" s="115" t="s">
        <v>0</v>
      </c>
      <c r="H87" s="120">
        <f>'[6]POA 2019'!E55</f>
        <v>0.57999999999999996</v>
      </c>
      <c r="I87" s="120">
        <f>'[6]POA 2019'!F55</f>
        <v>0.31</v>
      </c>
      <c r="J87" s="120">
        <f>'[6]POA 2019'!G55</f>
        <v>0.36</v>
      </c>
      <c r="K87" s="120">
        <f>'[6]POA 2019'!H55</f>
        <v>0.47</v>
      </c>
      <c r="L87" s="120">
        <f>'[6]POA 2019'!I55</f>
        <v>0.65</v>
      </c>
      <c r="M87" s="120">
        <f>'[6]POA 2019'!J55</f>
        <v>0.38</v>
      </c>
      <c r="N87" s="120">
        <f>'[6]POA 2019'!K55</f>
        <v>0.61</v>
      </c>
      <c r="O87" s="120">
        <f>'[6]POA 2019'!L55</f>
        <v>4.1500000000000004</v>
      </c>
      <c r="P87" s="120">
        <f>'[6]POA 2019'!M55</f>
        <v>1.54</v>
      </c>
      <c r="Q87" s="120">
        <f>'[6]POA 2019'!N55</f>
        <v>0.76</v>
      </c>
      <c r="R87" s="120">
        <f>'[6]POA 2019'!O55</f>
        <v>0.37</v>
      </c>
      <c r="S87" s="120">
        <f>'[6]POA 2019'!P55</f>
        <v>0.56000000000000005</v>
      </c>
      <c r="T87" s="119">
        <f t="shared" si="3"/>
        <v>0.89500000000000002</v>
      </c>
      <c r="U87" s="440"/>
    </row>
    <row r="88" spans="2:21" ht="41.25" customHeight="1" x14ac:dyDescent="0.3">
      <c r="B88" s="441" t="s">
        <v>17</v>
      </c>
      <c r="C88" s="442"/>
      <c r="D88" s="442"/>
      <c r="E88" s="442"/>
      <c r="F88" s="442"/>
      <c r="G88" s="442"/>
      <c r="H88" s="442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442"/>
    </row>
    <row r="89" spans="2:21" s="2" customFormat="1" ht="35.25" customHeight="1" x14ac:dyDescent="0.3">
      <c r="B89" s="443" t="s">
        <v>16</v>
      </c>
      <c r="C89" s="431" t="str">
        <f>'[5]MIR 2019'!C35</f>
        <v>Dirigir las actividades de todas las entidades que integran el Area Comercial con el objetivo de dar cumplimiento a la recaudación progaramada.</v>
      </c>
      <c r="D89" s="432"/>
      <c r="E89" s="433"/>
      <c r="F89" s="437" t="s">
        <v>193</v>
      </c>
      <c r="G89" s="115" t="s">
        <v>1</v>
      </c>
      <c r="H89" s="121">
        <f>'[6]POA 2019'!E57</f>
        <v>0.9</v>
      </c>
      <c r="I89" s="121">
        <f>'[6]POA 2019'!F57</f>
        <v>0.9</v>
      </c>
      <c r="J89" s="121">
        <f>'[6]POA 2019'!G57</f>
        <v>0.9</v>
      </c>
      <c r="K89" s="121">
        <f>'[6]POA 2019'!H57</f>
        <v>0.9</v>
      </c>
      <c r="L89" s="121">
        <f>'[6]POA 2019'!I57</f>
        <v>0.9</v>
      </c>
      <c r="M89" s="121">
        <f>'[6]POA 2019'!J57</f>
        <v>0.9</v>
      </c>
      <c r="N89" s="121">
        <f>'[6]POA 2019'!K57</f>
        <v>0.9</v>
      </c>
      <c r="O89" s="121">
        <f>'[6]POA 2019'!L57</f>
        <v>0.9</v>
      </c>
      <c r="P89" s="121">
        <f>'[6]POA 2019'!M57</f>
        <v>0.9</v>
      </c>
      <c r="Q89" s="121">
        <f>'[6]POA 2019'!N57</f>
        <v>0.9</v>
      </c>
      <c r="R89" s="121">
        <f>'[6]POA 2019'!O57</f>
        <v>0.9</v>
      </c>
      <c r="S89" s="121">
        <f>'[6]POA 2019'!P57</f>
        <v>0.9</v>
      </c>
      <c r="T89" s="119">
        <f t="shared" si="3"/>
        <v>0.90000000000000024</v>
      </c>
      <c r="U89" s="439">
        <f>T90/T89</f>
        <v>1.0462962962962961</v>
      </c>
    </row>
    <row r="90" spans="2:21" s="2" customFormat="1" ht="35.25" customHeight="1" x14ac:dyDescent="0.3">
      <c r="B90" s="443"/>
      <c r="C90" s="434"/>
      <c r="D90" s="435"/>
      <c r="E90" s="436"/>
      <c r="F90" s="438"/>
      <c r="G90" s="115" t="s">
        <v>0</v>
      </c>
      <c r="H90" s="121">
        <f>'[6]POA 2019'!E59</f>
        <v>0.94</v>
      </c>
      <c r="I90" s="121">
        <f>'[6]POA 2019'!F59</f>
        <v>0.77</v>
      </c>
      <c r="J90" s="121">
        <f>'[6]POA 2019'!G59</f>
        <v>0.8</v>
      </c>
      <c r="K90" s="121">
        <f>'[6]POA 2019'!H59</f>
        <v>0.9</v>
      </c>
      <c r="L90" s="121">
        <f>'[6]POA 2019'!I59</f>
        <v>0.8</v>
      </c>
      <c r="M90" s="121">
        <f>'[6]POA 2019'!J59</f>
        <v>0.7</v>
      </c>
      <c r="N90" s="121">
        <f>'[6]POA 2019'!K59</f>
        <v>0.81</v>
      </c>
      <c r="O90" s="121">
        <f>'[6]POA 2019'!L59</f>
        <v>0.78</v>
      </c>
      <c r="P90" s="121">
        <f>'[6]POA 2019'!M59</f>
        <v>0.72</v>
      </c>
      <c r="Q90" s="121">
        <f>'[6]POA 2019'!N59</f>
        <v>1.01</v>
      </c>
      <c r="R90" s="121">
        <f>'[6]POA 2019'!O59</f>
        <v>1.45</v>
      </c>
      <c r="S90" s="121">
        <f>'[6]POA 2019'!P59</f>
        <v>1.62</v>
      </c>
      <c r="T90" s="119">
        <f t="shared" si="3"/>
        <v>0.94166666666666676</v>
      </c>
      <c r="U90" s="440"/>
    </row>
    <row r="91" spans="2:21" s="2" customFormat="1" ht="28.5" customHeight="1" x14ac:dyDescent="0.3">
      <c r="B91" s="443"/>
      <c r="C91" s="431" t="str">
        <f>'[5]MIR 2019'!C36</f>
        <v>Dar  cumplimiento a las actividades encaminadas a lograr la recaudación programada para la Gerencia Centro</v>
      </c>
      <c r="D91" s="432"/>
      <c r="E91" s="433"/>
      <c r="F91" s="437" t="s">
        <v>193</v>
      </c>
      <c r="G91" s="115" t="s">
        <v>1</v>
      </c>
      <c r="H91" s="121">
        <f>'[6]POA 2019'!E61</f>
        <v>0.9</v>
      </c>
      <c r="I91" s="121">
        <f>'[6]POA 2019'!F61</f>
        <v>0.9</v>
      </c>
      <c r="J91" s="121">
        <f>'[6]POA 2019'!G61</f>
        <v>0.9</v>
      </c>
      <c r="K91" s="121">
        <f>'[6]POA 2019'!H61</f>
        <v>0.9</v>
      </c>
      <c r="L91" s="121">
        <f>'[6]POA 2019'!I61</f>
        <v>0.9</v>
      </c>
      <c r="M91" s="121">
        <f>'[6]POA 2019'!J61</f>
        <v>0.9</v>
      </c>
      <c r="N91" s="121">
        <f>'[6]POA 2019'!K61</f>
        <v>0.9</v>
      </c>
      <c r="O91" s="121">
        <f>'[6]POA 2019'!L61</f>
        <v>0.9</v>
      </c>
      <c r="P91" s="121">
        <f>'[6]POA 2019'!M61</f>
        <v>0.9</v>
      </c>
      <c r="Q91" s="121">
        <f>'[6]POA 2019'!N61</f>
        <v>0.9</v>
      </c>
      <c r="R91" s="121">
        <f>'[6]POA 2019'!O61</f>
        <v>0.9</v>
      </c>
      <c r="S91" s="121">
        <f>'[6]POA 2019'!P61</f>
        <v>0.9</v>
      </c>
      <c r="T91" s="119">
        <f t="shared" si="3"/>
        <v>0.90000000000000024</v>
      </c>
      <c r="U91" s="439">
        <f>T92/T91</f>
        <v>1.1314814814814811</v>
      </c>
    </row>
    <row r="92" spans="2:21" s="2" customFormat="1" ht="28.5" customHeight="1" x14ac:dyDescent="0.3">
      <c r="B92" s="443"/>
      <c r="C92" s="434"/>
      <c r="D92" s="435"/>
      <c r="E92" s="436"/>
      <c r="F92" s="438"/>
      <c r="G92" s="115" t="s">
        <v>0</v>
      </c>
      <c r="H92" s="121">
        <f>'[6]POA 2019'!E63</f>
        <v>0.86</v>
      </c>
      <c r="I92" s="121">
        <f>'[6]POA 2019'!F63</f>
        <v>0.72</v>
      </c>
      <c r="J92" s="121">
        <f>'[6]POA 2019'!G63</f>
        <v>0.86</v>
      </c>
      <c r="K92" s="121">
        <f>'[6]POA 2019'!H63</f>
        <v>0.92</v>
      </c>
      <c r="L92" s="121">
        <f>'[6]POA 2019'!I63</f>
        <v>0.8</v>
      </c>
      <c r="M92" s="121">
        <f>'[6]POA 2019'!J63</f>
        <v>0.77</v>
      </c>
      <c r="N92" s="121">
        <f>'[6]POA 2019'!K63</f>
        <v>0.83</v>
      </c>
      <c r="O92" s="121">
        <f>'[6]POA 2019'!L63</f>
        <v>0.79</v>
      </c>
      <c r="P92" s="121">
        <f>'[6]POA 2019'!M63</f>
        <v>0.8</v>
      </c>
      <c r="Q92" s="121">
        <f>'[6]POA 2019'!N63</f>
        <v>1.02</v>
      </c>
      <c r="R92" s="121">
        <f>'[6]POA 2019'!O63</f>
        <v>1.82</v>
      </c>
      <c r="S92" s="121">
        <f>'[6]POA 2019'!P63</f>
        <v>2.0299999999999998</v>
      </c>
      <c r="T92" s="119">
        <f t="shared" si="3"/>
        <v>1.0183333333333333</v>
      </c>
      <c r="U92" s="440"/>
    </row>
    <row r="93" spans="2:21" s="2" customFormat="1" ht="28.5" customHeight="1" x14ac:dyDescent="0.3">
      <c r="B93" s="443"/>
      <c r="C93" s="431" t="str">
        <f>'[5]MIR 2019'!C37</f>
        <v xml:space="preserve">Dar  cumplimiento a las actividades encaminadas a lograr la recaudación programada para la Gerencia Diamante </v>
      </c>
      <c r="D93" s="432"/>
      <c r="E93" s="433"/>
      <c r="F93" s="437" t="s">
        <v>193</v>
      </c>
      <c r="G93" s="115" t="s">
        <v>1</v>
      </c>
      <c r="H93" s="121">
        <f>'[6]POA 2019'!E65</f>
        <v>0.9</v>
      </c>
      <c r="I93" s="121">
        <f>'[6]POA 2019'!F65</f>
        <v>0.9</v>
      </c>
      <c r="J93" s="121">
        <f>'[6]POA 2019'!G65</f>
        <v>0.9</v>
      </c>
      <c r="K93" s="121">
        <f>'[6]POA 2019'!H65</f>
        <v>0.9</v>
      </c>
      <c r="L93" s="121">
        <f>'[6]POA 2019'!I65</f>
        <v>0.9</v>
      </c>
      <c r="M93" s="121">
        <f>'[6]POA 2019'!J65</f>
        <v>0.9</v>
      </c>
      <c r="N93" s="121">
        <f>'[6]POA 2019'!K65</f>
        <v>0.9</v>
      </c>
      <c r="O93" s="121">
        <f>'[6]POA 2019'!L65</f>
        <v>0.9</v>
      </c>
      <c r="P93" s="121">
        <f>'[6]POA 2019'!M65</f>
        <v>0.9</v>
      </c>
      <c r="Q93" s="121">
        <f>'[6]POA 2019'!N65</f>
        <v>0.9</v>
      </c>
      <c r="R93" s="121">
        <f>'[6]POA 2019'!O65</f>
        <v>0.9</v>
      </c>
      <c r="S93" s="121">
        <f>'[6]POA 2019'!P65</f>
        <v>0.9</v>
      </c>
      <c r="T93" s="119">
        <f t="shared" si="3"/>
        <v>0.90000000000000024</v>
      </c>
      <c r="U93" s="439">
        <f>T94/T93</f>
        <v>0.90370370370370345</v>
      </c>
    </row>
    <row r="94" spans="2:21" s="2" customFormat="1" ht="28.5" customHeight="1" x14ac:dyDescent="0.3">
      <c r="B94" s="443"/>
      <c r="C94" s="434"/>
      <c r="D94" s="435"/>
      <c r="E94" s="436"/>
      <c r="F94" s="438"/>
      <c r="G94" s="115" t="s">
        <v>0</v>
      </c>
      <c r="H94" s="121">
        <f>'[6]POA 2019'!E67</f>
        <v>1.01</v>
      </c>
      <c r="I94" s="121">
        <f>'[6]POA 2019'!F67</f>
        <v>0.75</v>
      </c>
      <c r="J94" s="121">
        <f>'[6]POA 2019'!G67</f>
        <v>0.67</v>
      </c>
      <c r="K94" s="121">
        <f>'[6]POA 2019'!H67</f>
        <v>0.92</v>
      </c>
      <c r="L94" s="121">
        <f>'[6]POA 2019'!I67</f>
        <v>0.82</v>
      </c>
      <c r="M94" s="121">
        <f>'[6]POA 2019'!J67</f>
        <v>0.67</v>
      </c>
      <c r="N94" s="121">
        <f>'[6]POA 2019'!K67</f>
        <v>0.9</v>
      </c>
      <c r="O94" s="121">
        <f>'[6]POA 2019'!L67</f>
        <v>0.73</v>
      </c>
      <c r="P94" s="121">
        <f>'[6]POA 2019'!M67</f>
        <v>0.7</v>
      </c>
      <c r="Q94" s="121">
        <f>'[6]POA 2019'!N67</f>
        <v>0.96</v>
      </c>
      <c r="R94" s="121">
        <f>'[6]POA 2019'!O67</f>
        <v>0.6</v>
      </c>
      <c r="S94" s="121">
        <f>'[6]POA 2019'!P67</f>
        <v>1.03</v>
      </c>
      <c r="T94" s="119">
        <f t="shared" si="3"/>
        <v>0.81333333333333335</v>
      </c>
      <c r="U94" s="440"/>
    </row>
    <row r="95" spans="2:21" s="2" customFormat="1" ht="28.5" customHeight="1" x14ac:dyDescent="0.3">
      <c r="B95" s="443"/>
      <c r="C95" s="431" t="str">
        <f>'[5]MIR 2019'!C38</f>
        <v>Dar  cumplimiento a las actividades encaminadas a lograr la recaudación programada para la Gerencia Renacimiento</v>
      </c>
      <c r="D95" s="432"/>
      <c r="E95" s="433"/>
      <c r="F95" s="437" t="s">
        <v>193</v>
      </c>
      <c r="G95" s="115" t="s">
        <v>1</v>
      </c>
      <c r="H95" s="121">
        <f>'[6]POA 2019'!E69</f>
        <v>0.9</v>
      </c>
      <c r="I95" s="121">
        <f>'[6]POA 2019'!F69</f>
        <v>0.9</v>
      </c>
      <c r="J95" s="121">
        <f>'[6]POA 2019'!G69</f>
        <v>0.9</v>
      </c>
      <c r="K95" s="121">
        <f>'[6]POA 2019'!H69</f>
        <v>0.9</v>
      </c>
      <c r="L95" s="121">
        <f>'[6]POA 2019'!I69</f>
        <v>0.9</v>
      </c>
      <c r="M95" s="121">
        <f>'[6]POA 2019'!J69</f>
        <v>0.9</v>
      </c>
      <c r="N95" s="121">
        <f>'[6]POA 2019'!K69</f>
        <v>0.9</v>
      </c>
      <c r="O95" s="121">
        <f>'[6]POA 2019'!L69</f>
        <v>0.9</v>
      </c>
      <c r="P95" s="121">
        <f>'[6]POA 2019'!M69</f>
        <v>0.9</v>
      </c>
      <c r="Q95" s="121">
        <f>'[6]POA 2019'!N69</f>
        <v>0.9</v>
      </c>
      <c r="R95" s="121">
        <f>'[6]POA 2019'!O69</f>
        <v>0.9</v>
      </c>
      <c r="S95" s="121">
        <f>'[6]POA 2019'!P69</f>
        <v>0.9</v>
      </c>
      <c r="T95" s="119">
        <f t="shared" si="3"/>
        <v>0.90000000000000024</v>
      </c>
      <c r="U95" s="439">
        <f>T96/T95</f>
        <v>0.82870370370370339</v>
      </c>
    </row>
    <row r="96" spans="2:21" s="2" customFormat="1" ht="28.5" customHeight="1" x14ac:dyDescent="0.3">
      <c r="B96" s="443"/>
      <c r="C96" s="434"/>
      <c r="D96" s="435"/>
      <c r="E96" s="436"/>
      <c r="F96" s="438"/>
      <c r="G96" s="115" t="s">
        <v>0</v>
      </c>
      <c r="H96" s="121">
        <f>'[6]POA 2019'!E71</f>
        <v>0.85</v>
      </c>
      <c r="I96" s="121">
        <f>'[6]POA 2019'!F71</f>
        <v>0.73</v>
      </c>
      <c r="J96" s="121">
        <f>'[6]POA 2019'!G71</f>
        <v>0.72</v>
      </c>
      <c r="K96" s="121">
        <f>'[6]POA 2019'!H71</f>
        <v>0.72</v>
      </c>
      <c r="L96" s="121">
        <f>'[6]POA 2019'!I71</f>
        <v>0.73</v>
      </c>
      <c r="M96" s="121">
        <f>'[6]POA 2019'!J71</f>
        <v>0.43</v>
      </c>
      <c r="N96" s="121">
        <f>'[6]POA 2019'!K71</f>
        <v>0.53</v>
      </c>
      <c r="O96" s="121">
        <f>'[6]POA 2019'!L71</f>
        <v>0.8</v>
      </c>
      <c r="P96" s="121">
        <f>'[6]POA 2019'!M71</f>
        <v>0.93</v>
      </c>
      <c r="Q96" s="121">
        <f>'[6]POA 2019'!N71</f>
        <v>0.95</v>
      </c>
      <c r="R96" s="121">
        <f>'[6]POA 2019'!O71</f>
        <v>0.59</v>
      </c>
      <c r="S96" s="121">
        <f>'[6]POA 2019'!P71</f>
        <v>0.97</v>
      </c>
      <c r="T96" s="119">
        <f t="shared" si="3"/>
        <v>0.74583333333333324</v>
      </c>
      <c r="U96" s="440"/>
    </row>
    <row r="97" spans="2:41" s="2" customFormat="1" ht="28.5" customHeight="1" x14ac:dyDescent="0.3">
      <c r="B97" s="443"/>
      <c r="C97" s="431" t="str">
        <f>'[5]MIR 2019'!C39</f>
        <v>Dar  cumplimiento a las actividades encaminadas a lograr la recaudación programada para la Gerencia Coloso</v>
      </c>
      <c r="D97" s="432"/>
      <c r="E97" s="433"/>
      <c r="F97" s="437" t="s">
        <v>193</v>
      </c>
      <c r="G97" s="115" t="s">
        <v>1</v>
      </c>
      <c r="H97" s="121">
        <f>'[6]POA 2019'!E73</f>
        <v>0.9</v>
      </c>
      <c r="I97" s="121">
        <f>'[6]POA 2019'!F73</f>
        <v>0.9</v>
      </c>
      <c r="J97" s="121">
        <f>'[6]POA 2019'!G73</f>
        <v>0.9</v>
      </c>
      <c r="K97" s="121">
        <f>'[6]POA 2019'!H73</f>
        <v>0.9</v>
      </c>
      <c r="L97" s="121">
        <f>'[6]POA 2019'!I73</f>
        <v>0.9</v>
      </c>
      <c r="M97" s="121">
        <f>'[6]POA 2019'!J73</f>
        <v>0.9</v>
      </c>
      <c r="N97" s="121">
        <f>'[6]POA 2019'!K73</f>
        <v>0.9</v>
      </c>
      <c r="O97" s="121">
        <f>'[6]POA 2019'!L73</f>
        <v>0.9</v>
      </c>
      <c r="P97" s="121">
        <f>'[6]POA 2019'!M73</f>
        <v>0.9</v>
      </c>
      <c r="Q97" s="121">
        <f>'[6]POA 2019'!N73</f>
        <v>0.9</v>
      </c>
      <c r="R97" s="121">
        <f>'[6]POA 2019'!O73</f>
        <v>0.9</v>
      </c>
      <c r="S97" s="121">
        <f>'[6]POA 2019'!P73</f>
        <v>0.9</v>
      </c>
      <c r="T97" s="119">
        <f t="shared" si="3"/>
        <v>0.90000000000000024</v>
      </c>
      <c r="U97" s="439">
        <f>T98/T97</f>
        <v>1.082407407407407</v>
      </c>
    </row>
    <row r="98" spans="2:41" s="2" customFormat="1" ht="28.5" customHeight="1" x14ac:dyDescent="0.3">
      <c r="B98" s="443"/>
      <c r="C98" s="434"/>
      <c r="D98" s="435"/>
      <c r="E98" s="436"/>
      <c r="F98" s="438"/>
      <c r="G98" s="115" t="s">
        <v>0</v>
      </c>
      <c r="H98" s="121">
        <f>'[6]POA 2019'!E75</f>
        <v>0.9</v>
      </c>
      <c r="I98" s="121">
        <f>'[6]POA 2019'!F75</f>
        <v>1.88</v>
      </c>
      <c r="J98" s="121">
        <f>'[6]POA 2019'!G75</f>
        <v>0.64</v>
      </c>
      <c r="K98" s="121">
        <f>'[6]POA 2019'!H75</f>
        <v>1.03</v>
      </c>
      <c r="L98" s="121">
        <f>'[6]POA 2019'!I75</f>
        <v>0.82</v>
      </c>
      <c r="M98" s="121">
        <f>'[6]POA 2019'!J75</f>
        <v>0.49</v>
      </c>
      <c r="N98" s="121">
        <f>'[6]POA 2019'!K75</f>
        <v>0.8</v>
      </c>
      <c r="O98" s="121">
        <f>'[6]POA 2019'!L75</f>
        <v>0.79</v>
      </c>
      <c r="P98" s="121">
        <f>'[6]POA 2019'!M75</f>
        <v>0.94</v>
      </c>
      <c r="Q98" s="121">
        <f>'[6]POA 2019'!N75</f>
        <v>1.03</v>
      </c>
      <c r="R98" s="121">
        <f>'[6]POA 2019'!O75</f>
        <v>0.77</v>
      </c>
      <c r="S98" s="121">
        <f>'[6]POA 2019'!P75</f>
        <v>1.6</v>
      </c>
      <c r="T98" s="119">
        <f t="shared" si="3"/>
        <v>0.97416666666666663</v>
      </c>
      <c r="U98" s="440"/>
      <c r="AE98" s="122"/>
    </row>
    <row r="99" spans="2:41" s="2" customFormat="1" ht="31.5" customHeight="1" x14ac:dyDescent="0.3">
      <c r="B99" s="443"/>
      <c r="C99" s="431" t="str">
        <f>'[5]MIR 2019'!C40</f>
        <v>Dar  cumplimiento a las actividades encaminadas a lograr la recaudación programada para la Gerencia Pie de la Cuesta</v>
      </c>
      <c r="D99" s="432"/>
      <c r="E99" s="433"/>
      <c r="F99" s="437" t="s">
        <v>193</v>
      </c>
      <c r="G99" s="115" t="s">
        <v>1</v>
      </c>
      <c r="H99" s="121">
        <f>'[6]POA 2019'!E77</f>
        <v>0.9</v>
      </c>
      <c r="I99" s="121">
        <f>'[6]POA 2019'!F77</f>
        <v>0.9</v>
      </c>
      <c r="J99" s="121">
        <f>'[6]POA 2019'!G77</f>
        <v>0.9</v>
      </c>
      <c r="K99" s="121">
        <f>'[6]POA 2019'!H77</f>
        <v>0.9</v>
      </c>
      <c r="L99" s="121">
        <f>'[6]POA 2019'!I77</f>
        <v>0.9</v>
      </c>
      <c r="M99" s="121">
        <f>'[6]POA 2019'!J77</f>
        <v>0.9</v>
      </c>
      <c r="N99" s="121">
        <f>'[6]POA 2019'!K77</f>
        <v>0.9</v>
      </c>
      <c r="O99" s="121">
        <f>'[6]POA 2019'!L77</f>
        <v>0.9</v>
      </c>
      <c r="P99" s="121">
        <f>'[6]POA 2019'!M77</f>
        <v>0.9</v>
      </c>
      <c r="Q99" s="121">
        <f>'[6]POA 2019'!N77</f>
        <v>0.9</v>
      </c>
      <c r="R99" s="121">
        <f>'[6]POA 2019'!O77</f>
        <v>0.9</v>
      </c>
      <c r="S99" s="121">
        <f>'[6]POA 2019'!P77</f>
        <v>0.9</v>
      </c>
      <c r="T99" s="119">
        <f t="shared" si="3"/>
        <v>0.90000000000000024</v>
      </c>
      <c r="U99" s="439">
        <f>T100/T99</f>
        <v>0.90740740740740722</v>
      </c>
    </row>
    <row r="100" spans="2:41" s="2" customFormat="1" ht="31.5" customHeight="1" x14ac:dyDescent="0.3">
      <c r="B100" s="443"/>
      <c r="C100" s="434"/>
      <c r="D100" s="435"/>
      <c r="E100" s="436"/>
      <c r="F100" s="438"/>
      <c r="G100" s="115" t="s">
        <v>0</v>
      </c>
      <c r="H100" s="121">
        <f>'[6]POA 2019'!E79</f>
        <v>0.9</v>
      </c>
      <c r="I100" s="121">
        <f>'[6]POA 2019'!F79</f>
        <v>0.78</v>
      </c>
      <c r="J100" s="121">
        <f>'[6]POA 2019'!G79</f>
        <v>0.72</v>
      </c>
      <c r="K100" s="121">
        <f>'[6]POA 2019'!H79</f>
        <v>0.63</v>
      </c>
      <c r="L100" s="121">
        <f>'[6]POA 2019'!I79</f>
        <v>0.97</v>
      </c>
      <c r="M100" s="121">
        <f>'[6]POA 2019'!J79</f>
        <v>0.54</v>
      </c>
      <c r="N100" s="121">
        <f>'[6]POA 2019'!K79</f>
        <v>0.72</v>
      </c>
      <c r="O100" s="121">
        <f>'[6]POA 2019'!L79</f>
        <v>0.8</v>
      </c>
      <c r="P100" s="121">
        <f>'[6]POA 2019'!M79</f>
        <v>0.93</v>
      </c>
      <c r="Q100" s="121">
        <f>'[6]POA 2019'!N79</f>
        <v>1.04</v>
      </c>
      <c r="R100" s="121">
        <f>'[6]POA 2019'!O79</f>
        <v>0.8</v>
      </c>
      <c r="S100" s="121">
        <f>'[6]POA 2019'!P79</f>
        <v>0.97</v>
      </c>
      <c r="T100" s="119">
        <f t="shared" si="3"/>
        <v>0.81666666666666676</v>
      </c>
      <c r="U100" s="440"/>
    </row>
    <row r="101" spans="2:41" ht="28.5" customHeight="1" x14ac:dyDescent="0.3">
      <c r="B101" s="443"/>
      <c r="C101" s="431" t="str">
        <f>'[5]MIR 2019'!C41</f>
        <v>Continuar avanzando en el sistema de información georeferenciado.</v>
      </c>
      <c r="D101" s="432"/>
      <c r="E101" s="433"/>
      <c r="F101" s="437" t="s">
        <v>194</v>
      </c>
      <c r="G101" s="115" t="s">
        <v>1</v>
      </c>
      <c r="H101" s="121">
        <f>'[6]POA 2019'!E81</f>
        <v>0.8</v>
      </c>
      <c r="I101" s="121">
        <f>'[6]POA 2019'!F81</f>
        <v>0.8</v>
      </c>
      <c r="J101" s="121">
        <f>'[6]POA 2019'!G81</f>
        <v>0.8</v>
      </c>
      <c r="K101" s="121">
        <f>'[6]POA 2019'!H81</f>
        <v>0.8</v>
      </c>
      <c r="L101" s="121">
        <f>'[6]POA 2019'!I81</f>
        <v>0.8</v>
      </c>
      <c r="M101" s="121">
        <f>'[6]POA 2019'!J81</f>
        <v>0.8</v>
      </c>
      <c r="N101" s="121">
        <f>'[6]POA 2019'!K81</f>
        <v>0.8</v>
      </c>
      <c r="O101" s="121">
        <f>'[6]POA 2019'!L81</f>
        <v>0.8</v>
      </c>
      <c r="P101" s="121">
        <f>'[6]POA 2019'!M81</f>
        <v>0.8</v>
      </c>
      <c r="Q101" s="121">
        <f>'[6]POA 2019'!N81</f>
        <v>0.8</v>
      </c>
      <c r="R101" s="121">
        <f>'[6]POA 2019'!O81</f>
        <v>0.8</v>
      </c>
      <c r="S101" s="121">
        <f>'[6]POA 2019'!P81</f>
        <v>0.8</v>
      </c>
      <c r="T101" s="119">
        <f t="shared" si="3"/>
        <v>0.79999999999999993</v>
      </c>
      <c r="U101" s="439">
        <f>T102/T101</f>
        <v>0.54895833333333344</v>
      </c>
    </row>
    <row r="102" spans="2:41" ht="28.5" customHeight="1" x14ac:dyDescent="0.3">
      <c r="B102" s="444"/>
      <c r="C102" s="434"/>
      <c r="D102" s="435"/>
      <c r="E102" s="436"/>
      <c r="F102" s="438"/>
      <c r="G102" s="115" t="s">
        <v>0</v>
      </c>
      <c r="H102" s="121">
        <f>'[6]POA 2019'!E83</f>
        <v>0.6</v>
      </c>
      <c r="I102" s="121">
        <f>'[6]POA 2019'!F83</f>
        <v>0.55000000000000004</v>
      </c>
      <c r="J102" s="121">
        <f>'[6]POA 2019'!G83</f>
        <v>0.57999999999999996</v>
      </c>
      <c r="K102" s="121">
        <f>'[6]POA 2019'!H83</f>
        <v>0.45</v>
      </c>
      <c r="L102" s="121">
        <f>'[6]POA 2019'!I83</f>
        <v>0.4</v>
      </c>
      <c r="M102" s="121">
        <f>'[6]POA 2019'!J83</f>
        <v>0.38</v>
      </c>
      <c r="N102" s="121">
        <f>'[6]POA 2019'!K83</f>
        <v>0.4</v>
      </c>
      <c r="O102" s="121">
        <f>'[6]POA 2019'!L83</f>
        <v>0.38</v>
      </c>
      <c r="P102" s="121">
        <f>'[6]POA 2019'!M83</f>
        <v>0.42</v>
      </c>
      <c r="Q102" s="121">
        <f>'[6]POA 2019'!N83</f>
        <v>0.36</v>
      </c>
      <c r="R102" s="121">
        <f>'[6]POA 2019'!O83</f>
        <v>0.43</v>
      </c>
      <c r="S102" s="121">
        <f>'[6]POA 2019'!P83</f>
        <v>0.32</v>
      </c>
      <c r="T102" s="119">
        <f t="shared" si="3"/>
        <v>0.43916666666666671</v>
      </c>
      <c r="U102" s="440"/>
      <c r="V102" s="123"/>
      <c r="X102" s="124"/>
      <c r="Y102" s="123"/>
      <c r="AA102" s="124"/>
      <c r="AB102" s="123"/>
      <c r="AC102" s="125">
        <f>H86</f>
        <v>0.8</v>
      </c>
      <c r="AD102" s="124"/>
      <c r="AE102" s="123"/>
      <c r="AF102" s="125">
        <f>H86</f>
        <v>0.8</v>
      </c>
      <c r="AG102" s="124"/>
      <c r="AH102" s="123"/>
      <c r="AI102" s="125">
        <f>H86</f>
        <v>0.8</v>
      </c>
      <c r="AJ102" s="124"/>
      <c r="AK102" s="123"/>
      <c r="AL102" s="125">
        <f>H86</f>
        <v>0.8</v>
      </c>
      <c r="AM102" s="124"/>
      <c r="AN102" s="123"/>
      <c r="AO102" s="125">
        <f>H86</f>
        <v>0.8</v>
      </c>
    </row>
    <row r="103" spans="2:41" x14ac:dyDescent="0.3">
      <c r="G103" s="2"/>
      <c r="H103" s="126"/>
      <c r="M103" s="126"/>
      <c r="N103" s="126"/>
      <c r="O103" s="126"/>
      <c r="P103" s="126"/>
      <c r="R103" s="126"/>
      <c r="S103" s="126"/>
      <c r="T103" s="126"/>
    </row>
    <row r="106" spans="2:41" x14ac:dyDescent="0.3">
      <c r="L106" s="127"/>
    </row>
    <row r="109" spans="2:41" x14ac:dyDescent="0.3">
      <c r="K109" s="128"/>
      <c r="Q109" s="129"/>
    </row>
    <row r="113" spans="5:18" x14ac:dyDescent="0.3">
      <c r="J113" s="128"/>
    </row>
    <row r="115" spans="5:18" x14ac:dyDescent="0.3">
      <c r="E115" s="130"/>
      <c r="F115" s="130"/>
      <c r="H115" s="130"/>
      <c r="I115" s="130"/>
      <c r="K115" s="130"/>
      <c r="L115" s="130"/>
      <c r="N115" s="130"/>
      <c r="O115" s="130"/>
      <c r="Q115" s="130"/>
      <c r="R115" s="130"/>
    </row>
  </sheetData>
  <mergeCells count="170">
    <mergeCell ref="B2:U2"/>
    <mergeCell ref="B3:U3"/>
    <mergeCell ref="B4:U4"/>
    <mergeCell ref="B5:D5"/>
    <mergeCell ref="E5:U5"/>
    <mergeCell ref="B6:D6"/>
    <mergeCell ref="E6:U6"/>
    <mergeCell ref="B10:D10"/>
    <mergeCell ref="E10:U10"/>
    <mergeCell ref="B11:D11"/>
    <mergeCell ref="E11:U11"/>
    <mergeCell ref="B12:U12"/>
    <mergeCell ref="B13:U13"/>
    <mergeCell ref="B7:D7"/>
    <mergeCell ref="E7:U7"/>
    <mergeCell ref="B8:D8"/>
    <mergeCell ref="E8:U8"/>
    <mergeCell ref="B9:D9"/>
    <mergeCell ref="E9:U9"/>
    <mergeCell ref="B17:D17"/>
    <mergeCell ref="E17:U17"/>
    <mergeCell ref="B18:U18"/>
    <mergeCell ref="B19:U19"/>
    <mergeCell ref="B20:U20"/>
    <mergeCell ref="B21:U21"/>
    <mergeCell ref="B14:D14"/>
    <mergeCell ref="E14:U14"/>
    <mergeCell ref="B15:D15"/>
    <mergeCell ref="E15:U15"/>
    <mergeCell ref="B16:D16"/>
    <mergeCell ref="E16:U16"/>
    <mergeCell ref="C27:E27"/>
    <mergeCell ref="H27:N27"/>
    <mergeCell ref="O27:S27"/>
    <mergeCell ref="T27:U27"/>
    <mergeCell ref="C28:E28"/>
    <mergeCell ref="H28:N28"/>
    <mergeCell ref="O28:S28"/>
    <mergeCell ref="T28:U28"/>
    <mergeCell ref="B22:U22"/>
    <mergeCell ref="B23:D23"/>
    <mergeCell ref="E23:U23"/>
    <mergeCell ref="B24:U24"/>
    <mergeCell ref="B25:U25"/>
    <mergeCell ref="B26:U26"/>
    <mergeCell ref="C34:E34"/>
    <mergeCell ref="C35:E35"/>
    <mergeCell ref="C36:E36"/>
    <mergeCell ref="U36:U37"/>
    <mergeCell ref="C37:E37"/>
    <mergeCell ref="B38:U38"/>
    <mergeCell ref="C29:E29"/>
    <mergeCell ref="C30:E30"/>
    <mergeCell ref="C31:E31"/>
    <mergeCell ref="U31:U32"/>
    <mergeCell ref="C32:E32"/>
    <mergeCell ref="B33:U33"/>
    <mergeCell ref="C42:E42"/>
    <mergeCell ref="H42:N42"/>
    <mergeCell ref="O42:S42"/>
    <mergeCell ref="T42:U42"/>
    <mergeCell ref="B43:U43"/>
    <mergeCell ref="C44:E44"/>
    <mergeCell ref="B39:U39"/>
    <mergeCell ref="B40:U40"/>
    <mergeCell ref="C41:E41"/>
    <mergeCell ref="H41:N41"/>
    <mergeCell ref="O41:S41"/>
    <mergeCell ref="T41:U41"/>
    <mergeCell ref="B51:U51"/>
    <mergeCell ref="B52:U52"/>
    <mergeCell ref="B53:U53"/>
    <mergeCell ref="C54:E54"/>
    <mergeCell ref="H54:N54"/>
    <mergeCell ref="O54:S54"/>
    <mergeCell ref="T54:U54"/>
    <mergeCell ref="C45:E45"/>
    <mergeCell ref="U45:U46"/>
    <mergeCell ref="C46:E46"/>
    <mergeCell ref="C48:E48"/>
    <mergeCell ref="C49:E49"/>
    <mergeCell ref="U49:U50"/>
    <mergeCell ref="C50:E50"/>
    <mergeCell ref="C58:E58"/>
    <mergeCell ref="U58:U59"/>
    <mergeCell ref="C59:E59"/>
    <mergeCell ref="C61:E61"/>
    <mergeCell ref="C62:E62"/>
    <mergeCell ref="U62:U63"/>
    <mergeCell ref="C63:E63"/>
    <mergeCell ref="C55:E55"/>
    <mergeCell ref="H55:N55"/>
    <mergeCell ref="O55:S55"/>
    <mergeCell ref="T55:U55"/>
    <mergeCell ref="B56:U56"/>
    <mergeCell ref="C57:E57"/>
    <mergeCell ref="B64:U64"/>
    <mergeCell ref="B65:U65"/>
    <mergeCell ref="B66:B67"/>
    <mergeCell ref="C66:E67"/>
    <mergeCell ref="F66:F67"/>
    <mergeCell ref="G66:G67"/>
    <mergeCell ref="H66:H67"/>
    <mergeCell ref="I66:I67"/>
    <mergeCell ref="J66:J67"/>
    <mergeCell ref="K66:K67"/>
    <mergeCell ref="R66:R67"/>
    <mergeCell ref="S66:S67"/>
    <mergeCell ref="T66:T67"/>
    <mergeCell ref="U66:U67"/>
    <mergeCell ref="B68:B87"/>
    <mergeCell ref="C68:E69"/>
    <mergeCell ref="F68:F69"/>
    <mergeCell ref="U68:U69"/>
    <mergeCell ref="C70:E71"/>
    <mergeCell ref="F70:F71"/>
    <mergeCell ref="L66:L67"/>
    <mergeCell ref="M66:M67"/>
    <mergeCell ref="N66:N67"/>
    <mergeCell ref="O66:O67"/>
    <mergeCell ref="P66:P67"/>
    <mergeCell ref="Q66:Q67"/>
    <mergeCell ref="C76:E77"/>
    <mergeCell ref="F76:F77"/>
    <mergeCell ref="U76:U77"/>
    <mergeCell ref="C78:E79"/>
    <mergeCell ref="F78:F79"/>
    <mergeCell ref="U78:U79"/>
    <mergeCell ref="U70:U71"/>
    <mergeCell ref="C72:E73"/>
    <mergeCell ref="F72:F73"/>
    <mergeCell ref="U72:U73"/>
    <mergeCell ref="C74:E75"/>
    <mergeCell ref="F74:F75"/>
    <mergeCell ref="U74:U75"/>
    <mergeCell ref="C84:E85"/>
    <mergeCell ref="F84:F85"/>
    <mergeCell ref="U84:U85"/>
    <mergeCell ref="C86:E87"/>
    <mergeCell ref="F86:F87"/>
    <mergeCell ref="U86:U87"/>
    <mergeCell ref="C80:E81"/>
    <mergeCell ref="F80:F81"/>
    <mergeCell ref="U80:U81"/>
    <mergeCell ref="C82:E83"/>
    <mergeCell ref="F82:F83"/>
    <mergeCell ref="U82:U83"/>
    <mergeCell ref="B88:U88"/>
    <mergeCell ref="B89:B102"/>
    <mergeCell ref="C89:E90"/>
    <mergeCell ref="F89:F90"/>
    <mergeCell ref="U89:U90"/>
    <mergeCell ref="C91:E92"/>
    <mergeCell ref="F91:F92"/>
    <mergeCell ref="U91:U92"/>
    <mergeCell ref="C93:E94"/>
    <mergeCell ref="F93:F94"/>
    <mergeCell ref="C99:E100"/>
    <mergeCell ref="F99:F100"/>
    <mergeCell ref="U99:U100"/>
    <mergeCell ref="C101:E102"/>
    <mergeCell ref="F101:F102"/>
    <mergeCell ref="U101:U102"/>
    <mergeCell ref="U93:U94"/>
    <mergeCell ref="C95:E96"/>
    <mergeCell ref="F95:F96"/>
    <mergeCell ref="U95:U96"/>
    <mergeCell ref="C97:E98"/>
    <mergeCell ref="F97:F98"/>
    <mergeCell ref="U97:U98"/>
  </mergeCells>
  <printOptions horizontalCentered="1"/>
  <pageMargins left="0.31496062992125984" right="0.31496062992125984" top="0.35433070866141736" bottom="0.15748031496062992" header="0.31496062992125984" footer="0.31496062992125984"/>
  <pageSetup scale="59" fitToHeight="0" orientation="landscape" r:id="rId1"/>
  <rowBreaks count="3" manualBreakCount="3">
    <brk id="38" max="20" man="1"/>
    <brk id="63" max="20" man="1"/>
    <brk id="87" max="2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W185"/>
  <sheetViews>
    <sheetView view="pageBreakPreview" zoomScale="60" zoomScaleNormal="70" workbookViewId="0"/>
  </sheetViews>
  <sheetFormatPr baseColWidth="10" defaultRowHeight="14.4" x14ac:dyDescent="0.3"/>
  <cols>
    <col min="1" max="1" width="1.109375" customWidth="1"/>
    <col min="2" max="2" width="19.44140625" customWidth="1"/>
    <col min="5" max="5" width="15.5546875" customWidth="1"/>
    <col min="6" max="6" width="18.44140625" customWidth="1"/>
    <col min="7" max="7" width="15.88671875" bestFit="1" customWidth="1"/>
    <col min="8" max="8" width="14.6640625" bestFit="1" customWidth="1"/>
    <col min="9" max="9" width="14.5546875" bestFit="1" customWidth="1"/>
    <col min="10" max="10" width="14.6640625" bestFit="1" customWidth="1"/>
    <col min="11" max="11" width="14.5546875" bestFit="1" customWidth="1"/>
    <col min="12" max="12" width="14.6640625" bestFit="1" customWidth="1"/>
    <col min="13" max="13" width="14.5546875" bestFit="1" customWidth="1"/>
    <col min="14" max="15" width="14.6640625" bestFit="1" customWidth="1"/>
    <col min="16" max="16" width="14.44140625" bestFit="1" customWidth="1"/>
    <col min="17" max="17" width="14.6640625" bestFit="1" customWidth="1"/>
    <col min="18" max="18" width="14.44140625" bestFit="1" customWidth="1"/>
    <col min="19" max="19" width="14.6640625" bestFit="1" customWidth="1"/>
    <col min="20" max="20" width="15.88671875" bestFit="1" customWidth="1"/>
    <col min="21" max="21" width="19.88671875" customWidth="1"/>
  </cols>
  <sheetData>
    <row r="1" spans="2:21" ht="9" customHeight="1" x14ac:dyDescent="0.35">
      <c r="B1" s="131"/>
      <c r="C1" s="131"/>
      <c r="D1" s="131"/>
      <c r="E1" s="131"/>
      <c r="F1" s="131"/>
      <c r="G1" s="132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2:21" ht="54" customHeight="1" x14ac:dyDescent="0.3">
      <c r="B2" s="607" t="s">
        <v>195</v>
      </c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</row>
    <row r="3" spans="2:21" ht="19.5" customHeight="1" x14ac:dyDescent="0.3"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</row>
    <row r="4" spans="2:21" ht="34.35" customHeight="1" x14ac:dyDescent="0.3">
      <c r="B4" s="351" t="s">
        <v>112</v>
      </c>
      <c r="C4" s="351"/>
      <c r="D4" s="351"/>
      <c r="E4" s="610" t="s">
        <v>111</v>
      </c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</row>
    <row r="5" spans="2:21" ht="34.35" customHeight="1" x14ac:dyDescent="0.3">
      <c r="B5" s="351" t="s">
        <v>110</v>
      </c>
      <c r="C5" s="351"/>
      <c r="D5" s="351"/>
      <c r="E5" s="606" t="s">
        <v>196</v>
      </c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</row>
    <row r="6" spans="2:21" ht="34.35" customHeight="1" x14ac:dyDescent="0.3">
      <c r="B6" s="351" t="s">
        <v>108</v>
      </c>
      <c r="C6" s="351"/>
      <c r="D6" s="351"/>
      <c r="E6" s="606" t="s">
        <v>197</v>
      </c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</row>
    <row r="7" spans="2:21" ht="34.35" customHeight="1" x14ac:dyDescent="0.3">
      <c r="B7" s="351" t="s">
        <v>106</v>
      </c>
      <c r="C7" s="351"/>
      <c r="D7" s="351"/>
      <c r="E7" s="606" t="s">
        <v>198</v>
      </c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</row>
    <row r="8" spans="2:21" ht="34.35" customHeight="1" x14ac:dyDescent="0.3">
      <c r="B8" s="351" t="s">
        <v>104</v>
      </c>
      <c r="C8" s="351"/>
      <c r="D8" s="351"/>
      <c r="E8" s="606" t="s">
        <v>103</v>
      </c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</row>
    <row r="9" spans="2:21" ht="34.35" customHeight="1" x14ac:dyDescent="0.3">
      <c r="B9" s="294" t="s">
        <v>102</v>
      </c>
      <c r="C9" s="294"/>
      <c r="D9" s="294"/>
      <c r="E9" s="605">
        <f>[7]POA!R150</f>
        <v>474432030.17999995</v>
      </c>
      <c r="F9" s="605"/>
      <c r="G9" s="605"/>
      <c r="H9" s="605"/>
      <c r="I9" s="605"/>
      <c r="J9" s="605"/>
      <c r="K9" s="605"/>
      <c r="L9" s="605"/>
      <c r="M9" s="605"/>
      <c r="N9" s="605"/>
      <c r="O9" s="605"/>
      <c r="P9" s="605"/>
      <c r="Q9" s="605"/>
      <c r="R9" s="605"/>
      <c r="S9" s="605"/>
      <c r="T9" s="605"/>
      <c r="U9" s="605"/>
    </row>
    <row r="10" spans="2:21" ht="34.35" customHeight="1" x14ac:dyDescent="0.3">
      <c r="B10" s="294" t="s">
        <v>101</v>
      </c>
      <c r="C10" s="294"/>
      <c r="D10" s="294"/>
      <c r="E10" s="605">
        <f>[7]POA!R152</f>
        <v>450084605.19000006</v>
      </c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</row>
    <row r="11" spans="2:21" ht="4.5" customHeight="1" x14ac:dyDescent="0.3">
      <c r="B11" s="603"/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</row>
    <row r="12" spans="2:21" ht="34.5" customHeight="1" x14ac:dyDescent="0.3">
      <c r="B12" s="349" t="s">
        <v>100</v>
      </c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</row>
    <row r="13" spans="2:21" ht="39.75" customHeight="1" x14ac:dyDescent="0.3">
      <c r="B13" s="351" t="s">
        <v>99</v>
      </c>
      <c r="C13" s="351"/>
      <c r="D13" s="351"/>
      <c r="E13" s="604" t="s">
        <v>98</v>
      </c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</row>
    <row r="14" spans="2:21" ht="37.5" customHeight="1" x14ac:dyDescent="0.3">
      <c r="B14" s="351" t="s">
        <v>97</v>
      </c>
      <c r="C14" s="351"/>
      <c r="D14" s="351"/>
      <c r="E14" s="604" t="s">
        <v>96</v>
      </c>
      <c r="F14" s="604"/>
      <c r="G14" s="604"/>
      <c r="H14" s="604"/>
      <c r="I14" s="604"/>
      <c r="J14" s="604"/>
      <c r="K14" s="604"/>
      <c r="L14" s="604"/>
      <c r="M14" s="604"/>
      <c r="N14" s="604"/>
      <c r="O14" s="604"/>
      <c r="P14" s="604"/>
      <c r="Q14" s="604"/>
      <c r="R14" s="604"/>
      <c r="S14" s="604"/>
      <c r="T14" s="604"/>
      <c r="U14" s="604"/>
    </row>
    <row r="15" spans="2:21" ht="38.25" customHeight="1" x14ac:dyDescent="0.3">
      <c r="B15" s="351" t="s">
        <v>95</v>
      </c>
      <c r="C15" s="351"/>
      <c r="D15" s="351"/>
      <c r="E15" s="604" t="s">
        <v>94</v>
      </c>
      <c r="F15" s="604"/>
      <c r="G15" s="604"/>
      <c r="H15" s="604"/>
      <c r="I15" s="604"/>
      <c r="J15" s="604"/>
      <c r="K15" s="604"/>
      <c r="L15" s="604"/>
      <c r="M15" s="604"/>
      <c r="N15" s="604"/>
      <c r="O15" s="604"/>
      <c r="P15" s="604"/>
      <c r="Q15" s="604"/>
      <c r="R15" s="604"/>
      <c r="S15" s="604"/>
      <c r="T15" s="604"/>
      <c r="U15" s="604"/>
    </row>
    <row r="16" spans="2:21" ht="37.5" customHeight="1" x14ac:dyDescent="0.3">
      <c r="B16" s="351" t="s">
        <v>93</v>
      </c>
      <c r="C16" s="351"/>
      <c r="D16" s="351"/>
      <c r="E16" s="600" t="s">
        <v>92</v>
      </c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2"/>
    </row>
    <row r="17" spans="2:21" ht="5.25" customHeight="1" x14ac:dyDescent="0.3">
      <c r="B17" s="603"/>
      <c r="C17" s="603"/>
      <c r="D17" s="603"/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</row>
    <row r="18" spans="2:21" ht="28.5" customHeight="1" x14ac:dyDescent="0.3">
      <c r="B18" s="349" t="s">
        <v>91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</row>
    <row r="19" spans="2:21" ht="27.75" customHeight="1" x14ac:dyDescent="0.3">
      <c r="B19" s="596" t="s">
        <v>90</v>
      </c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</row>
    <row r="20" spans="2:21" ht="27" customHeight="1" x14ac:dyDescent="0.3">
      <c r="B20" s="349" t="s">
        <v>89</v>
      </c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</row>
    <row r="21" spans="2:21" ht="24" customHeight="1" x14ac:dyDescent="0.3">
      <c r="B21" s="596" t="s">
        <v>88</v>
      </c>
      <c r="C21" s="596"/>
      <c r="D21" s="596"/>
      <c r="E21" s="596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6"/>
      <c r="U21" s="596"/>
    </row>
    <row r="22" spans="2:21" ht="104.25" customHeight="1" x14ac:dyDescent="0.3">
      <c r="B22" s="597" t="s">
        <v>87</v>
      </c>
      <c r="C22" s="597"/>
      <c r="D22" s="597"/>
      <c r="E22" s="598" t="s">
        <v>86</v>
      </c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598"/>
      <c r="R22" s="598"/>
      <c r="S22" s="598"/>
      <c r="T22" s="598"/>
      <c r="U22" s="598"/>
    </row>
    <row r="23" spans="2:21" ht="15" customHeight="1" x14ac:dyDescent="0.3">
      <c r="B23" s="599"/>
      <c r="C23" s="599"/>
      <c r="D23" s="599"/>
      <c r="E23" s="599"/>
      <c r="F23" s="599"/>
      <c r="G23" s="599"/>
      <c r="H23" s="599"/>
      <c r="I23" s="599"/>
      <c r="J23" s="599"/>
      <c r="K23" s="599"/>
      <c r="L23" s="599"/>
      <c r="M23" s="599"/>
      <c r="N23" s="599"/>
      <c r="O23" s="599"/>
      <c r="P23" s="599"/>
      <c r="Q23" s="599"/>
      <c r="R23" s="599"/>
      <c r="S23" s="599"/>
      <c r="T23" s="599"/>
      <c r="U23" s="599"/>
    </row>
    <row r="24" spans="2:21" ht="36.75" customHeight="1" x14ac:dyDescent="0.3">
      <c r="B24" s="349" t="s">
        <v>78</v>
      </c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</row>
    <row r="25" spans="2:21" ht="39" customHeight="1" x14ac:dyDescent="0.3">
      <c r="B25" s="577" t="s">
        <v>199</v>
      </c>
      <c r="C25" s="577"/>
      <c r="D25" s="577"/>
      <c r="E25" s="577"/>
      <c r="F25" s="577"/>
      <c r="G25" s="577"/>
      <c r="H25" s="577"/>
      <c r="I25" s="577"/>
      <c r="J25" s="577"/>
      <c r="K25" s="577"/>
      <c r="L25" s="577"/>
      <c r="M25" s="577"/>
      <c r="N25" s="577"/>
      <c r="O25" s="577"/>
      <c r="P25" s="577"/>
      <c r="Q25" s="577"/>
      <c r="R25" s="577"/>
      <c r="S25" s="577"/>
      <c r="T25" s="577"/>
      <c r="U25" s="577"/>
    </row>
    <row r="26" spans="2:21" ht="57.9" customHeight="1" x14ac:dyDescent="0.3">
      <c r="B26" s="133" t="s">
        <v>63</v>
      </c>
      <c r="C26" s="566" t="s">
        <v>62</v>
      </c>
      <c r="D26" s="566"/>
      <c r="E26" s="566"/>
      <c r="F26" s="133" t="s">
        <v>41</v>
      </c>
      <c r="G26" s="133" t="s">
        <v>61</v>
      </c>
      <c r="H26" s="566" t="s">
        <v>60</v>
      </c>
      <c r="I26" s="566"/>
      <c r="J26" s="566"/>
      <c r="K26" s="566"/>
      <c r="L26" s="566"/>
      <c r="M26" s="566"/>
      <c r="N26" s="566"/>
      <c r="O26" s="566" t="s">
        <v>59</v>
      </c>
      <c r="P26" s="566"/>
      <c r="Q26" s="566"/>
      <c r="R26" s="566"/>
      <c r="S26" s="566"/>
      <c r="T26" s="566" t="s">
        <v>58</v>
      </c>
      <c r="U26" s="566"/>
    </row>
    <row r="27" spans="2:21" ht="69.599999999999994" x14ac:dyDescent="0.3">
      <c r="B27" s="134" t="str">
        <f>'[8]FT Fin'!$A$22</f>
        <v>(([CA2019 + CS2019] / 2) / CS2018 - 1)*100</v>
      </c>
      <c r="C27" s="334" t="str">
        <f>'[8]FT Fin'!$C$9</f>
        <v>Porcentaje de variación en la cobertura general de servicios</v>
      </c>
      <c r="D27" s="335"/>
      <c r="E27" s="336"/>
      <c r="F27" s="134" t="str">
        <f>'[8]FT Fin'!$E$18</f>
        <v>Porcentaje</v>
      </c>
      <c r="G27" s="134" t="str">
        <f>'[8]FT Fin'!$F$11</f>
        <v>Eficacia</v>
      </c>
      <c r="H27" s="557" t="str">
        <f>'[8]FT Fin'!$D$11</f>
        <v>Gestión</v>
      </c>
      <c r="I27" s="557"/>
      <c r="J27" s="557"/>
      <c r="K27" s="557"/>
      <c r="L27" s="557"/>
      <c r="M27" s="557"/>
      <c r="N27" s="557"/>
      <c r="O27" s="557" t="str">
        <f>'[8]FT Fin'!$A$24</f>
        <v>mensual</v>
      </c>
      <c r="P27" s="557"/>
      <c r="Q27" s="557"/>
      <c r="R27" s="557"/>
      <c r="S27" s="557"/>
      <c r="T27" s="595" t="str">
        <f>'[8]FT Fin'!$H$22</f>
        <v>11.11 % en relación a la cobertura del año 2018</v>
      </c>
      <c r="U27" s="557"/>
    </row>
    <row r="28" spans="2:21" ht="44.25" customHeight="1" x14ac:dyDescent="0.3">
      <c r="B28" s="349" t="s">
        <v>1</v>
      </c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</row>
    <row r="29" spans="2:21" ht="58.5" customHeight="1" x14ac:dyDescent="0.3">
      <c r="B29" s="135" t="s">
        <v>51</v>
      </c>
      <c r="C29" s="544" t="s">
        <v>42</v>
      </c>
      <c r="D29" s="544"/>
      <c r="E29" s="544"/>
      <c r="F29" s="136" t="s">
        <v>41</v>
      </c>
      <c r="G29" s="137" t="s">
        <v>1</v>
      </c>
      <c r="H29" s="136" t="s">
        <v>39</v>
      </c>
      <c r="I29" s="136" t="s">
        <v>38</v>
      </c>
      <c r="J29" s="136" t="s">
        <v>37</v>
      </c>
      <c r="K29" s="136" t="s">
        <v>36</v>
      </c>
      <c r="L29" s="136" t="s">
        <v>35</v>
      </c>
      <c r="M29" s="136" t="s">
        <v>34</v>
      </c>
      <c r="N29" s="136" t="s">
        <v>33</v>
      </c>
      <c r="O29" s="136" t="s">
        <v>32</v>
      </c>
      <c r="P29" s="136" t="s">
        <v>31</v>
      </c>
      <c r="Q29" s="136" t="s">
        <v>50</v>
      </c>
      <c r="R29" s="136" t="s">
        <v>29</v>
      </c>
      <c r="S29" s="136" t="s">
        <v>28</v>
      </c>
      <c r="T29" s="136" t="s">
        <v>27</v>
      </c>
      <c r="U29" s="138" t="s">
        <v>26</v>
      </c>
    </row>
    <row r="30" spans="2:21" ht="46.5" customHeight="1" x14ac:dyDescent="0.3">
      <c r="B30" s="139" t="s">
        <v>200</v>
      </c>
      <c r="C30" s="516" t="s">
        <v>201</v>
      </c>
      <c r="D30" s="516"/>
      <c r="E30" s="516"/>
      <c r="F30" s="140" t="str">
        <f>'[8]FT Fin'!$E$18</f>
        <v>Porcentaje</v>
      </c>
      <c r="G30" s="141">
        <f>AVERAGE(H30:S30)</f>
        <v>0.81000000000000039</v>
      </c>
      <c r="H30" s="141">
        <v>0.81</v>
      </c>
      <c r="I30" s="141">
        <v>0.81</v>
      </c>
      <c r="J30" s="141">
        <v>0.81</v>
      </c>
      <c r="K30" s="141">
        <v>0.81</v>
      </c>
      <c r="L30" s="141">
        <v>0.81</v>
      </c>
      <c r="M30" s="141">
        <v>0.81</v>
      </c>
      <c r="N30" s="141">
        <v>0.81</v>
      </c>
      <c r="O30" s="141">
        <v>0.81</v>
      </c>
      <c r="P30" s="141">
        <v>0.81</v>
      </c>
      <c r="Q30" s="141">
        <v>0.81</v>
      </c>
      <c r="R30" s="141">
        <v>0.81</v>
      </c>
      <c r="S30" s="141">
        <v>0.81</v>
      </c>
      <c r="T30" s="141">
        <f>SUM(H30:S30)/12</f>
        <v>0.81000000000000039</v>
      </c>
      <c r="U30" s="593">
        <f>T31/T30-1</f>
        <v>0.11111111111111094</v>
      </c>
    </row>
    <row r="31" spans="2:21" ht="53.25" customHeight="1" x14ac:dyDescent="0.3">
      <c r="B31" s="142" t="s">
        <v>202</v>
      </c>
      <c r="C31" s="520" t="s">
        <v>203</v>
      </c>
      <c r="D31" s="520"/>
      <c r="E31" s="520"/>
      <c r="F31" s="143" t="str">
        <f>'[8]FT Fin'!$E$18</f>
        <v>Porcentaje</v>
      </c>
      <c r="G31" s="144">
        <f>AVERAGE(H31:S31)</f>
        <v>0.90000000000000024</v>
      </c>
      <c r="H31" s="144">
        <v>0.9</v>
      </c>
      <c r="I31" s="144">
        <v>0.9</v>
      </c>
      <c r="J31" s="144">
        <v>0.9</v>
      </c>
      <c r="K31" s="144">
        <v>0.9</v>
      </c>
      <c r="L31" s="144">
        <v>0.9</v>
      </c>
      <c r="M31" s="144">
        <v>0.9</v>
      </c>
      <c r="N31" s="144">
        <v>0.9</v>
      </c>
      <c r="O31" s="144">
        <v>0.9</v>
      </c>
      <c r="P31" s="144">
        <v>0.9</v>
      </c>
      <c r="Q31" s="144">
        <v>0.9</v>
      </c>
      <c r="R31" s="144">
        <v>0.9</v>
      </c>
      <c r="S31" s="144">
        <v>0.9</v>
      </c>
      <c r="T31" s="144">
        <f>AVERAGE(H31:S31)</f>
        <v>0.90000000000000024</v>
      </c>
      <c r="U31" s="594"/>
    </row>
    <row r="32" spans="2:21" ht="39" customHeight="1" x14ac:dyDescent="0.3">
      <c r="B32" s="145" t="s">
        <v>0</v>
      </c>
      <c r="C32" s="548"/>
      <c r="D32" s="549"/>
      <c r="E32" s="549"/>
      <c r="F32" s="549"/>
      <c r="G32" s="549"/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50"/>
    </row>
    <row r="33" spans="2:23" ht="57.75" customHeight="1" x14ac:dyDescent="0.3">
      <c r="B33" s="135" t="s">
        <v>51</v>
      </c>
      <c r="C33" s="544" t="s">
        <v>42</v>
      </c>
      <c r="D33" s="544"/>
      <c r="E33" s="544"/>
      <c r="F33" s="136" t="s">
        <v>41</v>
      </c>
      <c r="G33" s="136" t="s">
        <v>0</v>
      </c>
      <c r="H33" s="136" t="s">
        <v>39</v>
      </c>
      <c r="I33" s="136" t="s">
        <v>38</v>
      </c>
      <c r="J33" s="136" t="s">
        <v>37</v>
      </c>
      <c r="K33" s="136" t="s">
        <v>36</v>
      </c>
      <c r="L33" s="136" t="s">
        <v>35</v>
      </c>
      <c r="M33" s="136" t="s">
        <v>34</v>
      </c>
      <c r="N33" s="136" t="s">
        <v>33</v>
      </c>
      <c r="O33" s="136" t="s">
        <v>32</v>
      </c>
      <c r="P33" s="136" t="s">
        <v>31</v>
      </c>
      <c r="Q33" s="136" t="s">
        <v>50</v>
      </c>
      <c r="R33" s="136" t="s">
        <v>29</v>
      </c>
      <c r="S33" s="136" t="s">
        <v>28</v>
      </c>
      <c r="T33" s="136" t="s">
        <v>27</v>
      </c>
      <c r="U33" s="138" t="s">
        <v>26</v>
      </c>
    </row>
    <row r="34" spans="2:23" ht="46.5" customHeight="1" x14ac:dyDescent="0.3">
      <c r="B34" s="139" t="s">
        <v>200</v>
      </c>
      <c r="C34" s="516" t="s">
        <v>201</v>
      </c>
      <c r="D34" s="516"/>
      <c r="E34" s="516"/>
      <c r="F34" s="140" t="str">
        <f>'[8]FT Fin'!$E$18</f>
        <v>Porcentaje</v>
      </c>
      <c r="G34" s="141">
        <f>AVERAGE(H34:S34)</f>
        <v>0.81000000000000039</v>
      </c>
      <c r="H34" s="141">
        <v>0.81</v>
      </c>
      <c r="I34" s="141">
        <v>0.81</v>
      </c>
      <c r="J34" s="141">
        <v>0.81</v>
      </c>
      <c r="K34" s="141">
        <v>0.81</v>
      </c>
      <c r="L34" s="141">
        <v>0.81</v>
      </c>
      <c r="M34" s="141">
        <v>0.81</v>
      </c>
      <c r="N34" s="141">
        <v>0.81</v>
      </c>
      <c r="O34" s="141">
        <v>0.81</v>
      </c>
      <c r="P34" s="141">
        <v>0.81</v>
      </c>
      <c r="Q34" s="141">
        <v>0.81</v>
      </c>
      <c r="R34" s="141">
        <v>0.81</v>
      </c>
      <c r="S34" s="141">
        <v>0.81</v>
      </c>
      <c r="T34" s="146">
        <f>AVERAGE(H34:S34)</f>
        <v>0.81000000000000039</v>
      </c>
      <c r="U34" s="590">
        <f>T35/T34-1</f>
        <v>1.646090534979372E-2</v>
      </c>
    </row>
    <row r="35" spans="2:23" ht="46.5" customHeight="1" x14ac:dyDescent="0.3">
      <c r="B35" s="142" t="s">
        <v>202</v>
      </c>
      <c r="C35" s="520" t="s">
        <v>203</v>
      </c>
      <c r="D35" s="520"/>
      <c r="E35" s="520"/>
      <c r="F35" s="143" t="str">
        <f>'[8]FT Fin'!$E$18</f>
        <v>Porcentaje</v>
      </c>
      <c r="G35" s="147">
        <v>0.84</v>
      </c>
      <c r="H35" s="147">
        <v>0.84</v>
      </c>
      <c r="I35" s="147">
        <v>0.84</v>
      </c>
      <c r="J35" s="147">
        <v>0.84</v>
      </c>
      <c r="K35" s="147">
        <v>0.84</v>
      </c>
      <c r="L35" s="147">
        <v>0.84</v>
      </c>
      <c r="M35" s="147">
        <v>0.83</v>
      </c>
      <c r="N35" s="147">
        <v>0.82</v>
      </c>
      <c r="O35" s="147">
        <v>0.81</v>
      </c>
      <c r="P35" s="147">
        <v>0.79</v>
      </c>
      <c r="Q35" s="147">
        <v>0.82</v>
      </c>
      <c r="R35" s="147">
        <v>0.81</v>
      </c>
      <c r="S35" s="147">
        <v>0.8</v>
      </c>
      <c r="T35" s="147">
        <f>AVERAGE(H35:S35)</f>
        <v>0.82333333333333336</v>
      </c>
      <c r="U35" s="591"/>
    </row>
    <row r="36" spans="2:23" ht="10.5" customHeight="1" x14ac:dyDescent="0.3">
      <c r="B36" s="592"/>
      <c r="C36" s="592"/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</row>
    <row r="37" spans="2:23" ht="17.399999999999999" x14ac:dyDescent="0.3">
      <c r="B37" s="548" t="s">
        <v>75</v>
      </c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50"/>
    </row>
    <row r="38" spans="2:23" ht="33.75" customHeight="1" x14ac:dyDescent="0.3">
      <c r="B38" s="584" t="s">
        <v>204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</row>
    <row r="39" spans="2:23" ht="61.5" customHeight="1" x14ac:dyDescent="0.3">
      <c r="B39" s="133" t="s">
        <v>63</v>
      </c>
      <c r="C39" s="566" t="s">
        <v>62</v>
      </c>
      <c r="D39" s="566"/>
      <c r="E39" s="566"/>
      <c r="F39" s="133" t="s">
        <v>41</v>
      </c>
      <c r="G39" s="133" t="s">
        <v>61</v>
      </c>
      <c r="H39" s="566" t="s">
        <v>60</v>
      </c>
      <c r="I39" s="566"/>
      <c r="J39" s="566"/>
      <c r="K39" s="566"/>
      <c r="L39" s="566"/>
      <c r="M39" s="566"/>
      <c r="N39" s="566"/>
      <c r="O39" s="566" t="s">
        <v>59</v>
      </c>
      <c r="P39" s="566"/>
      <c r="Q39" s="566"/>
      <c r="R39" s="566"/>
      <c r="S39" s="566"/>
      <c r="T39" s="566" t="s">
        <v>58</v>
      </c>
      <c r="U39" s="566"/>
    </row>
    <row r="40" spans="2:23" ht="50.1" customHeight="1" x14ac:dyDescent="0.3">
      <c r="B40" s="134" t="str">
        <f>'[8]FT Proposito'!A21</f>
        <v>(AF /AP) * 100</v>
      </c>
      <c r="C40" s="589" t="str">
        <f>'[8]MIR D.O.'!$D$29</f>
        <v>Eficiencia Física de agua potable Distribuida</v>
      </c>
      <c r="D40" s="589"/>
      <c r="E40" s="589"/>
      <c r="F40" s="134" t="str">
        <f>'[8]FT Proposito'!$E$18</f>
        <v>M3</v>
      </c>
      <c r="G40" s="148" t="str">
        <f>'[8]FT Proposito'!$F$11</f>
        <v>Eficacia</v>
      </c>
      <c r="H40" s="557" t="str">
        <f>'[8]FT Proposito'!$D$11</f>
        <v>Gestión</v>
      </c>
      <c r="I40" s="557"/>
      <c r="J40" s="557"/>
      <c r="K40" s="557"/>
      <c r="L40" s="557"/>
      <c r="M40" s="557"/>
      <c r="N40" s="557"/>
      <c r="O40" s="557" t="str">
        <f>'[8]FT Proposito'!$A$23</f>
        <v>mensual</v>
      </c>
      <c r="P40" s="557"/>
      <c r="Q40" s="557"/>
      <c r="R40" s="557"/>
      <c r="S40" s="557"/>
      <c r="T40" s="572" t="str">
        <f>'[8]FT Proposito'!$H$21</f>
        <v>42% en relación al agua potable producida</v>
      </c>
      <c r="U40" s="573"/>
      <c r="V40" s="149"/>
    </row>
    <row r="41" spans="2:23" ht="31.5" customHeight="1" x14ac:dyDescent="0.3">
      <c r="B41" s="150" t="s">
        <v>1</v>
      </c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3"/>
    </row>
    <row r="42" spans="2:23" ht="52.5" customHeight="1" x14ac:dyDescent="0.3">
      <c r="B42" s="154" t="s">
        <v>51</v>
      </c>
      <c r="C42" s="585" t="s">
        <v>42</v>
      </c>
      <c r="D42" s="585"/>
      <c r="E42" s="585"/>
      <c r="F42" s="154" t="s">
        <v>41</v>
      </c>
      <c r="G42" s="155" t="s">
        <v>1</v>
      </c>
      <c r="H42" s="154" t="s">
        <v>39</v>
      </c>
      <c r="I42" s="154" t="s">
        <v>38</v>
      </c>
      <c r="J42" s="154" t="s">
        <v>37</v>
      </c>
      <c r="K42" s="154" t="s">
        <v>36</v>
      </c>
      <c r="L42" s="154" t="s">
        <v>35</v>
      </c>
      <c r="M42" s="154" t="s">
        <v>34</v>
      </c>
      <c r="N42" s="154" t="s">
        <v>33</v>
      </c>
      <c r="O42" s="154" t="s">
        <v>32</v>
      </c>
      <c r="P42" s="154" t="s">
        <v>31</v>
      </c>
      <c r="Q42" s="154" t="s">
        <v>50</v>
      </c>
      <c r="R42" s="154" t="s">
        <v>29</v>
      </c>
      <c r="S42" s="154" t="s">
        <v>28</v>
      </c>
      <c r="T42" s="154" t="s">
        <v>27</v>
      </c>
      <c r="U42" s="154" t="s">
        <v>26</v>
      </c>
    </row>
    <row r="43" spans="2:23" ht="41.25" customHeight="1" x14ac:dyDescent="0.3">
      <c r="B43" s="156" t="str">
        <f>'[8]FT Proposito'!A18</f>
        <v>AP</v>
      </c>
      <c r="C43" s="581" t="str">
        <f>'[8]FT Proposito'!B18</f>
        <v>Agua Producida</v>
      </c>
      <c r="D43" s="581"/>
      <c r="E43" s="581"/>
      <c r="F43" s="157" t="str">
        <f>'[8]FT Proposito'!$E$18</f>
        <v>M3</v>
      </c>
      <c r="G43" s="158">
        <f>SUM(H43:S43)</f>
        <v>114000000</v>
      </c>
      <c r="H43" s="158">
        <v>10000000</v>
      </c>
      <c r="I43" s="158">
        <v>8000000</v>
      </c>
      <c r="J43" s="158">
        <v>10000000</v>
      </c>
      <c r="K43" s="158">
        <v>9000000</v>
      </c>
      <c r="L43" s="158">
        <v>10000000</v>
      </c>
      <c r="M43" s="158">
        <v>9000000</v>
      </c>
      <c r="N43" s="158">
        <v>10000000</v>
      </c>
      <c r="O43" s="158">
        <v>10000000</v>
      </c>
      <c r="P43" s="158">
        <v>9000000</v>
      </c>
      <c r="Q43" s="158">
        <v>10000000</v>
      </c>
      <c r="R43" s="158">
        <v>9000000</v>
      </c>
      <c r="S43" s="158">
        <v>10000000</v>
      </c>
      <c r="T43" s="158">
        <f>SUM(H43:S43)</f>
        <v>114000000</v>
      </c>
      <c r="U43" s="582">
        <f>(T44/T43)</f>
        <v>0.42105263157894735</v>
      </c>
      <c r="W43" s="159"/>
    </row>
    <row r="44" spans="2:23" ht="41.25" customHeight="1" x14ac:dyDescent="0.3">
      <c r="B44" s="156" t="str">
        <f>'[8]FT Proposito'!A19</f>
        <v>AF</v>
      </c>
      <c r="C44" s="581" t="str">
        <f>'[8]FT Proposito'!B19</f>
        <v>Agua Facturada</v>
      </c>
      <c r="D44" s="581"/>
      <c r="E44" s="581"/>
      <c r="F44" s="157" t="str">
        <f>'[8]FT Proposito'!$E$18</f>
        <v>M3</v>
      </c>
      <c r="G44" s="158">
        <v>48000000</v>
      </c>
      <c r="H44" s="158">
        <v>4000000</v>
      </c>
      <c r="I44" s="158">
        <v>4000000</v>
      </c>
      <c r="J44" s="158">
        <v>4000000</v>
      </c>
      <c r="K44" s="158">
        <v>4000000</v>
      </c>
      <c r="L44" s="158">
        <v>4000000</v>
      </c>
      <c r="M44" s="158">
        <v>4000000</v>
      </c>
      <c r="N44" s="158">
        <v>4000000</v>
      </c>
      <c r="O44" s="158">
        <v>4000000</v>
      </c>
      <c r="P44" s="158">
        <v>4000000</v>
      </c>
      <c r="Q44" s="158">
        <v>4000000</v>
      </c>
      <c r="R44" s="158">
        <v>4000000</v>
      </c>
      <c r="S44" s="158">
        <v>4000000</v>
      </c>
      <c r="T44" s="158">
        <f>SUM(H44:S44)</f>
        <v>48000000</v>
      </c>
      <c r="U44" s="582"/>
    </row>
    <row r="45" spans="2:23" ht="26.25" customHeight="1" x14ac:dyDescent="0.3">
      <c r="B45" s="160" t="s">
        <v>0</v>
      </c>
      <c r="C45" s="586"/>
      <c r="D45" s="587"/>
      <c r="E45" s="588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</row>
    <row r="46" spans="2:23" ht="48" customHeight="1" x14ac:dyDescent="0.3">
      <c r="B46" s="154" t="s">
        <v>51</v>
      </c>
      <c r="C46" s="585" t="s">
        <v>42</v>
      </c>
      <c r="D46" s="585"/>
      <c r="E46" s="585"/>
      <c r="F46" s="154" t="s">
        <v>41</v>
      </c>
      <c r="G46" s="154" t="s">
        <v>0</v>
      </c>
      <c r="H46" s="154" t="s">
        <v>39</v>
      </c>
      <c r="I46" s="154" t="s">
        <v>38</v>
      </c>
      <c r="J46" s="154" t="s">
        <v>37</v>
      </c>
      <c r="K46" s="154" t="s">
        <v>36</v>
      </c>
      <c r="L46" s="154" t="s">
        <v>35</v>
      </c>
      <c r="M46" s="154" t="s">
        <v>34</v>
      </c>
      <c r="N46" s="154" t="s">
        <v>33</v>
      </c>
      <c r="O46" s="154" t="s">
        <v>32</v>
      </c>
      <c r="P46" s="154" t="s">
        <v>31</v>
      </c>
      <c r="Q46" s="154" t="s">
        <v>50</v>
      </c>
      <c r="R46" s="154" t="s">
        <v>29</v>
      </c>
      <c r="S46" s="154" t="s">
        <v>28</v>
      </c>
      <c r="T46" s="154" t="s">
        <v>27</v>
      </c>
      <c r="U46" s="154" t="s">
        <v>26</v>
      </c>
    </row>
    <row r="47" spans="2:23" ht="41.25" customHeight="1" x14ac:dyDescent="0.3">
      <c r="B47" s="156" t="str">
        <f>'[8]FT Proposito'!A18</f>
        <v>AP</v>
      </c>
      <c r="C47" s="581" t="str">
        <f>'[8]FT Proposito'!B18</f>
        <v>Agua Producida</v>
      </c>
      <c r="D47" s="581"/>
      <c r="E47" s="581"/>
      <c r="F47" s="157" t="str">
        <f>'[8]FT Proposito'!$E$18</f>
        <v>M3</v>
      </c>
      <c r="G47" s="162">
        <f>SUM(H47:S47)</f>
        <v>74243957.537569225</v>
      </c>
      <c r="H47" s="158">
        <v>6352724.0159999998</v>
      </c>
      <c r="I47" s="158">
        <v>5327810.0640000002</v>
      </c>
      <c r="J47" s="158">
        <v>5773453.7759999996</v>
      </c>
      <c r="K47" s="158">
        <v>5887851.1959999995</v>
      </c>
      <c r="L47" s="158">
        <v>6389463.5999999996</v>
      </c>
      <c r="M47" s="158">
        <v>9029102.25</v>
      </c>
      <c r="N47" s="158">
        <v>6288865.4879999999</v>
      </c>
      <c r="O47" s="158">
        <v>6307146.6498461543</v>
      </c>
      <c r="P47" s="158">
        <v>5808996.2880000006</v>
      </c>
      <c r="Q47" s="158">
        <v>5001946.5777230775</v>
      </c>
      <c r="R47" s="158">
        <v>5524584.3840000005</v>
      </c>
      <c r="S47" s="158">
        <v>6552013.2480000015</v>
      </c>
      <c r="T47" s="158">
        <f>SUM(H47:S47)</f>
        <v>74243957.537569225</v>
      </c>
      <c r="U47" s="582">
        <f>T48/T47</f>
        <v>0.47318151086198412</v>
      </c>
    </row>
    <row r="48" spans="2:23" ht="41.25" customHeight="1" x14ac:dyDescent="0.3">
      <c r="B48" s="156" t="str">
        <f>'[8]FT Proposito'!A19</f>
        <v>AF</v>
      </c>
      <c r="C48" s="581" t="str">
        <f>'[8]FT Proposito'!B19</f>
        <v>Agua Facturada</v>
      </c>
      <c r="D48" s="581"/>
      <c r="E48" s="581"/>
      <c r="F48" s="157" t="str">
        <f>'[8]FT Proposito'!$E$18</f>
        <v>M3</v>
      </c>
      <c r="G48" s="162">
        <f>SUM(H48:S48)</f>
        <v>35130868</v>
      </c>
      <c r="H48" s="158">
        <v>3030571</v>
      </c>
      <c r="I48" s="158">
        <v>2955448</v>
      </c>
      <c r="J48" s="158">
        <v>2902381</v>
      </c>
      <c r="K48" s="158">
        <v>3010077</v>
      </c>
      <c r="L48" s="158">
        <v>2998728</v>
      </c>
      <c r="M48" s="158">
        <v>2687875</v>
      </c>
      <c r="N48" s="158">
        <v>2946562</v>
      </c>
      <c r="O48" s="158">
        <v>2995926</v>
      </c>
      <c r="P48" s="158">
        <v>2958155</v>
      </c>
      <c r="Q48" s="158">
        <v>2838814</v>
      </c>
      <c r="R48" s="158">
        <v>2889533</v>
      </c>
      <c r="S48" s="163">
        <v>2916798</v>
      </c>
      <c r="T48" s="158">
        <f>SUM(H48:S48)</f>
        <v>35130868</v>
      </c>
      <c r="U48" s="582"/>
      <c r="V48" s="48"/>
    </row>
    <row r="49" spans="2:22" ht="9" customHeight="1" x14ac:dyDescent="0.3">
      <c r="B49" s="583"/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</row>
    <row r="50" spans="2:22" ht="31.5" customHeight="1" x14ac:dyDescent="0.3">
      <c r="B50" s="548" t="s">
        <v>65</v>
      </c>
      <c r="C50" s="549"/>
      <c r="D50" s="549"/>
      <c r="E50" s="549"/>
      <c r="F50" s="549"/>
      <c r="G50" s="549"/>
      <c r="H50" s="549"/>
      <c r="I50" s="549"/>
      <c r="J50" s="549"/>
      <c r="K50" s="549"/>
      <c r="L50" s="549"/>
      <c r="M50" s="549"/>
      <c r="N50" s="549"/>
      <c r="O50" s="549"/>
      <c r="P50" s="549"/>
      <c r="Q50" s="549"/>
      <c r="R50" s="549"/>
      <c r="S50" s="549"/>
      <c r="T50" s="549"/>
      <c r="U50" s="550"/>
    </row>
    <row r="51" spans="2:22" ht="34.5" customHeight="1" x14ac:dyDescent="0.3">
      <c r="B51" s="584" t="s">
        <v>205</v>
      </c>
      <c r="C51" s="584"/>
      <c r="D51" s="584"/>
      <c r="E51" s="584"/>
      <c r="F51" s="584"/>
      <c r="G51" s="584"/>
      <c r="H51" s="584"/>
      <c r="I51" s="584"/>
      <c r="J51" s="584"/>
      <c r="K51" s="584"/>
      <c r="L51" s="584"/>
      <c r="M51" s="584"/>
      <c r="N51" s="584"/>
      <c r="O51" s="584"/>
      <c r="P51" s="584"/>
      <c r="Q51" s="584"/>
      <c r="R51" s="584"/>
      <c r="S51" s="584"/>
      <c r="T51" s="584"/>
      <c r="U51" s="584"/>
    </row>
    <row r="52" spans="2:22" ht="42" customHeight="1" x14ac:dyDescent="0.3">
      <c r="B52" s="133" t="s">
        <v>63</v>
      </c>
      <c r="C52" s="566" t="s">
        <v>62</v>
      </c>
      <c r="D52" s="566"/>
      <c r="E52" s="566"/>
      <c r="F52" s="133" t="s">
        <v>41</v>
      </c>
      <c r="G52" s="133" t="s">
        <v>61</v>
      </c>
      <c r="H52" s="566" t="s">
        <v>60</v>
      </c>
      <c r="I52" s="566"/>
      <c r="J52" s="566"/>
      <c r="K52" s="566"/>
      <c r="L52" s="566"/>
      <c r="M52" s="566"/>
      <c r="N52" s="566"/>
      <c r="O52" s="566" t="s">
        <v>59</v>
      </c>
      <c r="P52" s="566"/>
      <c r="Q52" s="566"/>
      <c r="R52" s="566"/>
      <c r="S52" s="566"/>
      <c r="T52" s="566" t="s">
        <v>58</v>
      </c>
      <c r="U52" s="566"/>
    </row>
    <row r="53" spans="2:22" ht="72.75" customHeight="1" x14ac:dyDescent="0.3">
      <c r="B53" s="134" t="str">
        <f>'[8]FT Componente 1'!$A$21</f>
        <v>[(CAP 2019) / (CAP 2018) -1] * 100</v>
      </c>
      <c r="C53" s="557" t="str">
        <f>'[8]FT Componente 1'!$C$9</f>
        <v>Porcentaje de incremento en la cobertura del servicio de agua potable.</v>
      </c>
      <c r="D53" s="557"/>
      <c r="E53" s="557"/>
      <c r="F53" s="134" t="str">
        <f>'[8]FT Componente 1'!$E$18</f>
        <v>M3</v>
      </c>
      <c r="G53" s="134" t="str">
        <f>'[8]FT Componente 1'!$F$11</f>
        <v>Eficacia</v>
      </c>
      <c r="H53" s="557" t="str">
        <f>'[8]FT Componente 1'!$D$11</f>
        <v>Gestión</v>
      </c>
      <c r="I53" s="557"/>
      <c r="J53" s="557"/>
      <c r="K53" s="557"/>
      <c r="L53" s="557"/>
      <c r="M53" s="557"/>
      <c r="N53" s="557"/>
      <c r="O53" s="557" t="str">
        <f>'[8]FT Componente 1'!$A$23</f>
        <v>mensual</v>
      </c>
      <c r="P53" s="557"/>
      <c r="Q53" s="557"/>
      <c r="R53" s="557"/>
      <c r="S53" s="557"/>
      <c r="T53" s="579" t="s">
        <v>206</v>
      </c>
      <c r="U53" s="580"/>
      <c r="V53" s="149"/>
    </row>
    <row r="54" spans="2:22" ht="31.5" customHeight="1" x14ac:dyDescent="0.3">
      <c r="B54" s="164" t="s">
        <v>1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6"/>
    </row>
    <row r="55" spans="2:22" ht="66" customHeight="1" x14ac:dyDescent="0.3">
      <c r="B55" s="167" t="s">
        <v>51</v>
      </c>
      <c r="C55" s="571" t="s">
        <v>42</v>
      </c>
      <c r="D55" s="544"/>
      <c r="E55" s="544"/>
      <c r="F55" s="136" t="s">
        <v>41</v>
      </c>
      <c r="G55" s="137" t="s">
        <v>1</v>
      </c>
      <c r="H55" s="136" t="s">
        <v>39</v>
      </c>
      <c r="I55" s="136" t="s">
        <v>38</v>
      </c>
      <c r="J55" s="136" t="s">
        <v>37</v>
      </c>
      <c r="K55" s="136" t="s">
        <v>36</v>
      </c>
      <c r="L55" s="136" t="s">
        <v>35</v>
      </c>
      <c r="M55" s="136" t="s">
        <v>34</v>
      </c>
      <c r="N55" s="136" t="s">
        <v>33</v>
      </c>
      <c r="O55" s="136" t="s">
        <v>32</v>
      </c>
      <c r="P55" s="136" t="s">
        <v>31</v>
      </c>
      <c r="Q55" s="136" t="s">
        <v>50</v>
      </c>
      <c r="R55" s="136" t="s">
        <v>29</v>
      </c>
      <c r="S55" s="136" t="s">
        <v>28</v>
      </c>
      <c r="T55" s="136" t="s">
        <v>27</v>
      </c>
      <c r="U55" s="138" t="s">
        <v>26</v>
      </c>
    </row>
    <row r="56" spans="2:22" ht="41.25" customHeight="1" x14ac:dyDescent="0.3">
      <c r="B56" s="168" t="str">
        <f>'[8]FT Componente 1'!A18</f>
        <v>CAP 2019</v>
      </c>
      <c r="C56" s="567" t="str">
        <f>'[8]FT Componente 1'!B18</f>
        <v>Cobertura de agua potable 2019</v>
      </c>
      <c r="D56" s="516"/>
      <c r="E56" s="516"/>
      <c r="F56" s="169" t="str">
        <f>'[8]FT Componente 1'!$E$21</f>
        <v>Porcentaje</v>
      </c>
      <c r="G56" s="146">
        <v>0.8</v>
      </c>
      <c r="H56" s="146">
        <v>0.8</v>
      </c>
      <c r="I56" s="146">
        <v>0.8</v>
      </c>
      <c r="J56" s="146">
        <v>0.8</v>
      </c>
      <c r="K56" s="146">
        <v>0.8</v>
      </c>
      <c r="L56" s="146">
        <v>0.8</v>
      </c>
      <c r="M56" s="146">
        <v>0.8</v>
      </c>
      <c r="N56" s="146">
        <v>0.8</v>
      </c>
      <c r="O56" s="146">
        <v>0.8</v>
      </c>
      <c r="P56" s="146">
        <v>0.8</v>
      </c>
      <c r="Q56" s="146">
        <v>0.8</v>
      </c>
      <c r="R56" s="146">
        <v>0.8</v>
      </c>
      <c r="S56" s="146">
        <v>0.8</v>
      </c>
      <c r="T56" s="146">
        <f>AVERAGE(H56:S56)</f>
        <v>0.79999999999999993</v>
      </c>
      <c r="U56" s="568">
        <f>((T56/T57)-1)</f>
        <v>7.9865016872890715E-2</v>
      </c>
    </row>
    <row r="57" spans="2:22" ht="41.25" customHeight="1" x14ac:dyDescent="0.3">
      <c r="B57" s="168" t="str">
        <f>'[8]FT Componente 1'!A19</f>
        <v>CAP 2018</v>
      </c>
      <c r="C57" s="570" t="str">
        <f>'[8]FT Componente 1'!B19</f>
        <v>Cobertura de agua potable 2018</v>
      </c>
      <c r="D57" s="520"/>
      <c r="E57" s="520"/>
      <c r="F57" s="170" t="str">
        <f>'[8]FT Componente 1'!$E$21</f>
        <v>Porcentaje</v>
      </c>
      <c r="G57" s="147">
        <f>AVERAGE(H57:S57)</f>
        <v>0.74083333333333334</v>
      </c>
      <c r="H57" s="147">
        <v>0.77</v>
      </c>
      <c r="I57" s="147">
        <v>0.78</v>
      </c>
      <c r="J57" s="147">
        <v>0.77</v>
      </c>
      <c r="K57" s="147">
        <v>0.77</v>
      </c>
      <c r="L57" s="147">
        <v>0.74</v>
      </c>
      <c r="M57" s="147">
        <v>0.73</v>
      </c>
      <c r="N57" s="147">
        <v>0.72</v>
      </c>
      <c r="O57" s="147">
        <v>0.71</v>
      </c>
      <c r="P57" s="147">
        <v>0.72</v>
      </c>
      <c r="Q57" s="147">
        <v>0.74</v>
      </c>
      <c r="R57" s="147">
        <v>0.73</v>
      </c>
      <c r="S57" s="147">
        <v>0.71</v>
      </c>
      <c r="T57" s="147">
        <f>AVERAGE(H57:S57)</f>
        <v>0.74083333333333334</v>
      </c>
      <c r="U57" s="569"/>
    </row>
    <row r="58" spans="2:22" ht="30" customHeight="1" x14ac:dyDescent="0.3">
      <c r="B58" s="145" t="s">
        <v>0</v>
      </c>
      <c r="C58" s="171"/>
      <c r="D58" s="172"/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</row>
    <row r="59" spans="2:22" ht="34.799999999999997" x14ac:dyDescent="0.3">
      <c r="B59" s="167" t="s">
        <v>51</v>
      </c>
      <c r="C59" s="571" t="s">
        <v>42</v>
      </c>
      <c r="D59" s="544"/>
      <c r="E59" s="544"/>
      <c r="F59" s="136" t="s">
        <v>41</v>
      </c>
      <c r="G59" s="136" t="s">
        <v>0</v>
      </c>
      <c r="H59" s="136" t="s">
        <v>39</v>
      </c>
      <c r="I59" s="136" t="s">
        <v>38</v>
      </c>
      <c r="J59" s="136" t="s">
        <v>37</v>
      </c>
      <c r="K59" s="136" t="s">
        <v>36</v>
      </c>
      <c r="L59" s="136" t="s">
        <v>35</v>
      </c>
      <c r="M59" s="136" t="s">
        <v>34</v>
      </c>
      <c r="N59" s="136" t="s">
        <v>33</v>
      </c>
      <c r="O59" s="136" t="s">
        <v>32</v>
      </c>
      <c r="P59" s="136" t="s">
        <v>31</v>
      </c>
      <c r="Q59" s="136" t="s">
        <v>50</v>
      </c>
      <c r="R59" s="136" t="s">
        <v>29</v>
      </c>
      <c r="S59" s="136" t="s">
        <v>28</v>
      </c>
      <c r="T59" s="136" t="s">
        <v>27</v>
      </c>
      <c r="U59" s="138" t="s">
        <v>26</v>
      </c>
    </row>
    <row r="60" spans="2:22" ht="34.5" customHeight="1" x14ac:dyDescent="0.3">
      <c r="B60" s="168" t="str">
        <f>'[8]FT Componente 1'!A18</f>
        <v>CAP 2019</v>
      </c>
      <c r="C60" s="567" t="str">
        <f>'[8]FT Componente 1'!B18</f>
        <v>Cobertura de agua potable 2019</v>
      </c>
      <c r="D60" s="516"/>
      <c r="E60" s="516"/>
      <c r="F60" s="169" t="str">
        <f>$F$57</f>
        <v>Porcentaje</v>
      </c>
      <c r="G60" s="146">
        <f>AVERAGE(H60:N60)</f>
        <v>0.76142857142857145</v>
      </c>
      <c r="H60" s="146">
        <v>0.71</v>
      </c>
      <c r="I60" s="146">
        <v>0.79</v>
      </c>
      <c r="J60" s="146">
        <v>0.73</v>
      </c>
      <c r="K60" s="146">
        <v>0.77</v>
      </c>
      <c r="L60" s="146">
        <v>0.81</v>
      </c>
      <c r="M60" s="146">
        <v>0.77</v>
      </c>
      <c r="N60" s="146">
        <v>0.75</v>
      </c>
      <c r="O60" s="146">
        <v>0.74</v>
      </c>
      <c r="P60" s="146">
        <v>0.77</v>
      </c>
      <c r="Q60" s="146">
        <v>0.72</v>
      </c>
      <c r="R60" s="146">
        <v>0.74</v>
      </c>
      <c r="S60" s="146">
        <v>0.78</v>
      </c>
      <c r="T60" s="146">
        <v>0.81</v>
      </c>
      <c r="U60" s="568">
        <f>((T60/T61)-1)</f>
        <v>9.7065462753950449E-2</v>
      </c>
    </row>
    <row r="61" spans="2:22" ht="34.5" customHeight="1" x14ac:dyDescent="0.3">
      <c r="B61" s="168" t="str">
        <f>'[8]FT Componente 1'!A19</f>
        <v>CAP 2018</v>
      </c>
      <c r="C61" s="570" t="str">
        <f>'[8]FT Componente 1'!B19</f>
        <v>Cobertura de agua potable 2018</v>
      </c>
      <c r="D61" s="578"/>
      <c r="E61" s="578"/>
      <c r="F61" s="170" t="str">
        <f>$F$57</f>
        <v>Porcentaje</v>
      </c>
      <c r="G61" s="147">
        <f>AVERAGE(H61:N61)</f>
        <v>0.74999999999999989</v>
      </c>
      <c r="H61" s="147">
        <v>0.74</v>
      </c>
      <c r="I61" s="147">
        <v>0.77</v>
      </c>
      <c r="J61" s="147">
        <v>0.78</v>
      </c>
      <c r="K61" s="147">
        <v>0.77</v>
      </c>
      <c r="L61" s="147">
        <v>0.74</v>
      </c>
      <c r="M61" s="147">
        <v>0.73</v>
      </c>
      <c r="N61" s="147">
        <v>0.72</v>
      </c>
      <c r="O61" s="147">
        <v>0.71</v>
      </c>
      <c r="P61" s="147">
        <v>0.72</v>
      </c>
      <c r="Q61" s="147">
        <v>0.74</v>
      </c>
      <c r="R61" s="147">
        <v>0.73</v>
      </c>
      <c r="S61" s="147">
        <v>0.71</v>
      </c>
      <c r="T61" s="147">
        <f>AVERAGE(H61:S61)</f>
        <v>0.73833333333333329</v>
      </c>
      <c r="U61" s="569"/>
    </row>
    <row r="62" spans="2:22" ht="9" customHeight="1" x14ac:dyDescent="0.3"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</row>
    <row r="63" spans="2:22" ht="30.75" customHeight="1" x14ac:dyDescent="0.3">
      <c r="B63" s="548" t="s">
        <v>207</v>
      </c>
      <c r="C63" s="549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50"/>
    </row>
    <row r="64" spans="2:22" ht="39" customHeight="1" x14ac:dyDescent="0.3">
      <c r="B64" s="577" t="s">
        <v>208</v>
      </c>
      <c r="C64" s="577"/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  <c r="Q64" s="577"/>
      <c r="R64" s="577"/>
      <c r="S64" s="577"/>
      <c r="T64" s="577"/>
      <c r="U64" s="577"/>
    </row>
    <row r="65" spans="2:21" ht="39" customHeight="1" x14ac:dyDescent="0.3">
      <c r="B65" s="133" t="s">
        <v>63</v>
      </c>
      <c r="C65" s="566" t="s">
        <v>62</v>
      </c>
      <c r="D65" s="566"/>
      <c r="E65" s="566"/>
      <c r="F65" s="133" t="s">
        <v>41</v>
      </c>
      <c r="G65" s="133" t="s">
        <v>61</v>
      </c>
      <c r="H65" s="566" t="s">
        <v>60</v>
      </c>
      <c r="I65" s="566"/>
      <c r="J65" s="566"/>
      <c r="K65" s="566"/>
      <c r="L65" s="566"/>
      <c r="M65" s="566"/>
      <c r="N65" s="566"/>
      <c r="O65" s="566" t="s">
        <v>59</v>
      </c>
      <c r="P65" s="566"/>
      <c r="Q65" s="566"/>
      <c r="R65" s="566"/>
      <c r="S65" s="566"/>
      <c r="T65" s="566" t="s">
        <v>58</v>
      </c>
      <c r="U65" s="566"/>
    </row>
    <row r="66" spans="2:21" ht="68.25" customHeight="1" x14ac:dyDescent="0.3">
      <c r="B66" s="134" t="str">
        <f>'[8]FT Componente 2'!$A$21</f>
        <v>(PSA / PTC) * 100</v>
      </c>
      <c r="C66" s="557" t="str">
        <f>'[8]FT Componente 2'!$C$9</f>
        <v>Porcentaje de incremento de cobertura de alcantarillado sanitario.</v>
      </c>
      <c r="D66" s="557"/>
      <c r="E66" s="557"/>
      <c r="F66" s="134" t="str">
        <f>'[8]FT Componente 2'!$E$18</f>
        <v>habitantes</v>
      </c>
      <c r="G66" s="134" t="str">
        <f>'[8]FT Componente 2'!$F$11</f>
        <v>Eficacia</v>
      </c>
      <c r="H66" s="557" t="str">
        <f>'[8]FT Componente 2'!$D$11</f>
        <v>Gestión</v>
      </c>
      <c r="I66" s="557"/>
      <c r="J66" s="557"/>
      <c r="K66" s="557"/>
      <c r="L66" s="557"/>
      <c r="M66" s="557"/>
      <c r="N66" s="557"/>
      <c r="O66" s="557" t="str">
        <f>'[8]FT Componente 2'!$A$23</f>
        <v>mensual</v>
      </c>
      <c r="P66" s="557"/>
      <c r="Q66" s="557"/>
      <c r="R66" s="557"/>
      <c r="S66" s="557"/>
      <c r="T66" s="572" t="str">
        <f>'[8]FT Componente 2'!$H$21</f>
        <v>90% en relación a la población con servicio de alcantarillado sanitario</v>
      </c>
      <c r="U66" s="573"/>
    </row>
    <row r="67" spans="2:21" ht="26.25" customHeight="1" x14ac:dyDescent="0.3">
      <c r="B67" s="175" t="s">
        <v>1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7"/>
    </row>
    <row r="68" spans="2:21" ht="66" customHeight="1" x14ac:dyDescent="0.3">
      <c r="B68" s="167" t="s">
        <v>51</v>
      </c>
      <c r="C68" s="571" t="s">
        <v>42</v>
      </c>
      <c r="D68" s="544"/>
      <c r="E68" s="544"/>
      <c r="F68" s="136" t="s">
        <v>41</v>
      </c>
      <c r="G68" s="137" t="s">
        <v>209</v>
      </c>
      <c r="H68" s="136" t="s">
        <v>39</v>
      </c>
      <c r="I68" s="136" t="s">
        <v>38</v>
      </c>
      <c r="J68" s="136" t="s">
        <v>37</v>
      </c>
      <c r="K68" s="136" t="s">
        <v>36</v>
      </c>
      <c r="L68" s="136" t="s">
        <v>35</v>
      </c>
      <c r="M68" s="136" t="s">
        <v>34</v>
      </c>
      <c r="N68" s="136" t="s">
        <v>33</v>
      </c>
      <c r="O68" s="136" t="s">
        <v>32</v>
      </c>
      <c r="P68" s="136" t="s">
        <v>31</v>
      </c>
      <c r="Q68" s="136" t="s">
        <v>50</v>
      </c>
      <c r="R68" s="136" t="s">
        <v>29</v>
      </c>
      <c r="S68" s="136" t="s">
        <v>28</v>
      </c>
      <c r="T68" s="136" t="s">
        <v>27</v>
      </c>
      <c r="U68" s="138" t="s">
        <v>26</v>
      </c>
    </row>
    <row r="69" spans="2:21" ht="58.5" customHeight="1" x14ac:dyDescent="0.3">
      <c r="B69" s="168" t="str">
        <f>'[8]FT Componente 2'!A18</f>
        <v>PSA</v>
      </c>
      <c r="C69" s="567" t="str">
        <f>'[8]FT Componente 2'!B18</f>
        <v>Población con servicio de alcantarillado</v>
      </c>
      <c r="D69" s="516"/>
      <c r="E69" s="516"/>
      <c r="F69" s="169" t="s">
        <v>210</v>
      </c>
      <c r="G69" s="178">
        <f>AVERAGE(H69:S69)</f>
        <v>605090.20000000007</v>
      </c>
      <c r="H69" s="178">
        <v>600662.70000000007</v>
      </c>
      <c r="I69" s="178">
        <v>601492.70000000007</v>
      </c>
      <c r="J69" s="178">
        <v>602292.70000000007</v>
      </c>
      <c r="K69" s="178">
        <v>603092.70000000007</v>
      </c>
      <c r="L69" s="178">
        <v>603892.70000000007</v>
      </c>
      <c r="M69" s="178">
        <v>604692.70000000007</v>
      </c>
      <c r="N69" s="178">
        <v>605492.70000000007</v>
      </c>
      <c r="O69" s="178">
        <v>606292.70000000007</v>
      </c>
      <c r="P69" s="178">
        <v>607092.70000000007</v>
      </c>
      <c r="Q69" s="178">
        <v>607892.70000000007</v>
      </c>
      <c r="R69" s="178">
        <v>608692.70000000007</v>
      </c>
      <c r="S69" s="178">
        <v>609492.70000000007</v>
      </c>
      <c r="T69" s="178">
        <f>AVERAGE(H69:S69)</f>
        <v>605090.20000000007</v>
      </c>
      <c r="U69" s="568">
        <f>T69/T70</f>
        <v>0.89845444327143098</v>
      </c>
    </row>
    <row r="70" spans="2:21" ht="53.25" customHeight="1" x14ac:dyDescent="0.3">
      <c r="B70" s="168" t="str">
        <f>'[8]FT Componente 2'!A19</f>
        <v>PTC</v>
      </c>
      <c r="C70" s="570" t="str">
        <f>'[8]FT Componente 2'!B19</f>
        <v>Población total del area de cobertura</v>
      </c>
      <c r="D70" s="520"/>
      <c r="E70" s="520"/>
      <c r="F70" s="170" t="str">
        <f>'[8]FT Componente 2'!E18</f>
        <v>habitantes</v>
      </c>
      <c r="G70" s="179">
        <f>AVERAGE(H70:S70)</f>
        <v>673479</v>
      </c>
      <c r="H70" s="179">
        <v>673479</v>
      </c>
      <c r="I70" s="179">
        <v>673479</v>
      </c>
      <c r="J70" s="179">
        <v>673479</v>
      </c>
      <c r="K70" s="179">
        <v>673479</v>
      </c>
      <c r="L70" s="179">
        <v>673479</v>
      </c>
      <c r="M70" s="179">
        <v>673479</v>
      </c>
      <c r="N70" s="179">
        <v>673479</v>
      </c>
      <c r="O70" s="179">
        <v>673479</v>
      </c>
      <c r="P70" s="179">
        <v>673479</v>
      </c>
      <c r="Q70" s="179">
        <v>673479</v>
      </c>
      <c r="R70" s="179">
        <v>673479</v>
      </c>
      <c r="S70" s="179">
        <v>673479</v>
      </c>
      <c r="T70" s="179">
        <f>AVERAGE(H70:S70)</f>
        <v>673479</v>
      </c>
      <c r="U70" s="569"/>
    </row>
    <row r="71" spans="2:21" ht="26.25" customHeight="1" x14ac:dyDescent="0.3">
      <c r="B71" s="145" t="s">
        <v>0</v>
      </c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50"/>
    </row>
    <row r="72" spans="2:21" ht="66" customHeight="1" x14ac:dyDescent="0.3">
      <c r="B72" s="167" t="s">
        <v>51</v>
      </c>
      <c r="C72" s="571" t="s">
        <v>42</v>
      </c>
      <c r="D72" s="544"/>
      <c r="E72" s="544"/>
      <c r="F72" s="136" t="s">
        <v>41</v>
      </c>
      <c r="G72" s="136" t="s">
        <v>0</v>
      </c>
      <c r="H72" s="136" t="s">
        <v>39</v>
      </c>
      <c r="I72" s="136" t="s">
        <v>38</v>
      </c>
      <c r="J72" s="136" t="s">
        <v>37</v>
      </c>
      <c r="K72" s="136" t="s">
        <v>36</v>
      </c>
      <c r="L72" s="136" t="s">
        <v>35</v>
      </c>
      <c r="M72" s="136" t="s">
        <v>34</v>
      </c>
      <c r="N72" s="136" t="s">
        <v>33</v>
      </c>
      <c r="O72" s="136" t="s">
        <v>32</v>
      </c>
      <c r="P72" s="136" t="s">
        <v>31</v>
      </c>
      <c r="Q72" s="136" t="s">
        <v>50</v>
      </c>
      <c r="R72" s="136" t="s">
        <v>29</v>
      </c>
      <c r="S72" s="136" t="s">
        <v>28</v>
      </c>
      <c r="T72" s="136" t="s">
        <v>27</v>
      </c>
      <c r="U72" s="138" t="s">
        <v>26</v>
      </c>
    </row>
    <row r="73" spans="2:21" ht="43.5" customHeight="1" x14ac:dyDescent="0.3">
      <c r="B73" s="168" t="str">
        <f>'[8]FT Componente 2'!A18</f>
        <v>PSA</v>
      </c>
      <c r="C73" s="567" t="str">
        <f>'[8]FT Componente 2'!B18</f>
        <v>Población con servicio de alcantarillado</v>
      </c>
      <c r="D73" s="516"/>
      <c r="E73" s="516"/>
      <c r="F73" s="169" t="s">
        <v>210</v>
      </c>
      <c r="G73" s="180">
        <f>AVERAGE(H73:S73)</f>
        <v>602618.41666666663</v>
      </c>
      <c r="H73" s="178">
        <v>600225</v>
      </c>
      <c r="I73" s="181">
        <v>600675</v>
      </c>
      <c r="J73" s="181">
        <v>601128</v>
      </c>
      <c r="K73" s="181">
        <v>601677</v>
      </c>
      <c r="L73" s="181">
        <v>601258</v>
      </c>
      <c r="M73" s="181">
        <v>601326</v>
      </c>
      <c r="N73" s="181">
        <v>602258</v>
      </c>
      <c r="O73" s="181">
        <v>603455</v>
      </c>
      <c r="P73" s="181">
        <v>608250</v>
      </c>
      <c r="Q73" s="181">
        <v>601428</v>
      </c>
      <c r="R73" s="181">
        <v>601420</v>
      </c>
      <c r="S73" s="181">
        <v>608321</v>
      </c>
      <c r="T73" s="178">
        <f>AVERAGE(H73:S73)</f>
        <v>602618.41666666663</v>
      </c>
      <c r="U73" s="568">
        <f>(T73/T74)</f>
        <v>0.89478427191741183</v>
      </c>
    </row>
    <row r="74" spans="2:21" ht="39.75" customHeight="1" x14ac:dyDescent="0.3">
      <c r="B74" s="168" t="str">
        <f>'[8]FT Componente 2'!A19</f>
        <v>PTC</v>
      </c>
      <c r="C74" s="570" t="str">
        <f>'[8]FT Componente 2'!B19</f>
        <v>Población total del area de cobertura</v>
      </c>
      <c r="D74" s="520"/>
      <c r="E74" s="520"/>
      <c r="F74" s="170" t="s">
        <v>210</v>
      </c>
      <c r="G74" s="182">
        <f>AVERAGE(H74:S74)</f>
        <v>673479</v>
      </c>
      <c r="H74" s="179">
        <v>673479</v>
      </c>
      <c r="I74" s="179">
        <v>673479</v>
      </c>
      <c r="J74" s="179">
        <v>673479</v>
      </c>
      <c r="K74" s="179">
        <v>673479</v>
      </c>
      <c r="L74" s="179">
        <v>673479</v>
      </c>
      <c r="M74" s="179">
        <v>673479</v>
      </c>
      <c r="N74" s="179">
        <v>673479</v>
      </c>
      <c r="O74" s="179">
        <v>673479</v>
      </c>
      <c r="P74" s="179">
        <v>673479</v>
      </c>
      <c r="Q74" s="179">
        <v>673479</v>
      </c>
      <c r="R74" s="179">
        <v>673479</v>
      </c>
      <c r="S74" s="179">
        <v>673479</v>
      </c>
      <c r="T74" s="179">
        <f>AVERAGE(H74:S74)</f>
        <v>673479</v>
      </c>
      <c r="U74" s="569"/>
    </row>
    <row r="75" spans="2:21" ht="15" customHeight="1" x14ac:dyDescent="0.3">
      <c r="B75" s="540"/>
      <c r="C75" s="540"/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0"/>
      <c r="T75" s="540"/>
      <c r="U75" s="540"/>
    </row>
    <row r="76" spans="2:21" ht="30" customHeight="1" x14ac:dyDescent="0.3">
      <c r="B76" s="548" t="s">
        <v>211</v>
      </c>
      <c r="C76" s="549"/>
      <c r="D76" s="549"/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550"/>
    </row>
    <row r="77" spans="2:21" ht="36.75" customHeight="1" x14ac:dyDescent="0.3">
      <c r="B77" s="574" t="s">
        <v>212</v>
      </c>
      <c r="C77" s="575"/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5"/>
      <c r="U77" s="576"/>
    </row>
    <row r="78" spans="2:21" ht="36" customHeight="1" x14ac:dyDescent="0.3">
      <c r="B78" s="133" t="s">
        <v>63</v>
      </c>
      <c r="C78" s="566" t="s">
        <v>62</v>
      </c>
      <c r="D78" s="566"/>
      <c r="E78" s="566"/>
      <c r="F78" s="133" t="s">
        <v>41</v>
      </c>
      <c r="G78" s="133" t="s">
        <v>61</v>
      </c>
      <c r="H78" s="566" t="s">
        <v>60</v>
      </c>
      <c r="I78" s="566"/>
      <c r="J78" s="566"/>
      <c r="K78" s="566"/>
      <c r="L78" s="566"/>
      <c r="M78" s="566"/>
      <c r="N78" s="566"/>
      <c r="O78" s="566" t="s">
        <v>59</v>
      </c>
      <c r="P78" s="566"/>
      <c r="Q78" s="566"/>
      <c r="R78" s="566"/>
      <c r="S78" s="566"/>
      <c r="T78" s="566" t="s">
        <v>58</v>
      </c>
      <c r="U78" s="566"/>
    </row>
    <row r="79" spans="2:21" ht="60.75" customHeight="1" x14ac:dyDescent="0.3">
      <c r="B79" s="134" t="str">
        <f>'[8]FT Componente 3'!$A$21</f>
        <v>(VART / VARR) * 100</v>
      </c>
      <c r="C79" s="557" t="str">
        <f>'[8]FT Componente 3'!$C$9</f>
        <v>Cobertura de tratamiento de
aguas residuales en plantas municipales</v>
      </c>
      <c r="D79" s="557"/>
      <c r="E79" s="557"/>
      <c r="F79" s="134" t="str">
        <f>'[8]FT Componente 3'!$E$18</f>
        <v>M3</v>
      </c>
      <c r="G79" s="134" t="s">
        <v>55</v>
      </c>
      <c r="H79" s="557" t="s">
        <v>71</v>
      </c>
      <c r="I79" s="557"/>
      <c r="J79" s="557"/>
      <c r="K79" s="557"/>
      <c r="L79" s="557"/>
      <c r="M79" s="557"/>
      <c r="N79" s="557"/>
      <c r="O79" s="334" t="str">
        <f>'[8]FT Componente 3'!$A$23</f>
        <v>mensual</v>
      </c>
      <c r="P79" s="335"/>
      <c r="Q79" s="335"/>
      <c r="R79" s="335"/>
      <c r="S79" s="336"/>
      <c r="T79" s="572" t="str">
        <f>'[8]FT Componente 3'!$H$21</f>
        <v>90% en relación al agua residual tratada en el municipio</v>
      </c>
      <c r="U79" s="573"/>
    </row>
    <row r="80" spans="2:21" ht="27.75" customHeight="1" x14ac:dyDescent="0.3">
      <c r="B80" s="164" t="s">
        <v>1</v>
      </c>
      <c r="C80" s="560"/>
      <c r="D80" s="560"/>
      <c r="E80" s="560"/>
      <c r="F80" s="560"/>
      <c r="G80" s="560"/>
      <c r="H80" s="560"/>
      <c r="I80" s="560"/>
      <c r="J80" s="560"/>
      <c r="K80" s="560"/>
      <c r="L80" s="560"/>
      <c r="M80" s="560"/>
      <c r="N80" s="560"/>
      <c r="O80" s="560"/>
      <c r="P80" s="560"/>
      <c r="Q80" s="560"/>
      <c r="R80" s="560"/>
      <c r="S80" s="560"/>
      <c r="T80" s="560"/>
      <c r="U80" s="561"/>
    </row>
    <row r="81" spans="2:21" ht="57" customHeight="1" x14ac:dyDescent="0.3">
      <c r="B81" s="167" t="s">
        <v>51</v>
      </c>
      <c r="C81" s="571" t="s">
        <v>42</v>
      </c>
      <c r="D81" s="544"/>
      <c r="E81" s="544"/>
      <c r="F81" s="136" t="s">
        <v>41</v>
      </c>
      <c r="G81" s="137" t="s">
        <v>1</v>
      </c>
      <c r="H81" s="136" t="s">
        <v>39</v>
      </c>
      <c r="I81" s="136" t="s">
        <v>38</v>
      </c>
      <c r="J81" s="136" t="s">
        <v>37</v>
      </c>
      <c r="K81" s="136" t="s">
        <v>36</v>
      </c>
      <c r="L81" s="136" t="s">
        <v>35</v>
      </c>
      <c r="M81" s="136" t="s">
        <v>34</v>
      </c>
      <c r="N81" s="136" t="s">
        <v>33</v>
      </c>
      <c r="O81" s="136" t="s">
        <v>32</v>
      </c>
      <c r="P81" s="136" t="s">
        <v>31</v>
      </c>
      <c r="Q81" s="136" t="s">
        <v>50</v>
      </c>
      <c r="R81" s="136" t="s">
        <v>29</v>
      </c>
      <c r="S81" s="136" t="s">
        <v>28</v>
      </c>
      <c r="T81" s="136" t="s">
        <v>27</v>
      </c>
      <c r="U81" s="138" t="s">
        <v>26</v>
      </c>
    </row>
    <row r="82" spans="2:21" ht="34.5" customHeight="1" x14ac:dyDescent="0.3">
      <c r="B82" s="168" t="str">
        <f>'[8]FT Componente 3'!A18</f>
        <v>VART</v>
      </c>
      <c r="C82" s="567" t="str">
        <f>'[8]FT Componente 3'!B18</f>
        <v>Volumen de agua residual tratada</v>
      </c>
      <c r="D82" s="516"/>
      <c r="E82" s="516"/>
      <c r="F82" s="169" t="str">
        <f>'[8]FT Componente 3'!$E$18</f>
        <v>M3</v>
      </c>
      <c r="G82" s="183">
        <f>T82</f>
        <v>72000000</v>
      </c>
      <c r="H82" s="183">
        <v>6000000</v>
      </c>
      <c r="I82" s="183">
        <v>6000000</v>
      </c>
      <c r="J82" s="183">
        <v>6000000</v>
      </c>
      <c r="K82" s="183">
        <v>6000000</v>
      </c>
      <c r="L82" s="183">
        <v>6000000</v>
      </c>
      <c r="M82" s="183">
        <v>6000000</v>
      </c>
      <c r="N82" s="183">
        <v>6000000</v>
      </c>
      <c r="O82" s="183">
        <v>6000000</v>
      </c>
      <c r="P82" s="183">
        <v>6000000</v>
      </c>
      <c r="Q82" s="183">
        <v>6000000</v>
      </c>
      <c r="R82" s="183">
        <v>6000000</v>
      </c>
      <c r="S82" s="183">
        <v>6000000</v>
      </c>
      <c r="T82" s="183">
        <f>SUM(H82:S82)</f>
        <v>72000000</v>
      </c>
      <c r="U82" s="568">
        <f>T82/T83</f>
        <v>0.90090090090090091</v>
      </c>
    </row>
    <row r="83" spans="2:21" ht="32.25" customHeight="1" x14ac:dyDescent="0.3">
      <c r="B83" s="168" t="str">
        <f>'[8]FT Componente 3'!A19</f>
        <v>VARR</v>
      </c>
      <c r="C83" s="570" t="str">
        <f>'[8]FT Componente 3'!B19</f>
        <v>Volumen de agua residual recolectada</v>
      </c>
      <c r="D83" s="520"/>
      <c r="E83" s="520"/>
      <c r="F83" s="170" t="str">
        <f>'[8]FT Componente 3'!$E$18</f>
        <v>M3</v>
      </c>
      <c r="G83" s="184">
        <f>T83</f>
        <v>79920000</v>
      </c>
      <c r="H83" s="184">
        <v>6660000</v>
      </c>
      <c r="I83" s="184">
        <v>6660000</v>
      </c>
      <c r="J83" s="184">
        <v>6660000</v>
      </c>
      <c r="K83" s="184">
        <v>6660000</v>
      </c>
      <c r="L83" s="184">
        <v>6660000</v>
      </c>
      <c r="M83" s="184">
        <v>6660000</v>
      </c>
      <c r="N83" s="184">
        <v>6660000</v>
      </c>
      <c r="O83" s="184">
        <v>6660000</v>
      </c>
      <c r="P83" s="184">
        <v>6660000</v>
      </c>
      <c r="Q83" s="184">
        <v>6660000</v>
      </c>
      <c r="R83" s="184">
        <v>6660000</v>
      </c>
      <c r="S83" s="184">
        <v>6660000</v>
      </c>
      <c r="T83" s="184">
        <f>SUM(H83:S83)</f>
        <v>79920000</v>
      </c>
      <c r="U83" s="569"/>
    </row>
    <row r="84" spans="2:21" ht="25.5" customHeight="1" x14ac:dyDescent="0.3">
      <c r="B84" s="145" t="s">
        <v>0</v>
      </c>
      <c r="C84" s="548"/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50"/>
    </row>
    <row r="85" spans="2:21" ht="56.25" customHeight="1" x14ac:dyDescent="0.3">
      <c r="B85" s="167" t="s">
        <v>51</v>
      </c>
      <c r="C85" s="571" t="s">
        <v>42</v>
      </c>
      <c r="D85" s="544"/>
      <c r="E85" s="544"/>
      <c r="F85" s="136" t="s">
        <v>41</v>
      </c>
      <c r="G85" s="136" t="s">
        <v>0</v>
      </c>
      <c r="H85" s="136" t="s">
        <v>39</v>
      </c>
      <c r="I85" s="136" t="s">
        <v>38</v>
      </c>
      <c r="J85" s="136" t="s">
        <v>37</v>
      </c>
      <c r="K85" s="136" t="s">
        <v>36</v>
      </c>
      <c r="L85" s="136" t="s">
        <v>35</v>
      </c>
      <c r="M85" s="136" t="s">
        <v>34</v>
      </c>
      <c r="N85" s="136" t="s">
        <v>33</v>
      </c>
      <c r="O85" s="136" t="s">
        <v>32</v>
      </c>
      <c r="P85" s="136" t="s">
        <v>31</v>
      </c>
      <c r="Q85" s="136" t="s">
        <v>50</v>
      </c>
      <c r="R85" s="136" t="s">
        <v>29</v>
      </c>
      <c r="S85" s="136" t="s">
        <v>28</v>
      </c>
      <c r="T85" s="136" t="s">
        <v>27</v>
      </c>
      <c r="U85" s="138" t="s">
        <v>26</v>
      </c>
    </row>
    <row r="86" spans="2:21" ht="36" customHeight="1" x14ac:dyDescent="0.3">
      <c r="B86" s="168" t="str">
        <f>'[8]FT Componente 3'!A18</f>
        <v>VART</v>
      </c>
      <c r="C86" s="567" t="str">
        <f>'[8]FT Componente 3'!B18</f>
        <v>Volumen de agua residual tratada</v>
      </c>
      <c r="D86" s="516"/>
      <c r="E86" s="516"/>
      <c r="F86" s="169" t="str">
        <f>'[8]FT Componente 3'!$E$18</f>
        <v>M3</v>
      </c>
      <c r="G86" s="183">
        <f>SUM(H86:S86)</f>
        <v>57403437.566399999</v>
      </c>
      <c r="H86" s="185">
        <v>4730399.9136000006</v>
      </c>
      <c r="I86" s="185">
        <v>4362543.3600000003</v>
      </c>
      <c r="J86" s="185">
        <v>4716729.3600000003</v>
      </c>
      <c r="K86" s="185">
        <v>4566597.2640000004</v>
      </c>
      <c r="L86" s="183">
        <v>4853595.5999999996</v>
      </c>
      <c r="M86" s="183">
        <v>4788246.9600000018</v>
      </c>
      <c r="N86" s="186">
        <v>4920335.9712000014</v>
      </c>
      <c r="O86" s="186">
        <v>4975077.78</v>
      </c>
      <c r="P86" s="186">
        <v>4818761.2799999993</v>
      </c>
      <c r="Q86" s="186">
        <v>4900127.4432000006</v>
      </c>
      <c r="R86" s="186">
        <v>4813542.6119999997</v>
      </c>
      <c r="S86" s="186">
        <v>4957480.0224000001</v>
      </c>
      <c r="T86" s="183">
        <f>SUM(H86:S86)</f>
        <v>57403437.566399999</v>
      </c>
      <c r="U86" s="568">
        <f>T86/T87</f>
        <v>0.89386749046357017</v>
      </c>
    </row>
    <row r="87" spans="2:21" ht="36" customHeight="1" x14ac:dyDescent="0.3">
      <c r="B87" s="168" t="str">
        <f>'[8]FT Componente 3'!A19</f>
        <v>VARR</v>
      </c>
      <c r="C87" s="570" t="str">
        <f>'[8]FT Componente 3'!B19</f>
        <v>Volumen de agua residual recolectada</v>
      </c>
      <c r="D87" s="520"/>
      <c r="E87" s="520"/>
      <c r="F87" s="170" t="str">
        <f>'[8]FT Componente 3'!$E$18</f>
        <v>M3</v>
      </c>
      <c r="G87" s="184">
        <f>SUM(H87:S87)</f>
        <v>64219180.335812308</v>
      </c>
      <c r="H87" s="187">
        <v>5717451.6144000003</v>
      </c>
      <c r="I87" s="187">
        <v>4795029.0575999999</v>
      </c>
      <c r="J87" s="187">
        <v>5196108.3983999994</v>
      </c>
      <c r="K87" s="187">
        <v>5299066.0763999997</v>
      </c>
      <c r="L87" s="187">
        <v>5750517.2400000002</v>
      </c>
      <c r="M87" s="184">
        <v>5525810.5770000005</v>
      </c>
      <c r="N87" s="188">
        <v>5659978.9391999999</v>
      </c>
      <c r="O87" s="188">
        <v>5676431.9848615387</v>
      </c>
      <c r="P87" s="188">
        <v>5228096.6592000006</v>
      </c>
      <c r="Q87" s="188">
        <v>4501751.9199507702</v>
      </c>
      <c r="R87" s="188">
        <v>4972125.9456000002</v>
      </c>
      <c r="S87" s="188">
        <v>5896811.9232000019</v>
      </c>
      <c r="T87" s="184">
        <f>SUM(H87:S87)</f>
        <v>64219180.335812308</v>
      </c>
      <c r="U87" s="569"/>
    </row>
    <row r="88" spans="2:21" ht="7.5" customHeight="1" x14ac:dyDescent="0.3">
      <c r="B88" s="540"/>
      <c r="C88" s="540"/>
      <c r="D88" s="540"/>
      <c r="E88" s="540"/>
      <c r="F88" s="540"/>
      <c r="G88" s="540"/>
      <c r="H88" s="540"/>
      <c r="I88" s="540"/>
      <c r="J88" s="540"/>
      <c r="K88" s="540"/>
      <c r="L88" s="540"/>
      <c r="M88" s="540"/>
      <c r="N88" s="540"/>
      <c r="O88" s="540"/>
      <c r="P88" s="540"/>
      <c r="Q88" s="540"/>
      <c r="R88" s="540"/>
      <c r="S88" s="540"/>
      <c r="T88" s="540"/>
      <c r="U88" s="540"/>
    </row>
    <row r="89" spans="2:21" ht="29.25" customHeight="1" x14ac:dyDescent="0.3">
      <c r="B89" s="548" t="s">
        <v>213</v>
      </c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50"/>
    </row>
    <row r="90" spans="2:21" ht="36" customHeight="1" x14ac:dyDescent="0.3">
      <c r="B90" s="563" t="s">
        <v>214</v>
      </c>
      <c r="C90" s="564"/>
      <c r="D90" s="564"/>
      <c r="E90" s="564"/>
      <c r="F90" s="564"/>
      <c r="G90" s="564"/>
      <c r="H90" s="564"/>
      <c r="I90" s="564"/>
      <c r="J90" s="564"/>
      <c r="K90" s="564"/>
      <c r="L90" s="564"/>
      <c r="M90" s="564"/>
      <c r="N90" s="564"/>
      <c r="O90" s="564"/>
      <c r="P90" s="564"/>
      <c r="Q90" s="564"/>
      <c r="R90" s="564"/>
      <c r="S90" s="564"/>
      <c r="T90" s="564"/>
      <c r="U90" s="565"/>
    </row>
    <row r="91" spans="2:21" ht="38.25" customHeight="1" x14ac:dyDescent="0.3">
      <c r="B91" s="133" t="s">
        <v>63</v>
      </c>
      <c r="C91" s="566" t="s">
        <v>62</v>
      </c>
      <c r="D91" s="566"/>
      <c r="E91" s="566"/>
      <c r="F91" s="133" t="s">
        <v>41</v>
      </c>
      <c r="G91" s="133" t="s">
        <v>61</v>
      </c>
      <c r="H91" s="566" t="s">
        <v>60</v>
      </c>
      <c r="I91" s="566"/>
      <c r="J91" s="566"/>
      <c r="K91" s="566"/>
      <c r="L91" s="566"/>
      <c r="M91" s="566"/>
      <c r="N91" s="566"/>
      <c r="O91" s="566" t="s">
        <v>59</v>
      </c>
      <c r="P91" s="566"/>
      <c r="Q91" s="566"/>
      <c r="R91" s="566"/>
      <c r="S91" s="566"/>
      <c r="T91" s="566" t="s">
        <v>58</v>
      </c>
      <c r="U91" s="566"/>
    </row>
    <row r="92" spans="2:21" ht="54.75" customHeight="1" x14ac:dyDescent="0.3">
      <c r="B92" s="134" t="str">
        <f>'[8]FT Componente 4'!$A$21</f>
        <v>(RC 2019) / (RC 2018) * 100</v>
      </c>
      <c r="C92" s="557" t="str">
        <f>'[8]FT Componente 4'!$C$9</f>
        <v>Porcentaje de variación en la reposición de concreto</v>
      </c>
      <c r="D92" s="557"/>
      <c r="E92" s="557"/>
      <c r="F92" s="134" t="s">
        <v>193</v>
      </c>
      <c r="G92" s="134" t="s">
        <v>55</v>
      </c>
      <c r="H92" s="557" t="s">
        <v>71</v>
      </c>
      <c r="I92" s="557"/>
      <c r="J92" s="557"/>
      <c r="K92" s="557"/>
      <c r="L92" s="557"/>
      <c r="M92" s="557"/>
      <c r="N92" s="557"/>
      <c r="O92" s="557" t="s">
        <v>53</v>
      </c>
      <c r="P92" s="557"/>
      <c r="Q92" s="557"/>
      <c r="R92" s="557"/>
      <c r="S92" s="557"/>
      <c r="T92" s="558" t="str">
        <f>'[8]FT Componente 4'!$H$21</f>
        <v>80% en relación a la reposición de concreto al año 2018</v>
      </c>
      <c r="U92" s="559"/>
    </row>
    <row r="93" spans="2:21" ht="35.25" customHeight="1" x14ac:dyDescent="0.3">
      <c r="B93" s="164" t="s">
        <v>1</v>
      </c>
      <c r="C93" s="560"/>
      <c r="D93" s="560"/>
      <c r="E93" s="560"/>
      <c r="F93" s="560"/>
      <c r="G93" s="560"/>
      <c r="H93" s="560"/>
      <c r="I93" s="560"/>
      <c r="J93" s="560"/>
      <c r="K93" s="560"/>
      <c r="L93" s="560"/>
      <c r="M93" s="560"/>
      <c r="N93" s="560"/>
      <c r="O93" s="560"/>
      <c r="P93" s="560"/>
      <c r="Q93" s="560"/>
      <c r="R93" s="560"/>
      <c r="S93" s="560"/>
      <c r="T93" s="560"/>
      <c r="U93" s="561"/>
    </row>
    <row r="94" spans="2:21" ht="51" customHeight="1" x14ac:dyDescent="0.3">
      <c r="B94" s="167" t="s">
        <v>51</v>
      </c>
      <c r="C94" s="562" t="s">
        <v>42</v>
      </c>
      <c r="D94" s="562"/>
      <c r="E94" s="562"/>
      <c r="F94" s="167" t="s">
        <v>41</v>
      </c>
      <c r="G94" s="189" t="s">
        <v>1</v>
      </c>
      <c r="H94" s="167" t="s">
        <v>39</v>
      </c>
      <c r="I94" s="167" t="s">
        <v>38</v>
      </c>
      <c r="J94" s="167" t="s">
        <v>37</v>
      </c>
      <c r="K94" s="167" t="s">
        <v>36</v>
      </c>
      <c r="L94" s="167" t="s">
        <v>35</v>
      </c>
      <c r="M94" s="167" t="s">
        <v>34</v>
      </c>
      <c r="N94" s="167" t="s">
        <v>33</v>
      </c>
      <c r="O94" s="167" t="s">
        <v>32</v>
      </c>
      <c r="P94" s="167" t="s">
        <v>31</v>
      </c>
      <c r="Q94" s="167" t="s">
        <v>50</v>
      </c>
      <c r="R94" s="167" t="s">
        <v>29</v>
      </c>
      <c r="S94" s="167" t="s">
        <v>28</v>
      </c>
      <c r="T94" s="167" t="s">
        <v>27</v>
      </c>
      <c r="U94" s="167" t="s">
        <v>26</v>
      </c>
    </row>
    <row r="95" spans="2:21" ht="36.75" customHeight="1" x14ac:dyDescent="0.3">
      <c r="B95" s="168" t="str">
        <f>'[8]FT Componente 4'!A18</f>
        <v>RC 2019</v>
      </c>
      <c r="C95" s="536" t="str">
        <f>'[8]FT Componente 4'!B18</f>
        <v>Reposición de concreto 2019</v>
      </c>
      <c r="D95" s="536"/>
      <c r="E95" s="536"/>
      <c r="F95" s="168" t="s">
        <v>215</v>
      </c>
      <c r="G95" s="190">
        <f>SUM(H95:S95)</f>
        <v>3360</v>
      </c>
      <c r="H95" s="191">
        <v>280</v>
      </c>
      <c r="I95" s="191">
        <v>280</v>
      </c>
      <c r="J95" s="191">
        <v>280</v>
      </c>
      <c r="K95" s="191">
        <v>280</v>
      </c>
      <c r="L95" s="191">
        <v>280</v>
      </c>
      <c r="M95" s="191">
        <v>280</v>
      </c>
      <c r="N95" s="191">
        <v>280</v>
      </c>
      <c r="O95" s="191">
        <v>280</v>
      </c>
      <c r="P95" s="191">
        <v>280</v>
      </c>
      <c r="Q95" s="191">
        <v>280</v>
      </c>
      <c r="R95" s="191">
        <v>280</v>
      </c>
      <c r="S95" s="191">
        <v>280</v>
      </c>
      <c r="T95" s="190">
        <f>SUM(H95:S95)</f>
        <v>3360</v>
      </c>
      <c r="U95" s="537">
        <f>(T95/T96)</f>
        <v>0.7977889848135169</v>
      </c>
    </row>
    <row r="96" spans="2:21" ht="36.75" customHeight="1" x14ac:dyDescent="0.3">
      <c r="B96" s="168" t="str">
        <f>'[8]FT Componente 4'!A19</f>
        <v>RC 2018</v>
      </c>
      <c r="C96" s="536" t="str">
        <f>'[8]FT Componente 4'!B19</f>
        <v>Reposición de concreto 2018</v>
      </c>
      <c r="D96" s="539"/>
      <c r="E96" s="539"/>
      <c r="F96" s="168" t="s">
        <v>215</v>
      </c>
      <c r="G96" s="190">
        <f>SUM(H96:S96)</f>
        <v>4211.6399999999994</v>
      </c>
      <c r="H96" s="191">
        <v>261.81</v>
      </c>
      <c r="I96" s="191">
        <v>341.53</v>
      </c>
      <c r="J96" s="191">
        <v>331.2</v>
      </c>
      <c r="K96" s="191">
        <v>343.26</v>
      </c>
      <c r="L96" s="191">
        <v>216.16</v>
      </c>
      <c r="M96" s="191">
        <v>294.08999999999997</v>
      </c>
      <c r="N96" s="191">
        <v>505.28</v>
      </c>
      <c r="O96" s="191">
        <v>413.75</v>
      </c>
      <c r="P96" s="191">
        <v>214.31</v>
      </c>
      <c r="Q96" s="191">
        <v>540.72</v>
      </c>
      <c r="R96" s="191">
        <v>380.2</v>
      </c>
      <c r="S96" s="191">
        <v>369.33</v>
      </c>
      <c r="T96" s="190">
        <f>SUM(H96:S96)</f>
        <v>4211.6399999999994</v>
      </c>
      <c r="U96" s="538"/>
    </row>
    <row r="97" spans="2:21" ht="28.5" customHeight="1" x14ac:dyDescent="0.3">
      <c r="B97" s="145" t="s">
        <v>0</v>
      </c>
      <c r="C97" s="548"/>
      <c r="D97" s="549"/>
      <c r="E97" s="549"/>
      <c r="F97" s="549"/>
      <c r="G97" s="549"/>
      <c r="H97" s="549"/>
      <c r="I97" s="549"/>
      <c r="J97" s="549"/>
      <c r="K97" s="549"/>
      <c r="L97" s="549"/>
      <c r="M97" s="549"/>
      <c r="N97" s="549"/>
      <c r="O97" s="549"/>
      <c r="P97" s="549"/>
      <c r="Q97" s="549"/>
      <c r="R97" s="549"/>
      <c r="S97" s="549"/>
      <c r="T97" s="549"/>
      <c r="U97" s="550"/>
    </row>
    <row r="98" spans="2:21" ht="15" customHeight="1" x14ac:dyDescent="0.3">
      <c r="B98" s="546" t="s">
        <v>51</v>
      </c>
      <c r="C98" s="551" t="s">
        <v>42</v>
      </c>
      <c r="D98" s="552"/>
      <c r="E98" s="553"/>
      <c r="F98" s="546" t="s">
        <v>41</v>
      </c>
      <c r="G98" s="546" t="s">
        <v>0</v>
      </c>
      <c r="H98" s="546" t="s">
        <v>39</v>
      </c>
      <c r="I98" s="546" t="s">
        <v>38</v>
      </c>
      <c r="J98" s="546" t="s">
        <v>37</v>
      </c>
      <c r="K98" s="546" t="s">
        <v>36</v>
      </c>
      <c r="L98" s="546" t="s">
        <v>35</v>
      </c>
      <c r="M98" s="546" t="s">
        <v>34</v>
      </c>
      <c r="N98" s="546" t="s">
        <v>33</v>
      </c>
      <c r="O98" s="546" t="s">
        <v>32</v>
      </c>
      <c r="P98" s="546" t="s">
        <v>31</v>
      </c>
      <c r="Q98" s="546" t="s">
        <v>50</v>
      </c>
      <c r="R98" s="546" t="s">
        <v>29</v>
      </c>
      <c r="S98" s="546" t="s">
        <v>28</v>
      </c>
      <c r="T98" s="546" t="s">
        <v>27</v>
      </c>
      <c r="U98" s="546" t="s">
        <v>26</v>
      </c>
    </row>
    <row r="99" spans="2:21" ht="36.75" customHeight="1" x14ac:dyDescent="0.3">
      <c r="B99" s="547"/>
      <c r="C99" s="554"/>
      <c r="D99" s="555"/>
      <c r="E99" s="556"/>
      <c r="F99" s="547"/>
      <c r="G99" s="547"/>
      <c r="H99" s="547"/>
      <c r="I99" s="547"/>
      <c r="J99" s="547"/>
      <c r="K99" s="547"/>
      <c r="L99" s="547"/>
      <c r="M99" s="547"/>
      <c r="N99" s="547"/>
      <c r="O99" s="547"/>
      <c r="P99" s="547"/>
      <c r="Q99" s="547"/>
      <c r="R99" s="547"/>
      <c r="S99" s="547"/>
      <c r="T99" s="547"/>
      <c r="U99" s="547"/>
    </row>
    <row r="100" spans="2:21" ht="36" customHeight="1" x14ac:dyDescent="0.3">
      <c r="B100" s="168" t="str">
        <f t="shared" ref="B100:C101" si="0">B95</f>
        <v>RC 2019</v>
      </c>
      <c r="C100" s="536" t="str">
        <f t="shared" si="0"/>
        <v>Reposición de concreto 2019</v>
      </c>
      <c r="D100" s="536"/>
      <c r="E100" s="536"/>
      <c r="F100" s="168" t="s">
        <v>215</v>
      </c>
      <c r="G100" s="190">
        <f>SUM(H100:S100)</f>
        <v>3457</v>
      </c>
      <c r="H100" s="191">
        <v>288</v>
      </c>
      <c r="I100" s="191">
        <v>289</v>
      </c>
      <c r="J100" s="191">
        <v>287</v>
      </c>
      <c r="K100" s="191">
        <v>320</v>
      </c>
      <c r="L100" s="191">
        <v>265</v>
      </c>
      <c r="M100" s="191">
        <v>310</v>
      </c>
      <c r="N100" s="191">
        <v>425</v>
      </c>
      <c r="O100" s="191">
        <v>418</v>
      </c>
      <c r="P100" s="191">
        <v>210</v>
      </c>
      <c r="Q100" s="191">
        <v>215</v>
      </c>
      <c r="R100" s="191">
        <v>220</v>
      </c>
      <c r="S100" s="191">
        <v>210</v>
      </c>
      <c r="T100" s="190">
        <f>SUM(H100:S100)</f>
        <v>3457</v>
      </c>
      <c r="U100" s="537">
        <f>T100/T101</f>
        <v>0.82082039300605003</v>
      </c>
    </row>
    <row r="101" spans="2:21" ht="36" customHeight="1" x14ac:dyDescent="0.3">
      <c r="B101" s="168" t="str">
        <f t="shared" si="0"/>
        <v>RC 2018</v>
      </c>
      <c r="C101" s="536" t="str">
        <f t="shared" si="0"/>
        <v>Reposición de concreto 2018</v>
      </c>
      <c r="D101" s="539"/>
      <c r="E101" s="539"/>
      <c r="F101" s="168" t="s">
        <v>215</v>
      </c>
      <c r="G101" s="190">
        <f>SUM(H101:S101)</f>
        <v>4211.6399999999994</v>
      </c>
      <c r="H101" s="191">
        <v>261.81</v>
      </c>
      <c r="I101" s="191">
        <v>341.53</v>
      </c>
      <c r="J101" s="191">
        <v>331.2</v>
      </c>
      <c r="K101" s="191">
        <v>343.26</v>
      </c>
      <c r="L101" s="191">
        <v>216.16</v>
      </c>
      <c r="M101" s="191">
        <v>294.08999999999997</v>
      </c>
      <c r="N101" s="191">
        <v>505.28</v>
      </c>
      <c r="O101" s="191">
        <v>413.75</v>
      </c>
      <c r="P101" s="191">
        <v>214.31</v>
      </c>
      <c r="Q101" s="191">
        <v>540.72</v>
      </c>
      <c r="R101" s="191">
        <v>380.2</v>
      </c>
      <c r="S101" s="191">
        <v>369.33</v>
      </c>
      <c r="T101" s="190">
        <f>SUM(H101:S101)</f>
        <v>4211.6399999999994</v>
      </c>
      <c r="U101" s="538"/>
    </row>
    <row r="102" spans="2:21" ht="5.25" customHeight="1" x14ac:dyDescent="0.3">
      <c r="B102" s="540"/>
      <c r="C102" s="540"/>
      <c r="D102" s="540"/>
      <c r="E102" s="540"/>
      <c r="F102" s="540"/>
      <c r="G102" s="540"/>
      <c r="H102" s="540"/>
      <c r="I102" s="540"/>
      <c r="J102" s="540"/>
      <c r="K102" s="540"/>
      <c r="L102" s="540"/>
      <c r="M102" s="540"/>
      <c r="N102" s="540"/>
      <c r="O102" s="540"/>
      <c r="P102" s="540"/>
      <c r="Q102" s="540"/>
      <c r="R102" s="540"/>
      <c r="S102" s="540"/>
      <c r="T102" s="540"/>
      <c r="U102" s="540"/>
    </row>
    <row r="103" spans="2:21" ht="24" customHeight="1" x14ac:dyDescent="0.3">
      <c r="B103" s="541" t="s">
        <v>216</v>
      </c>
      <c r="C103" s="541"/>
      <c r="D103" s="541"/>
      <c r="E103" s="541"/>
      <c r="F103" s="541"/>
      <c r="G103" s="541"/>
      <c r="H103" s="541"/>
      <c r="I103" s="541"/>
      <c r="J103" s="541"/>
      <c r="K103" s="541"/>
      <c r="L103" s="541"/>
      <c r="M103" s="541"/>
      <c r="N103" s="541"/>
      <c r="O103" s="541"/>
      <c r="P103" s="541"/>
      <c r="Q103" s="541"/>
      <c r="R103" s="541"/>
      <c r="S103" s="541"/>
      <c r="T103" s="541"/>
      <c r="U103" s="541"/>
    </row>
    <row r="104" spans="2:21" ht="17.25" customHeight="1" x14ac:dyDescent="0.3">
      <c r="B104" s="542" t="s">
        <v>43</v>
      </c>
      <c r="C104" s="534" t="s">
        <v>42</v>
      </c>
      <c r="D104" s="534"/>
      <c r="E104" s="534"/>
      <c r="F104" s="544" t="s">
        <v>41</v>
      </c>
      <c r="G104" s="544" t="s">
        <v>40</v>
      </c>
      <c r="H104" s="534" t="s">
        <v>39</v>
      </c>
      <c r="I104" s="534" t="s">
        <v>38</v>
      </c>
      <c r="J104" s="534" t="s">
        <v>37</v>
      </c>
      <c r="K104" s="534" t="s">
        <v>36</v>
      </c>
      <c r="L104" s="534" t="s">
        <v>35</v>
      </c>
      <c r="M104" s="534" t="s">
        <v>34</v>
      </c>
      <c r="N104" s="534" t="s">
        <v>33</v>
      </c>
      <c r="O104" s="534" t="s">
        <v>32</v>
      </c>
      <c r="P104" s="534" t="s">
        <v>31</v>
      </c>
      <c r="Q104" s="534" t="s">
        <v>30</v>
      </c>
      <c r="R104" s="534" t="s">
        <v>29</v>
      </c>
      <c r="S104" s="534" t="s">
        <v>28</v>
      </c>
      <c r="T104" s="534" t="s">
        <v>27</v>
      </c>
      <c r="U104" s="532" t="s">
        <v>26</v>
      </c>
    </row>
    <row r="105" spans="2:21" ht="42" customHeight="1" x14ac:dyDescent="0.3">
      <c r="B105" s="543"/>
      <c r="C105" s="535"/>
      <c r="D105" s="535"/>
      <c r="E105" s="535"/>
      <c r="F105" s="545"/>
      <c r="G105" s="545"/>
      <c r="H105" s="535"/>
      <c r="I105" s="535"/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35"/>
      <c r="U105" s="533"/>
    </row>
    <row r="106" spans="2:21" ht="48" customHeight="1" x14ac:dyDescent="0.3">
      <c r="B106" s="525" t="s">
        <v>16</v>
      </c>
      <c r="C106" s="516" t="str">
        <f>'[8]MIR D.O.'!C46</f>
        <v>C1. A1.- Realizar las reuniones de coordinación con las areas a cargo de la Dirección Operativa, logrando con esto un mejor servicio a la población</v>
      </c>
      <c r="D106" s="516"/>
      <c r="E106" s="516"/>
      <c r="F106" s="517" t="s">
        <v>217</v>
      </c>
      <c r="G106" s="192" t="s">
        <v>1</v>
      </c>
      <c r="H106" s="193">
        <v>4</v>
      </c>
      <c r="I106" s="193">
        <v>4</v>
      </c>
      <c r="J106" s="193">
        <v>4</v>
      </c>
      <c r="K106" s="193">
        <v>4</v>
      </c>
      <c r="L106" s="193">
        <v>4</v>
      </c>
      <c r="M106" s="193">
        <v>4</v>
      </c>
      <c r="N106" s="193">
        <v>4</v>
      </c>
      <c r="O106" s="193">
        <v>4</v>
      </c>
      <c r="P106" s="193">
        <v>4</v>
      </c>
      <c r="Q106" s="193">
        <v>4</v>
      </c>
      <c r="R106" s="193">
        <v>4</v>
      </c>
      <c r="S106" s="193">
        <v>4</v>
      </c>
      <c r="T106" s="193">
        <f t="shared" ref="T106:T126" si="1">SUM(H106:S106)</f>
        <v>48</v>
      </c>
      <c r="U106" s="515">
        <f>T107/T106</f>
        <v>1.5</v>
      </c>
    </row>
    <row r="107" spans="2:21" ht="48" customHeight="1" x14ac:dyDescent="0.3">
      <c r="B107" s="525"/>
      <c r="C107" s="516"/>
      <c r="D107" s="516"/>
      <c r="E107" s="516"/>
      <c r="F107" s="517"/>
      <c r="G107" s="194" t="s">
        <v>0</v>
      </c>
      <c r="H107" s="195">
        <v>5</v>
      </c>
      <c r="I107" s="195">
        <v>4</v>
      </c>
      <c r="J107" s="195">
        <v>5</v>
      </c>
      <c r="K107" s="195">
        <v>5</v>
      </c>
      <c r="L107" s="195">
        <v>4</v>
      </c>
      <c r="M107" s="195">
        <v>4</v>
      </c>
      <c r="N107" s="195">
        <v>6</v>
      </c>
      <c r="O107" s="195">
        <v>7</v>
      </c>
      <c r="P107" s="195">
        <v>10</v>
      </c>
      <c r="Q107" s="195">
        <v>8</v>
      </c>
      <c r="R107" s="195">
        <v>6</v>
      </c>
      <c r="S107" s="195">
        <v>8</v>
      </c>
      <c r="T107" s="196">
        <f t="shared" si="1"/>
        <v>72</v>
      </c>
      <c r="U107" s="515"/>
    </row>
    <row r="108" spans="2:21" ht="54.75" customHeight="1" x14ac:dyDescent="0.3">
      <c r="B108" s="525"/>
      <c r="C108" s="516" t="str">
        <f>'[8]MIR D.O.'!C47</f>
        <v>C1. A2.- Preparar las reuniones tecnicas necesarias para mejorar el servicio que se brinda ala ciudadania de acuerdo al marco operativo del organismo.</v>
      </c>
      <c r="D108" s="516"/>
      <c r="E108" s="516"/>
      <c r="F108" s="517" t="s">
        <v>217</v>
      </c>
      <c r="G108" s="192" t="s">
        <v>1</v>
      </c>
      <c r="H108" s="193">
        <v>4</v>
      </c>
      <c r="I108" s="193">
        <v>4</v>
      </c>
      <c r="J108" s="193">
        <v>4</v>
      </c>
      <c r="K108" s="193">
        <v>4</v>
      </c>
      <c r="L108" s="193">
        <v>4</v>
      </c>
      <c r="M108" s="193">
        <v>4</v>
      </c>
      <c r="N108" s="193">
        <v>4</v>
      </c>
      <c r="O108" s="193">
        <v>4</v>
      </c>
      <c r="P108" s="193">
        <v>4</v>
      </c>
      <c r="Q108" s="193">
        <v>4</v>
      </c>
      <c r="R108" s="193">
        <v>4</v>
      </c>
      <c r="S108" s="193">
        <v>4</v>
      </c>
      <c r="T108" s="193">
        <f t="shared" si="1"/>
        <v>48</v>
      </c>
      <c r="U108" s="515">
        <f>T109/T108</f>
        <v>1.1041666666666667</v>
      </c>
    </row>
    <row r="109" spans="2:21" ht="54.75" customHeight="1" x14ac:dyDescent="0.3">
      <c r="B109" s="525"/>
      <c r="C109" s="516"/>
      <c r="D109" s="516"/>
      <c r="E109" s="516"/>
      <c r="F109" s="517"/>
      <c r="G109" s="194" t="s">
        <v>0</v>
      </c>
      <c r="H109" s="197">
        <v>4</v>
      </c>
      <c r="I109" s="197">
        <v>3</v>
      </c>
      <c r="J109" s="197">
        <v>3</v>
      </c>
      <c r="K109" s="197">
        <v>4</v>
      </c>
      <c r="L109" s="197">
        <v>4</v>
      </c>
      <c r="M109" s="197">
        <v>4</v>
      </c>
      <c r="N109" s="197">
        <v>3</v>
      </c>
      <c r="O109" s="197">
        <v>6</v>
      </c>
      <c r="P109" s="197">
        <v>6</v>
      </c>
      <c r="Q109" s="197">
        <v>5</v>
      </c>
      <c r="R109" s="197">
        <v>5</v>
      </c>
      <c r="S109" s="197">
        <v>6</v>
      </c>
      <c r="T109" s="196">
        <f t="shared" si="1"/>
        <v>53</v>
      </c>
      <c r="U109" s="515"/>
    </row>
    <row r="110" spans="2:21" ht="24.9" customHeight="1" x14ac:dyDescent="0.3">
      <c r="B110" s="525"/>
      <c r="C110" s="516" t="str">
        <f>'[8]MIR D.O.'!C48</f>
        <v>C1. A3.- Cumplir con la extracción de agua del rio Papagayo</v>
      </c>
      <c r="D110" s="516"/>
      <c r="E110" s="516"/>
      <c r="F110" s="517" t="s">
        <v>218</v>
      </c>
      <c r="G110" s="192" t="s">
        <v>1</v>
      </c>
      <c r="H110" s="193">
        <v>10000</v>
      </c>
      <c r="I110" s="193">
        <v>8000</v>
      </c>
      <c r="J110" s="193">
        <v>10000</v>
      </c>
      <c r="K110" s="193">
        <v>9000</v>
      </c>
      <c r="L110" s="193">
        <v>10000</v>
      </c>
      <c r="M110" s="193">
        <v>9000</v>
      </c>
      <c r="N110" s="193">
        <v>10000</v>
      </c>
      <c r="O110" s="193">
        <v>10000</v>
      </c>
      <c r="P110" s="193">
        <v>9000</v>
      </c>
      <c r="Q110" s="193">
        <v>10000</v>
      </c>
      <c r="R110" s="193">
        <v>9000</v>
      </c>
      <c r="S110" s="193">
        <v>10000</v>
      </c>
      <c r="T110" s="193">
        <v>114000</v>
      </c>
      <c r="U110" s="515">
        <f>T111/T110</f>
        <v>0.92046755440620787</v>
      </c>
    </row>
    <row r="111" spans="2:21" ht="30.75" customHeight="1" x14ac:dyDescent="0.3">
      <c r="B111" s="525"/>
      <c r="C111" s="516"/>
      <c r="D111" s="516"/>
      <c r="E111" s="516"/>
      <c r="F111" s="517"/>
      <c r="G111" s="194" t="s">
        <v>0</v>
      </c>
      <c r="H111" s="197">
        <v>9342.2411999999986</v>
      </c>
      <c r="I111" s="197">
        <v>7835.0148000000008</v>
      </c>
      <c r="J111" s="197">
        <v>8490.3732</v>
      </c>
      <c r="K111" s="197">
        <v>8658.6046999999999</v>
      </c>
      <c r="L111" s="197">
        <v>9396.27</v>
      </c>
      <c r="M111" s="197">
        <v>9029.1022499999999</v>
      </c>
      <c r="N111" s="197">
        <v>9248.3315999999995</v>
      </c>
      <c r="O111" s="197">
        <v>9275.2156615384611</v>
      </c>
      <c r="P111" s="197">
        <v>8542.6416000000008</v>
      </c>
      <c r="Q111" s="197">
        <v>7355.8037907692305</v>
      </c>
      <c r="R111" s="197">
        <v>8124.3888000000006</v>
      </c>
      <c r="S111" s="197">
        <v>9635.3136000000013</v>
      </c>
      <c r="T111" s="196">
        <v>104933.3012023077</v>
      </c>
      <c r="U111" s="515"/>
    </row>
    <row r="112" spans="2:21" ht="24.9" customHeight="1" x14ac:dyDescent="0.3">
      <c r="B112" s="525"/>
      <c r="C112" s="516" t="str">
        <f>'[8]MIR D.O.'!C49</f>
        <v>C1. A4.- Reparación de fugas en acueductos, redes principales y tomas domicilarias</v>
      </c>
      <c r="D112" s="516"/>
      <c r="E112" s="516"/>
      <c r="F112" s="517" t="s">
        <v>157</v>
      </c>
      <c r="G112" s="192" t="s">
        <v>1</v>
      </c>
      <c r="H112" s="193">
        <v>590</v>
      </c>
      <c r="I112" s="193">
        <v>450</v>
      </c>
      <c r="J112" s="193">
        <v>590</v>
      </c>
      <c r="K112" s="193">
        <v>570</v>
      </c>
      <c r="L112" s="193">
        <v>590</v>
      </c>
      <c r="M112" s="193">
        <v>570</v>
      </c>
      <c r="N112" s="193">
        <v>590</v>
      </c>
      <c r="O112" s="193">
        <v>590</v>
      </c>
      <c r="P112" s="193">
        <v>570</v>
      </c>
      <c r="Q112" s="193">
        <v>590</v>
      </c>
      <c r="R112" s="193">
        <v>570</v>
      </c>
      <c r="S112" s="193">
        <v>590</v>
      </c>
      <c r="T112" s="193">
        <f t="shared" si="1"/>
        <v>6860</v>
      </c>
      <c r="U112" s="515">
        <f>T113/T112</f>
        <v>0.91647230320699713</v>
      </c>
    </row>
    <row r="113" spans="2:21" ht="41.25" customHeight="1" x14ac:dyDescent="0.3">
      <c r="B113" s="529"/>
      <c r="C113" s="520"/>
      <c r="D113" s="520"/>
      <c r="E113" s="520"/>
      <c r="F113" s="521"/>
      <c r="G113" s="198" t="s">
        <v>0</v>
      </c>
      <c r="H113" s="199">
        <v>62</v>
      </c>
      <c r="I113" s="199">
        <v>410</v>
      </c>
      <c r="J113" s="199">
        <v>580</v>
      </c>
      <c r="K113" s="199">
        <v>580</v>
      </c>
      <c r="L113" s="199">
        <v>420</v>
      </c>
      <c r="M113" s="199">
        <v>510</v>
      </c>
      <c r="N113" s="199">
        <v>620</v>
      </c>
      <c r="O113" s="199">
        <v>640</v>
      </c>
      <c r="P113" s="199">
        <v>660</v>
      </c>
      <c r="Q113" s="199">
        <v>610</v>
      </c>
      <c r="R113" s="199">
        <v>590</v>
      </c>
      <c r="S113" s="199">
        <v>605</v>
      </c>
      <c r="T113" s="200">
        <f t="shared" si="1"/>
        <v>6287</v>
      </c>
      <c r="U113" s="522"/>
    </row>
    <row r="114" spans="2:21" ht="24" customHeight="1" x14ac:dyDescent="0.3">
      <c r="B114" s="523" t="s">
        <v>216</v>
      </c>
      <c r="C114" s="523"/>
      <c r="D114" s="523"/>
      <c r="E114" s="523"/>
      <c r="F114" s="523"/>
      <c r="G114" s="523"/>
      <c r="H114" s="523"/>
      <c r="I114" s="523"/>
      <c r="J114" s="523"/>
      <c r="K114" s="523"/>
      <c r="L114" s="523"/>
      <c r="M114" s="523"/>
      <c r="N114" s="523"/>
      <c r="O114" s="523"/>
      <c r="P114" s="523"/>
      <c r="Q114" s="523"/>
      <c r="R114" s="523"/>
      <c r="S114" s="523"/>
      <c r="T114" s="523"/>
      <c r="U114" s="523"/>
    </row>
    <row r="115" spans="2:21" ht="24.9" customHeight="1" x14ac:dyDescent="0.3">
      <c r="B115" s="524" t="s">
        <v>16</v>
      </c>
      <c r="C115" s="526" t="str">
        <f>'[8]MIR D.O.'!C50</f>
        <v>C1. A5.- Potabilizar la mayor cantidad de agua posible cumpliendo con los parametros de calidad establecida en la NOM-127-SSA1-1997</v>
      </c>
      <c r="D115" s="526"/>
      <c r="E115" s="526"/>
      <c r="F115" s="527" t="s">
        <v>218</v>
      </c>
      <c r="G115" s="201" t="s">
        <v>1</v>
      </c>
      <c r="H115" s="202">
        <v>9000</v>
      </c>
      <c r="I115" s="202">
        <v>8000</v>
      </c>
      <c r="J115" s="202">
        <v>9000</v>
      </c>
      <c r="K115" s="202">
        <v>8500</v>
      </c>
      <c r="L115" s="202">
        <v>9000</v>
      </c>
      <c r="M115" s="202">
        <v>9000</v>
      </c>
      <c r="N115" s="202">
        <v>9000</v>
      </c>
      <c r="O115" s="202">
        <v>9000</v>
      </c>
      <c r="P115" s="202">
        <v>9000</v>
      </c>
      <c r="Q115" s="202">
        <v>9000</v>
      </c>
      <c r="R115" s="202">
        <v>9000</v>
      </c>
      <c r="S115" s="202">
        <v>9000</v>
      </c>
      <c r="T115" s="203">
        <v>106500</v>
      </c>
      <c r="U115" s="528">
        <f>T116/T115</f>
        <v>0.79777062825808953</v>
      </c>
    </row>
    <row r="116" spans="2:21" ht="75" customHeight="1" x14ac:dyDescent="0.3">
      <c r="B116" s="525"/>
      <c r="C116" s="516"/>
      <c r="D116" s="516"/>
      <c r="E116" s="516"/>
      <c r="F116" s="517"/>
      <c r="G116" s="194" t="s">
        <v>0</v>
      </c>
      <c r="H116" s="204">
        <v>7473.7929599999998</v>
      </c>
      <c r="I116" s="204">
        <v>6268.011840000001</v>
      </c>
      <c r="J116" s="204">
        <v>6792.2985599999993</v>
      </c>
      <c r="K116" s="204">
        <v>6926.8837599999997</v>
      </c>
      <c r="L116" s="204">
        <v>7517.0159999999996</v>
      </c>
      <c r="M116" s="204">
        <v>7223.2818000000007</v>
      </c>
      <c r="N116" s="204">
        <v>7398.6652800000002</v>
      </c>
      <c r="O116" s="204">
        <v>7420.1725292307701</v>
      </c>
      <c r="P116" s="204">
        <v>6834.1132800000014</v>
      </c>
      <c r="Q116" s="204">
        <v>5520.6699176470593</v>
      </c>
      <c r="R116" s="204">
        <v>7134.9537130434783</v>
      </c>
      <c r="S116" s="204">
        <v>8452.7122695652179</v>
      </c>
      <c r="T116" s="196">
        <v>84962.571909486534</v>
      </c>
      <c r="U116" s="515"/>
    </row>
    <row r="117" spans="2:21" ht="24.9" customHeight="1" x14ac:dyDescent="0.3">
      <c r="B117" s="525"/>
      <c r="C117" s="516" t="str">
        <f>'[8]MIR D.O.'!C51</f>
        <v>C1. A6.- Realizar y coordinar el programa de mantenimiento preventivo-correctivo de los equipos electromecanicos en el rubro mecanico</v>
      </c>
      <c r="D117" s="516"/>
      <c r="E117" s="516"/>
      <c r="F117" s="531" t="s">
        <v>219</v>
      </c>
      <c r="G117" s="192" t="s">
        <v>1</v>
      </c>
      <c r="H117" s="205">
        <v>100</v>
      </c>
      <c r="I117" s="205">
        <v>80</v>
      </c>
      <c r="J117" s="205">
        <v>100</v>
      </c>
      <c r="K117" s="205">
        <v>90</v>
      </c>
      <c r="L117" s="205">
        <v>100</v>
      </c>
      <c r="M117" s="205">
        <v>90</v>
      </c>
      <c r="N117" s="205">
        <v>100</v>
      </c>
      <c r="O117" s="205">
        <v>100</v>
      </c>
      <c r="P117" s="205">
        <v>90</v>
      </c>
      <c r="Q117" s="205">
        <v>100</v>
      </c>
      <c r="R117" s="205">
        <v>90</v>
      </c>
      <c r="S117" s="205">
        <v>100</v>
      </c>
      <c r="T117" s="193">
        <f>SUM(H117:S117)</f>
        <v>1140</v>
      </c>
      <c r="U117" s="515">
        <f>T118/T117</f>
        <v>0.80701754385964908</v>
      </c>
    </row>
    <row r="118" spans="2:21" ht="69.75" customHeight="1" x14ac:dyDescent="0.3">
      <c r="B118" s="525"/>
      <c r="C118" s="516"/>
      <c r="D118" s="516"/>
      <c r="E118" s="516"/>
      <c r="F118" s="531"/>
      <c r="G118" s="194" t="s">
        <v>0</v>
      </c>
      <c r="H118" s="204">
        <v>80</v>
      </c>
      <c r="I118" s="204">
        <v>70</v>
      </c>
      <c r="J118" s="204">
        <v>80</v>
      </c>
      <c r="K118" s="204">
        <v>70</v>
      </c>
      <c r="L118" s="204">
        <v>85</v>
      </c>
      <c r="M118" s="204">
        <v>75</v>
      </c>
      <c r="N118" s="204">
        <v>70</v>
      </c>
      <c r="O118" s="204">
        <v>70</v>
      </c>
      <c r="P118" s="204">
        <v>80</v>
      </c>
      <c r="Q118" s="204">
        <v>80</v>
      </c>
      <c r="R118" s="204">
        <v>80</v>
      </c>
      <c r="S118" s="204">
        <v>80</v>
      </c>
      <c r="T118" s="196">
        <f t="shared" si="1"/>
        <v>920</v>
      </c>
      <c r="U118" s="515"/>
    </row>
    <row r="119" spans="2:21" ht="24.9" customHeight="1" x14ac:dyDescent="0.3">
      <c r="B119" s="525"/>
      <c r="C119" s="516" t="str">
        <f>'[8]MIR D.O.'!C52</f>
        <v>C1. A7.- Cumplir con el programa de mantenimiento preventivo correctivo de los equipos electromecanicos</v>
      </c>
      <c r="D119" s="516"/>
      <c r="E119" s="516"/>
      <c r="F119" s="531" t="s">
        <v>220</v>
      </c>
      <c r="G119" s="192" t="s">
        <v>1</v>
      </c>
      <c r="H119" s="205">
        <v>20</v>
      </c>
      <c r="I119" s="205">
        <v>20</v>
      </c>
      <c r="J119" s="205">
        <v>20</v>
      </c>
      <c r="K119" s="205">
        <v>20</v>
      </c>
      <c r="L119" s="205">
        <v>20</v>
      </c>
      <c r="M119" s="205">
        <v>20</v>
      </c>
      <c r="N119" s="205">
        <v>20</v>
      </c>
      <c r="O119" s="205">
        <v>20</v>
      </c>
      <c r="P119" s="205">
        <v>20</v>
      </c>
      <c r="Q119" s="205">
        <v>20</v>
      </c>
      <c r="R119" s="205">
        <v>20</v>
      </c>
      <c r="S119" s="205">
        <v>20</v>
      </c>
      <c r="T119" s="193">
        <f t="shared" si="1"/>
        <v>240</v>
      </c>
      <c r="U119" s="515">
        <f>T120/T119</f>
        <v>0.87083333333333335</v>
      </c>
    </row>
    <row r="120" spans="2:21" ht="57" customHeight="1" x14ac:dyDescent="0.3">
      <c r="B120" s="525"/>
      <c r="C120" s="516"/>
      <c r="D120" s="516"/>
      <c r="E120" s="516"/>
      <c r="F120" s="531"/>
      <c r="G120" s="194" t="s">
        <v>0</v>
      </c>
      <c r="H120" s="204">
        <v>8</v>
      </c>
      <c r="I120" s="204">
        <v>17</v>
      </c>
      <c r="J120" s="204">
        <v>15</v>
      </c>
      <c r="K120" s="204">
        <v>13</v>
      </c>
      <c r="L120" s="204">
        <v>23</v>
      </c>
      <c r="M120" s="204">
        <v>24</v>
      </c>
      <c r="N120" s="204">
        <v>15</v>
      </c>
      <c r="O120" s="204">
        <v>14</v>
      </c>
      <c r="P120" s="204">
        <v>14</v>
      </c>
      <c r="Q120" s="204">
        <v>22</v>
      </c>
      <c r="R120" s="204">
        <v>24</v>
      </c>
      <c r="S120" s="204">
        <v>20</v>
      </c>
      <c r="T120" s="196">
        <f t="shared" si="1"/>
        <v>209</v>
      </c>
      <c r="U120" s="515"/>
    </row>
    <row r="121" spans="2:21" ht="24.9" customHeight="1" x14ac:dyDescent="0.3">
      <c r="B121" s="518" t="s">
        <v>221</v>
      </c>
      <c r="C121" s="516" t="str">
        <f>'[8]MIR D.O.'!C53</f>
        <v>C2. A1. Cumplir con la realización del desazolve de las redes de alcantarillado sanitario</v>
      </c>
      <c r="D121" s="516"/>
      <c r="E121" s="516"/>
      <c r="F121" s="517" t="s">
        <v>222</v>
      </c>
      <c r="G121" s="192" t="s">
        <v>1</v>
      </c>
      <c r="H121" s="193">
        <v>13600</v>
      </c>
      <c r="I121" s="193">
        <v>12300</v>
      </c>
      <c r="J121" s="193">
        <v>13600</v>
      </c>
      <c r="K121" s="193">
        <v>13200</v>
      </c>
      <c r="L121" s="193">
        <v>13600</v>
      </c>
      <c r="M121" s="193">
        <v>13200</v>
      </c>
      <c r="N121" s="193">
        <v>13600</v>
      </c>
      <c r="O121" s="193">
        <v>13600</v>
      </c>
      <c r="P121" s="193">
        <v>13200</v>
      </c>
      <c r="Q121" s="193">
        <v>13600</v>
      </c>
      <c r="R121" s="193">
        <v>13200</v>
      </c>
      <c r="S121" s="193">
        <v>13600</v>
      </c>
      <c r="T121" s="193">
        <f t="shared" si="1"/>
        <v>160300</v>
      </c>
      <c r="U121" s="515">
        <f>T122/T121</f>
        <v>1.4198378041172801</v>
      </c>
    </row>
    <row r="122" spans="2:21" ht="101.25" customHeight="1" x14ac:dyDescent="0.3">
      <c r="B122" s="518"/>
      <c r="C122" s="516"/>
      <c r="D122" s="516"/>
      <c r="E122" s="516"/>
      <c r="F122" s="517"/>
      <c r="G122" s="194" t="s">
        <v>0</v>
      </c>
      <c r="H122" s="195">
        <v>22800</v>
      </c>
      <c r="I122" s="195">
        <v>25600</v>
      </c>
      <c r="J122" s="195">
        <v>24200</v>
      </c>
      <c r="K122" s="195">
        <v>21000</v>
      </c>
      <c r="L122" s="195">
        <v>22500</v>
      </c>
      <c r="M122" s="195">
        <v>21600</v>
      </c>
      <c r="N122" s="195">
        <v>18500</v>
      </c>
      <c r="O122" s="195">
        <v>16200</v>
      </c>
      <c r="P122" s="195">
        <v>14000</v>
      </c>
      <c r="Q122" s="195">
        <v>15500</v>
      </c>
      <c r="R122" s="195">
        <v>13500</v>
      </c>
      <c r="S122" s="195">
        <v>12200</v>
      </c>
      <c r="T122" s="196">
        <f t="shared" si="1"/>
        <v>227600</v>
      </c>
      <c r="U122" s="515"/>
    </row>
    <row r="123" spans="2:21" ht="24.9" customHeight="1" x14ac:dyDescent="0.3">
      <c r="B123" s="525" t="s">
        <v>223</v>
      </c>
      <c r="C123" s="516" t="str">
        <f>'[8]MIR D.O.'!C54</f>
        <v>C3. A1. Realizar las reuniones de coordinación con las areas a cargo de la Subdirección de Saneamiento</v>
      </c>
      <c r="D123" s="516"/>
      <c r="E123" s="516"/>
      <c r="F123" s="517" t="s">
        <v>217</v>
      </c>
      <c r="G123" s="192" t="s">
        <v>1</v>
      </c>
      <c r="H123" s="193">
        <v>4</v>
      </c>
      <c r="I123" s="193">
        <v>4</v>
      </c>
      <c r="J123" s="193">
        <v>4</v>
      </c>
      <c r="K123" s="193">
        <v>4</v>
      </c>
      <c r="L123" s="193">
        <v>4</v>
      </c>
      <c r="M123" s="193">
        <v>4</v>
      </c>
      <c r="N123" s="193">
        <v>4</v>
      </c>
      <c r="O123" s="193">
        <v>4</v>
      </c>
      <c r="P123" s="193">
        <v>4</v>
      </c>
      <c r="Q123" s="193">
        <v>4</v>
      </c>
      <c r="R123" s="193">
        <v>4</v>
      </c>
      <c r="S123" s="193">
        <v>4</v>
      </c>
      <c r="T123" s="193">
        <f t="shared" si="1"/>
        <v>48</v>
      </c>
      <c r="U123" s="515">
        <f>T124/T123</f>
        <v>1.1041666666666667</v>
      </c>
    </row>
    <row r="124" spans="2:21" ht="47.25" customHeight="1" x14ac:dyDescent="0.3">
      <c r="B124" s="525"/>
      <c r="C124" s="516"/>
      <c r="D124" s="516"/>
      <c r="E124" s="516"/>
      <c r="F124" s="517"/>
      <c r="G124" s="194" t="s">
        <v>0</v>
      </c>
      <c r="H124" s="195">
        <v>4</v>
      </c>
      <c r="I124" s="195">
        <v>3</v>
      </c>
      <c r="J124" s="195">
        <v>3</v>
      </c>
      <c r="K124" s="195">
        <v>3</v>
      </c>
      <c r="L124" s="195">
        <v>5</v>
      </c>
      <c r="M124" s="195">
        <v>4</v>
      </c>
      <c r="N124" s="195">
        <v>5</v>
      </c>
      <c r="O124" s="195">
        <v>5</v>
      </c>
      <c r="P124" s="195">
        <v>6</v>
      </c>
      <c r="Q124" s="195">
        <v>4</v>
      </c>
      <c r="R124" s="195">
        <v>5</v>
      </c>
      <c r="S124" s="195">
        <v>6</v>
      </c>
      <c r="T124" s="196">
        <f t="shared" si="1"/>
        <v>53</v>
      </c>
      <c r="U124" s="515"/>
    </row>
    <row r="125" spans="2:21" ht="24.9" customHeight="1" x14ac:dyDescent="0.3">
      <c r="B125" s="525"/>
      <c r="C125" s="516" t="str">
        <f>'[8]MIR D.O.'!C55</f>
        <v>C3. A2. Coordinar con las areas involucradas los analisis de las PTAR´s</v>
      </c>
      <c r="D125" s="516"/>
      <c r="E125" s="516"/>
      <c r="F125" s="517" t="s">
        <v>217</v>
      </c>
      <c r="G125" s="192" t="s">
        <v>1</v>
      </c>
      <c r="H125" s="193">
        <v>4</v>
      </c>
      <c r="I125" s="193">
        <v>4</v>
      </c>
      <c r="J125" s="193">
        <v>4</v>
      </c>
      <c r="K125" s="193">
        <v>4</v>
      </c>
      <c r="L125" s="193">
        <v>4</v>
      </c>
      <c r="M125" s="193">
        <v>4</v>
      </c>
      <c r="N125" s="193">
        <v>4</v>
      </c>
      <c r="O125" s="193">
        <v>4</v>
      </c>
      <c r="P125" s="193">
        <v>4</v>
      </c>
      <c r="Q125" s="193">
        <v>4</v>
      </c>
      <c r="R125" s="193">
        <v>4</v>
      </c>
      <c r="S125" s="193">
        <v>4</v>
      </c>
      <c r="T125" s="193">
        <v>48</v>
      </c>
      <c r="U125" s="515">
        <f>T126/T125</f>
        <v>0.72916666666666663</v>
      </c>
    </row>
    <row r="126" spans="2:21" ht="45" customHeight="1" x14ac:dyDescent="0.3">
      <c r="B126" s="525"/>
      <c r="C126" s="516"/>
      <c r="D126" s="516"/>
      <c r="E126" s="516"/>
      <c r="F126" s="517"/>
      <c r="G126" s="194" t="s">
        <v>0</v>
      </c>
      <c r="H126" s="197">
        <v>3</v>
      </c>
      <c r="I126" s="197">
        <v>2</v>
      </c>
      <c r="J126" s="197">
        <v>3</v>
      </c>
      <c r="K126" s="197">
        <v>2</v>
      </c>
      <c r="L126" s="197">
        <v>4</v>
      </c>
      <c r="M126" s="197">
        <v>3</v>
      </c>
      <c r="N126" s="197">
        <v>3</v>
      </c>
      <c r="O126" s="197">
        <v>2</v>
      </c>
      <c r="P126" s="197">
        <v>4</v>
      </c>
      <c r="Q126" s="197">
        <v>3</v>
      </c>
      <c r="R126" s="197">
        <v>4</v>
      </c>
      <c r="S126" s="197">
        <v>2</v>
      </c>
      <c r="T126" s="196">
        <f t="shared" si="1"/>
        <v>35</v>
      </c>
      <c r="U126" s="515"/>
    </row>
    <row r="127" spans="2:21" ht="24.9" customHeight="1" x14ac:dyDescent="0.3">
      <c r="B127" s="525"/>
      <c r="C127" s="530" t="str">
        <f>'[8]MIR D.O.'!C56</f>
        <v>C3. A3. Cumplir con la calidad de tratamiento establecida en  la normatividad vigente en la materia, en la planta Aguas Blancas</v>
      </c>
      <c r="D127" s="530"/>
      <c r="E127" s="530"/>
      <c r="F127" s="517" t="s">
        <v>193</v>
      </c>
      <c r="G127" s="192" t="s">
        <v>1</v>
      </c>
      <c r="H127" s="206">
        <v>0.93</v>
      </c>
      <c r="I127" s="206">
        <v>0.93</v>
      </c>
      <c r="J127" s="206">
        <v>0.93</v>
      </c>
      <c r="K127" s="206">
        <v>0.93</v>
      </c>
      <c r="L127" s="206">
        <v>0.93</v>
      </c>
      <c r="M127" s="206">
        <v>0.93</v>
      </c>
      <c r="N127" s="206">
        <v>0.93</v>
      </c>
      <c r="O127" s="206">
        <v>0.93</v>
      </c>
      <c r="P127" s="206">
        <v>0.93</v>
      </c>
      <c r="Q127" s="206">
        <v>0.93</v>
      </c>
      <c r="R127" s="206">
        <v>0.93</v>
      </c>
      <c r="S127" s="206">
        <v>0.93</v>
      </c>
      <c r="T127" s="206">
        <f t="shared" ref="T127:T156" si="2">AVERAGE(H127:S127)</f>
        <v>0.92999999999999983</v>
      </c>
      <c r="U127" s="515">
        <f>T128/T127</f>
        <v>0.96684587813620104</v>
      </c>
    </row>
    <row r="128" spans="2:21" ht="60.75" customHeight="1" x14ac:dyDescent="0.3">
      <c r="B128" s="525"/>
      <c r="C128" s="530"/>
      <c r="D128" s="530"/>
      <c r="E128" s="530"/>
      <c r="F128" s="517"/>
      <c r="G128" s="194" t="s">
        <v>0</v>
      </c>
      <c r="H128" s="207">
        <v>0.9</v>
      </c>
      <c r="I128" s="207">
        <v>0.9</v>
      </c>
      <c r="J128" s="207">
        <v>0.9</v>
      </c>
      <c r="K128" s="207">
        <v>0.9</v>
      </c>
      <c r="L128" s="207">
        <v>0.9</v>
      </c>
      <c r="M128" s="207">
        <v>0.9</v>
      </c>
      <c r="N128" s="207">
        <v>0.89</v>
      </c>
      <c r="O128" s="207">
        <v>0.9</v>
      </c>
      <c r="P128" s="207">
        <v>0.9</v>
      </c>
      <c r="Q128" s="207">
        <v>0.9</v>
      </c>
      <c r="R128" s="207">
        <v>0.9</v>
      </c>
      <c r="S128" s="207">
        <v>0.9</v>
      </c>
      <c r="T128" s="208">
        <f>AVERAGE(H128:S128)</f>
        <v>0.89916666666666678</v>
      </c>
      <c r="U128" s="515"/>
    </row>
    <row r="129" spans="2:21" ht="24.9" customHeight="1" x14ac:dyDescent="0.3">
      <c r="B129" s="525"/>
      <c r="C129" s="516" t="str">
        <f>'[8]MIR D.O.'!C57</f>
        <v>C3. A4. Cumplir con la calidad de tratamiento establecida en la normatividad vigente en la materia, en la planta Renacimiento</v>
      </c>
      <c r="D129" s="516"/>
      <c r="E129" s="516"/>
      <c r="F129" s="517" t="s">
        <v>193</v>
      </c>
      <c r="G129" s="192" t="s">
        <v>1</v>
      </c>
      <c r="H129" s="206">
        <v>0.93</v>
      </c>
      <c r="I129" s="206">
        <v>0.93</v>
      </c>
      <c r="J129" s="206">
        <v>0.93</v>
      </c>
      <c r="K129" s="206">
        <v>0.93</v>
      </c>
      <c r="L129" s="206">
        <v>0.93</v>
      </c>
      <c r="M129" s="206">
        <v>0.93</v>
      </c>
      <c r="N129" s="206">
        <v>0.93</v>
      </c>
      <c r="O129" s="206">
        <v>0.93</v>
      </c>
      <c r="P129" s="206">
        <v>0.93</v>
      </c>
      <c r="Q129" s="206">
        <v>0.93</v>
      </c>
      <c r="R129" s="206">
        <v>0.93</v>
      </c>
      <c r="S129" s="206">
        <v>0.93</v>
      </c>
      <c r="T129" s="206">
        <f t="shared" si="2"/>
        <v>0.92999999999999983</v>
      </c>
      <c r="U129" s="515">
        <f>T130/T129</f>
        <v>0.97222222222222254</v>
      </c>
    </row>
    <row r="130" spans="2:21" ht="62.25" customHeight="1" x14ac:dyDescent="0.3">
      <c r="B130" s="525"/>
      <c r="C130" s="516"/>
      <c r="D130" s="516"/>
      <c r="E130" s="516"/>
      <c r="F130" s="517"/>
      <c r="G130" s="194" t="s">
        <v>0</v>
      </c>
      <c r="H130" s="207">
        <v>0.91</v>
      </c>
      <c r="I130" s="207">
        <v>0.91</v>
      </c>
      <c r="J130" s="207">
        <v>0.91</v>
      </c>
      <c r="K130" s="207">
        <v>0.91</v>
      </c>
      <c r="L130" s="207">
        <v>0.9</v>
      </c>
      <c r="M130" s="207">
        <v>0.9</v>
      </c>
      <c r="N130" s="207">
        <v>0.9</v>
      </c>
      <c r="O130" s="207">
        <v>0.9</v>
      </c>
      <c r="P130" s="207">
        <v>0.91</v>
      </c>
      <c r="Q130" s="207">
        <v>0.9</v>
      </c>
      <c r="R130" s="207">
        <v>0.9</v>
      </c>
      <c r="S130" s="207">
        <v>0.9</v>
      </c>
      <c r="T130" s="208">
        <f>AVERAGE(H130:S130)</f>
        <v>0.90416666666666679</v>
      </c>
      <c r="U130" s="515"/>
    </row>
    <row r="131" spans="2:21" ht="24.9" customHeight="1" x14ac:dyDescent="0.3">
      <c r="B131" s="525"/>
      <c r="C131" s="516" t="str">
        <f>'[8]MIR D.O.'!C58</f>
        <v>C3. A5. Cumplir con la calidad de tratamiento establecida en la normatividad vigente en la materia, en la planta Coloso</v>
      </c>
      <c r="D131" s="516"/>
      <c r="E131" s="516"/>
      <c r="F131" s="517" t="s">
        <v>193</v>
      </c>
      <c r="G131" s="192" t="s">
        <v>1</v>
      </c>
      <c r="H131" s="206">
        <v>0.93</v>
      </c>
      <c r="I131" s="206">
        <v>0.93</v>
      </c>
      <c r="J131" s="206">
        <v>0.93</v>
      </c>
      <c r="K131" s="206">
        <v>0.93</v>
      </c>
      <c r="L131" s="206">
        <v>0.93</v>
      </c>
      <c r="M131" s="206">
        <v>0.93</v>
      </c>
      <c r="N131" s="206">
        <v>0.93</v>
      </c>
      <c r="O131" s="206">
        <v>0.93</v>
      </c>
      <c r="P131" s="206">
        <v>0.93</v>
      </c>
      <c r="Q131" s="206">
        <v>0.93</v>
      </c>
      <c r="R131" s="206">
        <v>0.93</v>
      </c>
      <c r="S131" s="206">
        <v>0.93</v>
      </c>
      <c r="T131" s="206">
        <f t="shared" si="2"/>
        <v>0.92999999999999983</v>
      </c>
      <c r="U131" s="515">
        <f>T132/T131</f>
        <v>0.97849462365591422</v>
      </c>
    </row>
    <row r="132" spans="2:21" ht="53.25" customHeight="1" x14ac:dyDescent="0.3">
      <c r="B132" s="525"/>
      <c r="C132" s="516"/>
      <c r="D132" s="516"/>
      <c r="E132" s="516"/>
      <c r="F132" s="517"/>
      <c r="G132" s="194" t="s">
        <v>0</v>
      </c>
      <c r="H132" s="209">
        <v>0.91</v>
      </c>
      <c r="I132" s="209">
        <v>0.91</v>
      </c>
      <c r="J132" s="209">
        <v>0.91</v>
      </c>
      <c r="K132" s="209">
        <v>0.91</v>
      </c>
      <c r="L132" s="209">
        <v>0.91</v>
      </c>
      <c r="M132" s="209">
        <v>0.91</v>
      </c>
      <c r="N132" s="209">
        <v>0.91</v>
      </c>
      <c r="O132" s="209">
        <v>0.91</v>
      </c>
      <c r="P132" s="209">
        <v>0.91</v>
      </c>
      <c r="Q132" s="209">
        <v>0.91</v>
      </c>
      <c r="R132" s="209">
        <v>0.91</v>
      </c>
      <c r="S132" s="209">
        <v>0.91</v>
      </c>
      <c r="T132" s="208">
        <f>AVERAGE(H132:S132)</f>
        <v>0.91</v>
      </c>
      <c r="U132" s="515"/>
    </row>
    <row r="133" spans="2:21" ht="24.9" customHeight="1" x14ac:dyDescent="0.3">
      <c r="B133" s="525"/>
      <c r="C133" s="516" t="str">
        <f>'[8]MIR D.O.'!C59</f>
        <v>C3. A6. Cumplir con la calidad de tratamiento establecida en la normatividad vigente en la materia, en la planta Tecnologico</v>
      </c>
      <c r="D133" s="516"/>
      <c r="E133" s="516"/>
      <c r="F133" s="517" t="s">
        <v>193</v>
      </c>
      <c r="G133" s="192" t="s">
        <v>1</v>
      </c>
      <c r="H133" s="206">
        <v>0.93</v>
      </c>
      <c r="I133" s="206">
        <v>0.93</v>
      </c>
      <c r="J133" s="206">
        <v>0.93</v>
      </c>
      <c r="K133" s="206">
        <v>0.93</v>
      </c>
      <c r="L133" s="206">
        <v>0.93</v>
      </c>
      <c r="M133" s="206">
        <v>0.93</v>
      </c>
      <c r="N133" s="206">
        <v>0.93</v>
      </c>
      <c r="O133" s="206">
        <v>0.93</v>
      </c>
      <c r="P133" s="206">
        <v>0.93</v>
      </c>
      <c r="Q133" s="206">
        <v>0.93</v>
      </c>
      <c r="R133" s="206">
        <v>0.93</v>
      </c>
      <c r="S133" s="206">
        <v>0.93</v>
      </c>
      <c r="T133" s="206">
        <f t="shared" si="2"/>
        <v>0.92999999999999983</v>
      </c>
      <c r="U133" s="515">
        <f>T134/T133</f>
        <v>0.97849462365591422</v>
      </c>
    </row>
    <row r="134" spans="2:21" ht="64.5" customHeight="1" x14ac:dyDescent="0.3">
      <c r="B134" s="525"/>
      <c r="C134" s="516"/>
      <c r="D134" s="516"/>
      <c r="E134" s="516"/>
      <c r="F134" s="517"/>
      <c r="G134" s="194" t="s">
        <v>0</v>
      </c>
      <c r="H134" s="209">
        <v>0.91</v>
      </c>
      <c r="I134" s="209">
        <v>0.91</v>
      </c>
      <c r="J134" s="209">
        <v>0.91</v>
      </c>
      <c r="K134" s="209">
        <v>0.91</v>
      </c>
      <c r="L134" s="209">
        <v>0.91</v>
      </c>
      <c r="M134" s="209">
        <v>0.91</v>
      </c>
      <c r="N134" s="209">
        <v>0.91</v>
      </c>
      <c r="O134" s="209">
        <v>0.91</v>
      </c>
      <c r="P134" s="209">
        <v>0.91</v>
      </c>
      <c r="Q134" s="209">
        <v>0.91</v>
      </c>
      <c r="R134" s="209">
        <v>0.91</v>
      </c>
      <c r="S134" s="209">
        <v>0.91</v>
      </c>
      <c r="T134" s="208">
        <f>AVERAGE(H134:S134)</f>
        <v>0.91</v>
      </c>
      <c r="U134" s="515"/>
    </row>
    <row r="135" spans="2:21" ht="24.9" customHeight="1" x14ac:dyDescent="0.3">
      <c r="B135" s="525"/>
      <c r="C135" s="516" t="str">
        <f>'[8]MIR D.O.'!C60</f>
        <v>C3. A7. Cumplir con la calidad de tratamiento establecida en la  normatividad vigente en la materia, en la planta Puerto Marquez</v>
      </c>
      <c r="D135" s="516"/>
      <c r="E135" s="516"/>
      <c r="F135" s="517" t="s">
        <v>193</v>
      </c>
      <c r="G135" s="192" t="s">
        <v>1</v>
      </c>
      <c r="H135" s="206">
        <v>0.93</v>
      </c>
      <c r="I135" s="206">
        <v>0.93</v>
      </c>
      <c r="J135" s="206">
        <v>0.93</v>
      </c>
      <c r="K135" s="206">
        <v>0.93</v>
      </c>
      <c r="L135" s="206">
        <v>0.93</v>
      </c>
      <c r="M135" s="206">
        <v>0.93</v>
      </c>
      <c r="N135" s="206">
        <v>0.93</v>
      </c>
      <c r="O135" s="206">
        <v>0.93</v>
      </c>
      <c r="P135" s="206">
        <v>0.93</v>
      </c>
      <c r="Q135" s="206">
        <v>0.93</v>
      </c>
      <c r="R135" s="206">
        <v>0.93</v>
      </c>
      <c r="S135" s="206">
        <v>0.93</v>
      </c>
      <c r="T135" s="206">
        <f>AVERAGE(H135:S135)</f>
        <v>0.92999999999999983</v>
      </c>
      <c r="U135" s="515">
        <f>T136/T135</f>
        <v>0.96953405017921179</v>
      </c>
    </row>
    <row r="136" spans="2:21" ht="71.25" customHeight="1" x14ac:dyDescent="0.3">
      <c r="B136" s="525"/>
      <c r="C136" s="516"/>
      <c r="D136" s="516"/>
      <c r="E136" s="516"/>
      <c r="F136" s="517"/>
      <c r="G136" s="194" t="s">
        <v>0</v>
      </c>
      <c r="H136" s="209">
        <v>0.9</v>
      </c>
      <c r="I136" s="209">
        <v>0.9</v>
      </c>
      <c r="J136" s="209">
        <v>0.9</v>
      </c>
      <c r="K136" s="209">
        <v>0.9</v>
      </c>
      <c r="L136" s="209">
        <v>0.91</v>
      </c>
      <c r="M136" s="209">
        <v>0.9</v>
      </c>
      <c r="N136" s="209">
        <v>0.9</v>
      </c>
      <c r="O136" s="209">
        <v>0.9</v>
      </c>
      <c r="P136" s="209">
        <v>0.9</v>
      </c>
      <c r="Q136" s="209">
        <v>0.9</v>
      </c>
      <c r="R136" s="209">
        <v>0.9</v>
      </c>
      <c r="S136" s="209">
        <v>0.91</v>
      </c>
      <c r="T136" s="208">
        <f>AVERAGE(H136:S136)</f>
        <v>0.90166666666666684</v>
      </c>
      <c r="U136" s="515"/>
    </row>
    <row r="137" spans="2:21" ht="24.9" customHeight="1" x14ac:dyDescent="0.3">
      <c r="B137" s="525"/>
      <c r="C137" s="516" t="str">
        <f>'[8]MIR D.O.'!C61</f>
        <v>C3. A8. Cumplir con la calidad de tratamiento establecida en la normatividad vigente en la materia, en la planta Vicente Guerrero</v>
      </c>
      <c r="D137" s="516"/>
      <c r="E137" s="516"/>
      <c r="F137" s="517" t="s">
        <v>193</v>
      </c>
      <c r="G137" s="192" t="s">
        <v>1</v>
      </c>
      <c r="H137" s="206">
        <v>0.93</v>
      </c>
      <c r="I137" s="206">
        <v>0.93</v>
      </c>
      <c r="J137" s="206">
        <v>0.93</v>
      </c>
      <c r="K137" s="206">
        <v>0.93</v>
      </c>
      <c r="L137" s="206">
        <v>0.93</v>
      </c>
      <c r="M137" s="206">
        <v>0.93</v>
      </c>
      <c r="N137" s="206">
        <v>0.93</v>
      </c>
      <c r="O137" s="206">
        <v>0.93</v>
      </c>
      <c r="P137" s="206">
        <v>0.93</v>
      </c>
      <c r="Q137" s="206">
        <v>0.93</v>
      </c>
      <c r="R137" s="206">
        <v>0.93</v>
      </c>
      <c r="S137" s="206">
        <v>0.93</v>
      </c>
      <c r="T137" s="206">
        <f t="shared" si="2"/>
        <v>0.92999999999999983</v>
      </c>
      <c r="U137" s="515">
        <f>T138/T137</f>
        <v>0.96863799283154162</v>
      </c>
    </row>
    <row r="138" spans="2:21" ht="71.25" customHeight="1" x14ac:dyDescent="0.3">
      <c r="B138" s="529"/>
      <c r="C138" s="520"/>
      <c r="D138" s="520"/>
      <c r="E138" s="520"/>
      <c r="F138" s="521"/>
      <c r="G138" s="198" t="s">
        <v>0</v>
      </c>
      <c r="H138" s="210">
        <v>0.9</v>
      </c>
      <c r="I138" s="210">
        <v>0.9</v>
      </c>
      <c r="J138" s="210">
        <v>0.9</v>
      </c>
      <c r="K138" s="210">
        <v>0.9</v>
      </c>
      <c r="L138" s="210">
        <v>0.91</v>
      </c>
      <c r="M138" s="210">
        <v>0.9</v>
      </c>
      <c r="N138" s="210">
        <v>0.9</v>
      </c>
      <c r="O138" s="210">
        <v>0.9</v>
      </c>
      <c r="P138" s="210">
        <v>0.9</v>
      </c>
      <c r="Q138" s="210">
        <v>0.9</v>
      </c>
      <c r="R138" s="210">
        <v>0.9</v>
      </c>
      <c r="S138" s="210">
        <v>0.9</v>
      </c>
      <c r="T138" s="208">
        <f>AVERAGE(H138:S138)</f>
        <v>0.90083333333333349</v>
      </c>
      <c r="U138" s="522"/>
    </row>
    <row r="139" spans="2:21" ht="24" customHeight="1" x14ac:dyDescent="0.3">
      <c r="B139" s="523" t="s">
        <v>216</v>
      </c>
      <c r="C139" s="523"/>
      <c r="D139" s="523"/>
      <c r="E139" s="523"/>
      <c r="F139" s="523"/>
      <c r="G139" s="523"/>
      <c r="H139" s="523"/>
      <c r="I139" s="523"/>
      <c r="J139" s="523"/>
      <c r="K139" s="523"/>
      <c r="L139" s="523"/>
      <c r="M139" s="523"/>
      <c r="N139" s="523"/>
      <c r="O139" s="523"/>
      <c r="P139" s="523"/>
      <c r="Q139" s="523"/>
      <c r="R139" s="523"/>
      <c r="S139" s="523"/>
      <c r="T139" s="523"/>
      <c r="U139" s="523"/>
    </row>
    <row r="140" spans="2:21" ht="42.75" customHeight="1" x14ac:dyDescent="0.3">
      <c r="B140" s="524" t="s">
        <v>223</v>
      </c>
      <c r="C140" s="526" t="str">
        <f>'[8]MIR D.O.'!C62</f>
        <v>C3. A9. Cumplir con la calidad de tratamiento establecida en la normatividad vigente en la materia, en la planta Jabonera</v>
      </c>
      <c r="D140" s="526"/>
      <c r="E140" s="526"/>
      <c r="F140" s="527" t="s">
        <v>193</v>
      </c>
      <c r="G140" s="201" t="s">
        <v>1</v>
      </c>
      <c r="H140" s="211">
        <v>0.93</v>
      </c>
      <c r="I140" s="211">
        <v>0.93</v>
      </c>
      <c r="J140" s="211">
        <v>0.93</v>
      </c>
      <c r="K140" s="211">
        <v>0.93</v>
      </c>
      <c r="L140" s="211">
        <v>0.93</v>
      </c>
      <c r="M140" s="211">
        <v>0.93</v>
      </c>
      <c r="N140" s="211">
        <v>0.93</v>
      </c>
      <c r="O140" s="211">
        <v>0.93</v>
      </c>
      <c r="P140" s="211">
        <v>0.93</v>
      </c>
      <c r="Q140" s="211">
        <v>0.93</v>
      </c>
      <c r="R140" s="211">
        <v>0.93</v>
      </c>
      <c r="S140" s="211">
        <v>0.93</v>
      </c>
      <c r="T140" s="211">
        <f t="shared" si="2"/>
        <v>0.92999999999999983</v>
      </c>
      <c r="U140" s="528">
        <f>T141/T140</f>
        <v>0.97759856630824393</v>
      </c>
    </row>
    <row r="141" spans="2:21" ht="42.75" customHeight="1" x14ac:dyDescent="0.3">
      <c r="B141" s="525"/>
      <c r="C141" s="516"/>
      <c r="D141" s="516"/>
      <c r="E141" s="516"/>
      <c r="F141" s="517"/>
      <c r="G141" s="194" t="s">
        <v>0</v>
      </c>
      <c r="H141" s="208">
        <v>0.91</v>
      </c>
      <c r="I141" s="208">
        <v>0.91</v>
      </c>
      <c r="J141" s="208">
        <v>0.91</v>
      </c>
      <c r="K141" s="208">
        <v>0.91</v>
      </c>
      <c r="L141" s="208">
        <v>0.91</v>
      </c>
      <c r="M141" s="208">
        <v>0.91</v>
      </c>
      <c r="N141" s="208">
        <v>0.9</v>
      </c>
      <c r="O141" s="208">
        <v>0.91</v>
      </c>
      <c r="P141" s="208">
        <v>0.91</v>
      </c>
      <c r="Q141" s="208">
        <v>0.91</v>
      </c>
      <c r="R141" s="208">
        <v>0.91</v>
      </c>
      <c r="S141" s="208">
        <v>0.91</v>
      </c>
      <c r="T141" s="208">
        <f>AVERAGE(H141:S141)</f>
        <v>0.90916666666666668</v>
      </c>
      <c r="U141" s="515"/>
    </row>
    <row r="142" spans="2:21" ht="38.25" customHeight="1" x14ac:dyDescent="0.3">
      <c r="B142" s="525"/>
      <c r="C142" s="516" t="str">
        <f>'[8]MIR D.O.'!C63</f>
        <v>C3. A10. Cumplir con la calidad de tratamiento establecida en la normatividad vigente en la materia, en la planta Limite Sur</v>
      </c>
      <c r="D142" s="516"/>
      <c r="E142" s="516"/>
      <c r="F142" s="517" t="s">
        <v>193</v>
      </c>
      <c r="G142" s="192" t="s">
        <v>1</v>
      </c>
      <c r="H142" s="206">
        <v>0.93</v>
      </c>
      <c r="I142" s="206">
        <v>0.93</v>
      </c>
      <c r="J142" s="206">
        <v>0.93</v>
      </c>
      <c r="K142" s="206">
        <v>0.93</v>
      </c>
      <c r="L142" s="206">
        <v>0.93</v>
      </c>
      <c r="M142" s="206">
        <v>0.93</v>
      </c>
      <c r="N142" s="206">
        <v>0.93</v>
      </c>
      <c r="O142" s="206">
        <v>0.93</v>
      </c>
      <c r="P142" s="206">
        <v>0.93</v>
      </c>
      <c r="Q142" s="206">
        <v>0.93</v>
      </c>
      <c r="R142" s="206">
        <v>0.93</v>
      </c>
      <c r="S142" s="206">
        <v>0.93</v>
      </c>
      <c r="T142" s="206">
        <f t="shared" si="2"/>
        <v>0.92999999999999983</v>
      </c>
      <c r="U142" s="515">
        <f>T143/T142</f>
        <v>0.96863799283154162</v>
      </c>
    </row>
    <row r="143" spans="2:21" ht="38.25" customHeight="1" x14ac:dyDescent="0.3">
      <c r="B143" s="525"/>
      <c r="C143" s="516"/>
      <c r="D143" s="516"/>
      <c r="E143" s="516"/>
      <c r="F143" s="517"/>
      <c r="G143" s="194" t="s">
        <v>0</v>
      </c>
      <c r="H143" s="207">
        <v>0.9</v>
      </c>
      <c r="I143" s="207">
        <v>0.9</v>
      </c>
      <c r="J143" s="207">
        <v>0.9</v>
      </c>
      <c r="K143" s="207">
        <v>0.9</v>
      </c>
      <c r="L143" s="207">
        <v>0.9</v>
      </c>
      <c r="M143" s="207">
        <v>0.91</v>
      </c>
      <c r="N143" s="207">
        <v>0.9</v>
      </c>
      <c r="O143" s="207">
        <v>0.9</v>
      </c>
      <c r="P143" s="207">
        <v>0.9</v>
      </c>
      <c r="Q143" s="207">
        <v>0.9</v>
      </c>
      <c r="R143" s="207">
        <v>0.9</v>
      </c>
      <c r="S143" s="207">
        <v>0.9</v>
      </c>
      <c r="T143" s="208">
        <f>AVERAGE(H143:S143)</f>
        <v>0.90083333333333349</v>
      </c>
      <c r="U143" s="515"/>
    </row>
    <row r="144" spans="2:21" ht="45" customHeight="1" x14ac:dyDescent="0.3">
      <c r="B144" s="525"/>
      <c r="C144" s="516" t="str">
        <f>'[8]MIR D.O.'!C64</f>
        <v>C3. A11. Cumplir con la calidad de tratamiento establecida en la normatividad vigente en la materia, en la planta Paso Limonero</v>
      </c>
      <c r="D144" s="516"/>
      <c r="E144" s="516"/>
      <c r="F144" s="517" t="s">
        <v>193</v>
      </c>
      <c r="G144" s="192" t="s">
        <v>1</v>
      </c>
      <c r="H144" s="206">
        <v>0.93</v>
      </c>
      <c r="I144" s="206">
        <v>0.93</v>
      </c>
      <c r="J144" s="206">
        <v>0.93</v>
      </c>
      <c r="K144" s="206">
        <v>0.93</v>
      </c>
      <c r="L144" s="206">
        <v>0.93</v>
      </c>
      <c r="M144" s="206">
        <v>0.93</v>
      </c>
      <c r="N144" s="206">
        <v>0.93</v>
      </c>
      <c r="O144" s="206">
        <v>0.93</v>
      </c>
      <c r="P144" s="206">
        <v>0.93</v>
      </c>
      <c r="Q144" s="206">
        <v>0.93</v>
      </c>
      <c r="R144" s="206">
        <v>0.93</v>
      </c>
      <c r="S144" s="206">
        <v>0.93</v>
      </c>
      <c r="T144" s="206">
        <f t="shared" si="2"/>
        <v>0.92999999999999983</v>
      </c>
      <c r="U144" s="515">
        <f>T145/T144</f>
        <v>0.97132616487455226</v>
      </c>
    </row>
    <row r="145" spans="2:21" ht="45" customHeight="1" x14ac:dyDescent="0.3">
      <c r="B145" s="525"/>
      <c r="C145" s="516"/>
      <c r="D145" s="516"/>
      <c r="E145" s="516"/>
      <c r="F145" s="517"/>
      <c r="G145" s="194" t="s">
        <v>0</v>
      </c>
      <c r="H145" s="207">
        <v>0.9</v>
      </c>
      <c r="I145" s="207">
        <v>0.9</v>
      </c>
      <c r="J145" s="207">
        <v>0.9</v>
      </c>
      <c r="K145" s="207">
        <v>0.9</v>
      </c>
      <c r="L145" s="207">
        <v>0.91</v>
      </c>
      <c r="M145" s="207">
        <v>0.91</v>
      </c>
      <c r="N145" s="207">
        <v>0.9</v>
      </c>
      <c r="O145" s="207">
        <v>0.9</v>
      </c>
      <c r="P145" s="207">
        <v>0.9</v>
      </c>
      <c r="Q145" s="207">
        <v>0.91</v>
      </c>
      <c r="R145" s="207">
        <v>0.91</v>
      </c>
      <c r="S145" s="207">
        <v>0.9</v>
      </c>
      <c r="T145" s="208">
        <f>AVERAGE(H145:S145)</f>
        <v>0.90333333333333343</v>
      </c>
      <c r="U145" s="515"/>
    </row>
    <row r="146" spans="2:21" ht="49.5" customHeight="1" x14ac:dyDescent="0.3">
      <c r="B146" s="525"/>
      <c r="C146" s="516" t="str">
        <f>'[8]MIR D.O.'!C65</f>
        <v>C3. A12. Cumplir con la calidad de tratamiento establecida en la normatividad vigente en la materia, en la planta Pie de la Cuesta</v>
      </c>
      <c r="D146" s="516"/>
      <c r="E146" s="516"/>
      <c r="F146" s="517" t="s">
        <v>193</v>
      </c>
      <c r="G146" s="192" t="s">
        <v>1</v>
      </c>
      <c r="H146" s="206">
        <v>0.93</v>
      </c>
      <c r="I146" s="206">
        <v>0.93</v>
      </c>
      <c r="J146" s="206">
        <v>0.93</v>
      </c>
      <c r="K146" s="206">
        <v>0.93</v>
      </c>
      <c r="L146" s="206">
        <v>0.93</v>
      </c>
      <c r="M146" s="206">
        <v>0.93</v>
      </c>
      <c r="N146" s="206">
        <v>0.93</v>
      </c>
      <c r="O146" s="206">
        <v>0.93</v>
      </c>
      <c r="P146" s="206">
        <v>0.93</v>
      </c>
      <c r="Q146" s="206">
        <v>0.93</v>
      </c>
      <c r="R146" s="206">
        <v>0.93</v>
      </c>
      <c r="S146" s="206">
        <v>0.93</v>
      </c>
      <c r="T146" s="206">
        <f t="shared" si="2"/>
        <v>0.92999999999999983</v>
      </c>
      <c r="U146" s="515">
        <f>T147/T146</f>
        <v>0.97222222222222254</v>
      </c>
    </row>
    <row r="147" spans="2:21" ht="49.5" customHeight="1" x14ac:dyDescent="0.3">
      <c r="B147" s="525"/>
      <c r="C147" s="516"/>
      <c r="D147" s="516"/>
      <c r="E147" s="516"/>
      <c r="F147" s="517"/>
      <c r="G147" s="194" t="s">
        <v>0</v>
      </c>
      <c r="H147" s="207">
        <v>0.9</v>
      </c>
      <c r="I147" s="207">
        <v>0.91</v>
      </c>
      <c r="J147" s="207">
        <v>0.9</v>
      </c>
      <c r="K147" s="207">
        <v>0.91</v>
      </c>
      <c r="L147" s="207">
        <v>0.9</v>
      </c>
      <c r="M147" s="207">
        <v>0.91</v>
      </c>
      <c r="N147" s="207">
        <v>0.9</v>
      </c>
      <c r="O147" s="207">
        <v>0.9</v>
      </c>
      <c r="P147" s="207">
        <v>0.9</v>
      </c>
      <c r="Q147" s="207">
        <v>0.91</v>
      </c>
      <c r="R147" s="207">
        <v>0.91</v>
      </c>
      <c r="S147" s="207">
        <v>0.9</v>
      </c>
      <c r="T147" s="208">
        <f>AVERAGE(H147:S147)</f>
        <v>0.90416666666666679</v>
      </c>
      <c r="U147" s="515"/>
    </row>
    <row r="148" spans="2:21" ht="41.25" customHeight="1" x14ac:dyDescent="0.3">
      <c r="B148" s="525"/>
      <c r="C148" s="516" t="str">
        <f>'[8]MIR D.O.'!C66</f>
        <v>C3. A13. Cumplir con la calidad de tratamiento establecida en la normatividad vigente en la materia, en la Planta Miramar</v>
      </c>
      <c r="D148" s="516"/>
      <c r="E148" s="516"/>
      <c r="F148" s="517" t="s">
        <v>193</v>
      </c>
      <c r="G148" s="192" t="s">
        <v>1</v>
      </c>
      <c r="H148" s="206">
        <v>0.93</v>
      </c>
      <c r="I148" s="206">
        <v>0.93</v>
      </c>
      <c r="J148" s="206">
        <v>0.93</v>
      </c>
      <c r="K148" s="206">
        <v>0.93</v>
      </c>
      <c r="L148" s="206">
        <v>0.93</v>
      </c>
      <c r="M148" s="206">
        <v>0.93</v>
      </c>
      <c r="N148" s="206">
        <v>0.93</v>
      </c>
      <c r="O148" s="206">
        <v>0.93</v>
      </c>
      <c r="P148" s="206">
        <v>0.93</v>
      </c>
      <c r="Q148" s="206">
        <v>0.93</v>
      </c>
      <c r="R148" s="206">
        <v>0.93</v>
      </c>
      <c r="S148" s="206">
        <v>0.93</v>
      </c>
      <c r="T148" s="206">
        <f t="shared" si="2"/>
        <v>0.92999999999999983</v>
      </c>
      <c r="U148" s="515">
        <f>T149/T148</f>
        <v>0.96774193548387144</v>
      </c>
    </row>
    <row r="149" spans="2:21" ht="41.25" customHeight="1" x14ac:dyDescent="0.3">
      <c r="B149" s="525"/>
      <c r="C149" s="516"/>
      <c r="D149" s="516"/>
      <c r="E149" s="516"/>
      <c r="F149" s="517"/>
      <c r="G149" s="194" t="s">
        <v>0</v>
      </c>
      <c r="H149" s="209">
        <v>0.9</v>
      </c>
      <c r="I149" s="209">
        <v>0.9</v>
      </c>
      <c r="J149" s="209">
        <v>0.9</v>
      </c>
      <c r="K149" s="209">
        <v>0.9</v>
      </c>
      <c r="L149" s="209">
        <v>0.9</v>
      </c>
      <c r="M149" s="209">
        <v>0.9</v>
      </c>
      <c r="N149" s="209">
        <v>0.9</v>
      </c>
      <c r="O149" s="209">
        <v>0.9</v>
      </c>
      <c r="P149" s="209">
        <v>0.9</v>
      </c>
      <c r="Q149" s="209">
        <v>0.9</v>
      </c>
      <c r="R149" s="209">
        <v>0.9</v>
      </c>
      <c r="S149" s="209">
        <v>0.9</v>
      </c>
      <c r="T149" s="208">
        <f>AVERAGE(H149:S149)</f>
        <v>0.90000000000000024</v>
      </c>
      <c r="U149" s="515"/>
    </row>
    <row r="150" spans="2:21" ht="48" customHeight="1" x14ac:dyDescent="0.3">
      <c r="B150" s="525"/>
      <c r="C150" s="516" t="str">
        <f>'[8]MIR D.O.'!C67</f>
        <v>C3. A14. Cumplir con la calidad de tratamiento establecida en la normatividad vigente en la materia, en la planta Kilometro 30</v>
      </c>
      <c r="D150" s="516"/>
      <c r="E150" s="516"/>
      <c r="F150" s="517" t="s">
        <v>193</v>
      </c>
      <c r="G150" s="192" t="s">
        <v>1</v>
      </c>
      <c r="H150" s="206">
        <v>0.93</v>
      </c>
      <c r="I150" s="206">
        <v>0.93</v>
      </c>
      <c r="J150" s="206">
        <v>0.93</v>
      </c>
      <c r="K150" s="206">
        <v>0.93</v>
      </c>
      <c r="L150" s="206">
        <v>0.93</v>
      </c>
      <c r="M150" s="206">
        <v>0.93</v>
      </c>
      <c r="N150" s="206">
        <v>0.93</v>
      </c>
      <c r="O150" s="206">
        <v>0.93</v>
      </c>
      <c r="P150" s="206">
        <v>0.93</v>
      </c>
      <c r="Q150" s="206">
        <v>0.93</v>
      </c>
      <c r="R150" s="206">
        <v>0.93</v>
      </c>
      <c r="S150" s="206">
        <v>0.93</v>
      </c>
      <c r="T150" s="206">
        <f t="shared" si="2"/>
        <v>0.92999999999999983</v>
      </c>
      <c r="U150" s="515">
        <f>T151/T150</f>
        <v>0.97043010752688208</v>
      </c>
    </row>
    <row r="151" spans="2:21" ht="48" customHeight="1" x14ac:dyDescent="0.3">
      <c r="B151" s="525"/>
      <c r="C151" s="516"/>
      <c r="D151" s="516"/>
      <c r="E151" s="516"/>
      <c r="F151" s="517"/>
      <c r="G151" s="194" t="s">
        <v>0</v>
      </c>
      <c r="H151" s="209">
        <v>0.91</v>
      </c>
      <c r="I151" s="209">
        <v>0.91</v>
      </c>
      <c r="J151" s="209">
        <v>0.9</v>
      </c>
      <c r="K151" s="209">
        <v>0.9</v>
      </c>
      <c r="L151" s="209">
        <v>0.9</v>
      </c>
      <c r="M151" s="209">
        <v>0.91</v>
      </c>
      <c r="N151" s="209">
        <v>0.9</v>
      </c>
      <c r="O151" s="209">
        <v>0.9</v>
      </c>
      <c r="P151" s="209">
        <v>0.9</v>
      </c>
      <c r="Q151" s="209">
        <v>0.9</v>
      </c>
      <c r="R151" s="209">
        <v>0.9</v>
      </c>
      <c r="S151" s="209">
        <v>0.9</v>
      </c>
      <c r="T151" s="208">
        <f>AVERAGE(H151:S151)</f>
        <v>0.90250000000000019</v>
      </c>
      <c r="U151" s="515"/>
    </row>
    <row r="152" spans="2:21" ht="49.5" customHeight="1" x14ac:dyDescent="0.3">
      <c r="B152" s="525"/>
      <c r="C152" s="516" t="str">
        <f>'[8]MIR D.O.'!C68</f>
        <v>C3. A15. Cumplir con la calidad de tratamiento establecida en la normatividad vigente en la materia, en la planta Real Hacienda</v>
      </c>
      <c r="D152" s="516"/>
      <c r="E152" s="516"/>
      <c r="F152" s="517" t="s">
        <v>193</v>
      </c>
      <c r="G152" s="192" t="s">
        <v>1</v>
      </c>
      <c r="H152" s="206">
        <v>0.93</v>
      </c>
      <c r="I152" s="206">
        <v>0.93</v>
      </c>
      <c r="J152" s="206">
        <v>0.93</v>
      </c>
      <c r="K152" s="206">
        <v>0.93</v>
      </c>
      <c r="L152" s="206">
        <v>0.93</v>
      </c>
      <c r="M152" s="206">
        <v>0.93</v>
      </c>
      <c r="N152" s="206">
        <v>0.93</v>
      </c>
      <c r="O152" s="206">
        <v>0.93</v>
      </c>
      <c r="P152" s="206">
        <v>0.93</v>
      </c>
      <c r="Q152" s="206">
        <v>0.93</v>
      </c>
      <c r="R152" s="206">
        <v>0.93</v>
      </c>
      <c r="S152" s="206">
        <v>0.93</v>
      </c>
      <c r="T152" s="206">
        <f t="shared" si="2"/>
        <v>0.92999999999999983</v>
      </c>
      <c r="U152" s="515">
        <f>T153/T152</f>
        <v>0.97311827956989283</v>
      </c>
    </row>
    <row r="153" spans="2:21" ht="49.5" customHeight="1" x14ac:dyDescent="0.3">
      <c r="B153" s="525"/>
      <c r="C153" s="516"/>
      <c r="D153" s="516"/>
      <c r="E153" s="516"/>
      <c r="F153" s="517"/>
      <c r="G153" s="194" t="s">
        <v>0</v>
      </c>
      <c r="H153" s="209">
        <v>0.9</v>
      </c>
      <c r="I153" s="209">
        <v>0.91</v>
      </c>
      <c r="J153" s="209">
        <v>0.9</v>
      </c>
      <c r="K153" s="209">
        <v>0.91</v>
      </c>
      <c r="L153" s="209">
        <v>0.91</v>
      </c>
      <c r="M153" s="209">
        <v>0.91</v>
      </c>
      <c r="N153" s="209">
        <v>0.9</v>
      </c>
      <c r="O153" s="209">
        <v>0.9</v>
      </c>
      <c r="P153" s="209">
        <v>0.9</v>
      </c>
      <c r="Q153" s="209">
        <v>0.91</v>
      </c>
      <c r="R153" s="209">
        <v>0.91</v>
      </c>
      <c r="S153" s="209">
        <v>0.9</v>
      </c>
      <c r="T153" s="208">
        <f>AVERAGE(H153:S153)</f>
        <v>0.90500000000000014</v>
      </c>
      <c r="U153" s="515"/>
    </row>
    <row r="154" spans="2:21" ht="40.5" customHeight="1" x14ac:dyDescent="0.3">
      <c r="B154" s="525"/>
      <c r="C154" s="516" t="str">
        <f>'[8]MIR D.O.'!C69</f>
        <v>C3. A16. Cumplir con la calidad de tratamiento estabecida en la normatividad vigente en la materia, en la planta La Mira</v>
      </c>
      <c r="D154" s="516"/>
      <c r="E154" s="516"/>
      <c r="F154" s="517" t="s">
        <v>193</v>
      </c>
      <c r="G154" s="192" t="s">
        <v>1</v>
      </c>
      <c r="H154" s="206">
        <v>0.93</v>
      </c>
      <c r="I154" s="206">
        <v>0.93</v>
      </c>
      <c r="J154" s="206">
        <v>0.93</v>
      </c>
      <c r="K154" s="206">
        <v>0.93</v>
      </c>
      <c r="L154" s="206">
        <v>0.93</v>
      </c>
      <c r="M154" s="206">
        <v>0.93</v>
      </c>
      <c r="N154" s="206">
        <v>0.93</v>
      </c>
      <c r="O154" s="206">
        <v>0.93</v>
      </c>
      <c r="P154" s="206">
        <v>0.93</v>
      </c>
      <c r="Q154" s="206">
        <v>0.93</v>
      </c>
      <c r="R154" s="206">
        <v>0.93</v>
      </c>
      <c r="S154" s="206">
        <v>0.93</v>
      </c>
      <c r="T154" s="206">
        <f t="shared" si="2"/>
        <v>0.92999999999999983</v>
      </c>
      <c r="U154" s="515">
        <f>T155/T154</f>
        <v>0.95878136200716868</v>
      </c>
    </row>
    <row r="155" spans="2:21" ht="40.5" customHeight="1" x14ac:dyDescent="0.3">
      <c r="B155" s="525"/>
      <c r="C155" s="516"/>
      <c r="D155" s="516"/>
      <c r="E155" s="516"/>
      <c r="F155" s="517"/>
      <c r="G155" s="194" t="s">
        <v>0</v>
      </c>
      <c r="H155" s="209">
        <v>0.91</v>
      </c>
      <c r="I155" s="209">
        <v>0.9</v>
      </c>
      <c r="J155" s="209">
        <v>0.9</v>
      </c>
      <c r="K155" s="209">
        <v>0.9</v>
      </c>
      <c r="L155" s="209">
        <v>0.9</v>
      </c>
      <c r="M155" s="209">
        <v>0.91</v>
      </c>
      <c r="N155" s="209">
        <v>0.9</v>
      </c>
      <c r="O155" s="209">
        <v>0.9</v>
      </c>
      <c r="P155" s="209">
        <v>0.9</v>
      </c>
      <c r="Q155" s="209">
        <v>0.9</v>
      </c>
      <c r="R155" s="209">
        <v>0.9</v>
      </c>
      <c r="S155" s="209">
        <v>0.78</v>
      </c>
      <c r="T155" s="208">
        <f>AVERAGE(H155:S155)</f>
        <v>0.89166666666666672</v>
      </c>
      <c r="U155" s="515"/>
    </row>
    <row r="156" spans="2:21" ht="35.1" customHeight="1" x14ac:dyDescent="0.3">
      <c r="B156" s="525"/>
      <c r="C156" s="516" t="str">
        <f>'[8]MIR D.O.'!C70</f>
        <v>C3. A17. Cumplir con el mantenimiento de los equipos de bombeo, en el carcamo de Nao Trinidad</v>
      </c>
      <c r="D156" s="516"/>
      <c r="E156" s="516"/>
      <c r="F156" s="517" t="s">
        <v>193</v>
      </c>
      <c r="G156" s="192" t="s">
        <v>1</v>
      </c>
      <c r="H156" s="206">
        <v>0.85</v>
      </c>
      <c r="I156" s="206">
        <v>0.85</v>
      </c>
      <c r="J156" s="206">
        <v>0.85</v>
      </c>
      <c r="K156" s="206">
        <v>0.85</v>
      </c>
      <c r="L156" s="206">
        <v>0.85</v>
      </c>
      <c r="M156" s="206">
        <v>0.85</v>
      </c>
      <c r="N156" s="206">
        <v>0.85</v>
      </c>
      <c r="O156" s="206">
        <v>0.85</v>
      </c>
      <c r="P156" s="206">
        <v>0.85</v>
      </c>
      <c r="Q156" s="206">
        <v>0.85</v>
      </c>
      <c r="R156" s="206">
        <v>0.85</v>
      </c>
      <c r="S156" s="206">
        <v>0.85</v>
      </c>
      <c r="T156" s="206">
        <f t="shared" si="2"/>
        <v>0.84999999999999976</v>
      </c>
      <c r="U156" s="515">
        <f>T157/T156</f>
        <v>0.9666666666666669</v>
      </c>
    </row>
    <row r="157" spans="2:21" ht="44.25" customHeight="1" x14ac:dyDescent="0.3">
      <c r="B157" s="525"/>
      <c r="C157" s="516"/>
      <c r="D157" s="516"/>
      <c r="E157" s="516"/>
      <c r="F157" s="517"/>
      <c r="G157" s="194" t="s">
        <v>0</v>
      </c>
      <c r="H157" s="208">
        <v>0.8</v>
      </c>
      <c r="I157" s="208">
        <v>0.84</v>
      </c>
      <c r="J157" s="208">
        <v>0.82</v>
      </c>
      <c r="K157" s="208">
        <v>0.8</v>
      </c>
      <c r="L157" s="208">
        <v>0.84</v>
      </c>
      <c r="M157" s="208">
        <v>0.83</v>
      </c>
      <c r="N157" s="208">
        <v>0.8</v>
      </c>
      <c r="O157" s="208">
        <v>0.82</v>
      </c>
      <c r="P157" s="208">
        <v>0.8</v>
      </c>
      <c r="Q157" s="208">
        <v>0.82</v>
      </c>
      <c r="R157" s="208">
        <v>0.85</v>
      </c>
      <c r="S157" s="208">
        <v>0.84</v>
      </c>
      <c r="T157" s="208">
        <f>AVERAGE(H157:S157)</f>
        <v>0.82166666666666666</v>
      </c>
      <c r="U157" s="515"/>
    </row>
    <row r="158" spans="2:21" ht="35.1" customHeight="1" x14ac:dyDescent="0.3">
      <c r="B158" s="525"/>
      <c r="C158" s="516" t="str">
        <f>'[8]MIR D.O.'!C71</f>
        <v>C3. A18. Cumplir con el mantenimiento de los equipos de bombeo, en el carcamo de Mala Espina</v>
      </c>
      <c r="D158" s="516"/>
      <c r="E158" s="516"/>
      <c r="F158" s="517" t="s">
        <v>193</v>
      </c>
      <c r="G158" s="192" t="s">
        <v>1</v>
      </c>
      <c r="H158" s="206">
        <v>0.85</v>
      </c>
      <c r="I158" s="206">
        <v>0.85</v>
      </c>
      <c r="J158" s="206">
        <v>0.85</v>
      </c>
      <c r="K158" s="206">
        <v>0.85</v>
      </c>
      <c r="L158" s="206">
        <v>0.85</v>
      </c>
      <c r="M158" s="206">
        <v>0.85</v>
      </c>
      <c r="N158" s="206">
        <v>0.85</v>
      </c>
      <c r="O158" s="206">
        <v>0.85</v>
      </c>
      <c r="P158" s="206">
        <v>0.85</v>
      </c>
      <c r="Q158" s="206">
        <v>0.85</v>
      </c>
      <c r="R158" s="206">
        <v>0.85</v>
      </c>
      <c r="S158" s="206">
        <v>0.85</v>
      </c>
      <c r="T158" s="206">
        <f t="shared" ref="T158:T171" si="3">AVERAGE(H158:S158)</f>
        <v>0.84999999999999976</v>
      </c>
      <c r="U158" s="515">
        <f>T159/T158</f>
        <v>0.96960784313725523</v>
      </c>
    </row>
    <row r="159" spans="2:21" ht="42" customHeight="1" x14ac:dyDescent="0.3">
      <c r="B159" s="525"/>
      <c r="C159" s="516"/>
      <c r="D159" s="516"/>
      <c r="E159" s="516"/>
      <c r="F159" s="517"/>
      <c r="G159" s="194" t="s">
        <v>0</v>
      </c>
      <c r="H159" s="207">
        <v>0.84</v>
      </c>
      <c r="I159" s="207">
        <v>0.84</v>
      </c>
      <c r="J159" s="207">
        <v>0.82</v>
      </c>
      <c r="K159" s="207">
        <v>0.8</v>
      </c>
      <c r="L159" s="207">
        <v>0.82</v>
      </c>
      <c r="M159" s="207">
        <v>0.8</v>
      </c>
      <c r="N159" s="207">
        <v>0.8</v>
      </c>
      <c r="O159" s="207">
        <v>0.82</v>
      </c>
      <c r="P159" s="207">
        <v>0.84</v>
      </c>
      <c r="Q159" s="207">
        <v>0.84</v>
      </c>
      <c r="R159" s="207">
        <v>0.82</v>
      </c>
      <c r="S159" s="207">
        <v>0.85</v>
      </c>
      <c r="T159" s="208">
        <f>AVERAGE(H159:S159)</f>
        <v>0.82416666666666671</v>
      </c>
      <c r="U159" s="515"/>
    </row>
    <row r="160" spans="2:21" ht="35.1" customHeight="1" x14ac:dyDescent="0.3">
      <c r="B160" s="525"/>
      <c r="C160" s="516" t="str">
        <f>'[8]MIR D.O.'!C72</f>
        <v>C3. A19. Cumplir con el mantenimiento de los equipos de bombeo, en el carcamo de Palomares</v>
      </c>
      <c r="D160" s="516"/>
      <c r="E160" s="516"/>
      <c r="F160" s="517" t="s">
        <v>193</v>
      </c>
      <c r="G160" s="192" t="s">
        <v>1</v>
      </c>
      <c r="H160" s="206">
        <v>0.85</v>
      </c>
      <c r="I160" s="206">
        <v>0.85</v>
      </c>
      <c r="J160" s="206">
        <v>0.85</v>
      </c>
      <c r="K160" s="206">
        <v>0.85</v>
      </c>
      <c r="L160" s="206">
        <v>0.85</v>
      </c>
      <c r="M160" s="206">
        <v>0.85</v>
      </c>
      <c r="N160" s="206">
        <v>0.85</v>
      </c>
      <c r="O160" s="206">
        <v>0.85</v>
      </c>
      <c r="P160" s="206">
        <v>0.85</v>
      </c>
      <c r="Q160" s="206">
        <v>0.85</v>
      </c>
      <c r="R160" s="206">
        <v>0.85</v>
      </c>
      <c r="S160" s="206">
        <v>0.85</v>
      </c>
      <c r="T160" s="206">
        <f t="shared" si="3"/>
        <v>0.84999999999999976</v>
      </c>
      <c r="U160" s="515">
        <f>T161/T160</f>
        <v>0.95686274509803959</v>
      </c>
    </row>
    <row r="161" spans="2:21" ht="39.75" customHeight="1" x14ac:dyDescent="0.3">
      <c r="B161" s="525"/>
      <c r="C161" s="516"/>
      <c r="D161" s="516"/>
      <c r="E161" s="516"/>
      <c r="F161" s="517"/>
      <c r="G161" s="194" t="s">
        <v>0</v>
      </c>
      <c r="H161" s="207">
        <v>0.8</v>
      </c>
      <c r="I161" s="207">
        <v>0.8</v>
      </c>
      <c r="J161" s="207">
        <v>0.82</v>
      </c>
      <c r="K161" s="207">
        <v>0.82</v>
      </c>
      <c r="L161" s="207">
        <v>0.86</v>
      </c>
      <c r="M161" s="207">
        <v>0.82</v>
      </c>
      <c r="N161" s="207">
        <v>0.82</v>
      </c>
      <c r="O161" s="207">
        <v>0.8</v>
      </c>
      <c r="P161" s="207">
        <v>0.8</v>
      </c>
      <c r="Q161" s="207">
        <v>0.82</v>
      </c>
      <c r="R161" s="207">
        <v>0.8</v>
      </c>
      <c r="S161" s="207">
        <v>0.8</v>
      </c>
      <c r="T161" s="208">
        <f>AVERAGE(H161:S161)</f>
        <v>0.81333333333333346</v>
      </c>
      <c r="U161" s="515"/>
    </row>
    <row r="162" spans="2:21" ht="35.1" customHeight="1" x14ac:dyDescent="0.3">
      <c r="B162" s="525"/>
      <c r="C162" s="516" t="str">
        <f>'[8]MIR D.O.'!C73</f>
        <v>C3. A20. Cumplir con el mantenimiento de los equipos de bombeo, en el carcamo de Piedra Roja</v>
      </c>
      <c r="D162" s="516"/>
      <c r="E162" s="516"/>
      <c r="F162" s="517" t="s">
        <v>193</v>
      </c>
      <c r="G162" s="192" t="s">
        <v>1</v>
      </c>
      <c r="H162" s="206">
        <v>0.85</v>
      </c>
      <c r="I162" s="206">
        <v>0.85</v>
      </c>
      <c r="J162" s="206">
        <v>0.85</v>
      </c>
      <c r="K162" s="206">
        <v>0.85</v>
      </c>
      <c r="L162" s="206">
        <v>0.85</v>
      </c>
      <c r="M162" s="206">
        <v>0.85</v>
      </c>
      <c r="N162" s="206">
        <v>0.85</v>
      </c>
      <c r="O162" s="206">
        <v>0.85</v>
      </c>
      <c r="P162" s="206">
        <v>0.85</v>
      </c>
      <c r="Q162" s="206">
        <v>0.85</v>
      </c>
      <c r="R162" s="206">
        <v>0.85</v>
      </c>
      <c r="S162" s="206">
        <v>0.85</v>
      </c>
      <c r="T162" s="206">
        <f t="shared" si="3"/>
        <v>0.84999999999999976</v>
      </c>
      <c r="U162" s="515">
        <f>T163/T162</f>
        <v>0.96078431372549034</v>
      </c>
    </row>
    <row r="163" spans="2:21" ht="43.5" customHeight="1" x14ac:dyDescent="0.3">
      <c r="B163" s="525"/>
      <c r="C163" s="516"/>
      <c r="D163" s="516"/>
      <c r="E163" s="516"/>
      <c r="F163" s="517"/>
      <c r="G163" s="194" t="s">
        <v>0</v>
      </c>
      <c r="H163" s="207">
        <v>0.82</v>
      </c>
      <c r="I163" s="207">
        <v>0.82</v>
      </c>
      <c r="J163" s="207">
        <v>0.82</v>
      </c>
      <c r="K163" s="207">
        <v>0.8</v>
      </c>
      <c r="L163" s="207">
        <v>0.85</v>
      </c>
      <c r="M163" s="207">
        <v>0.8</v>
      </c>
      <c r="N163" s="207">
        <v>0.8</v>
      </c>
      <c r="O163" s="207">
        <v>0.8</v>
      </c>
      <c r="P163" s="207">
        <v>0.8</v>
      </c>
      <c r="Q163" s="207">
        <v>0.85</v>
      </c>
      <c r="R163" s="207">
        <v>0.8</v>
      </c>
      <c r="S163" s="207">
        <v>0.84</v>
      </c>
      <c r="T163" s="208">
        <f>AVERAGE(H163:S163)</f>
        <v>0.81666666666666654</v>
      </c>
      <c r="U163" s="515"/>
    </row>
    <row r="164" spans="2:21" ht="35.1" customHeight="1" x14ac:dyDescent="0.3">
      <c r="B164" s="525"/>
      <c r="C164" s="516" t="str">
        <f>'[8]MIR D.O.'!C74</f>
        <v>C3. A21. Cumplir con el mantenimiento de los equipos de bombeo, en el carcamo de Las Americas</v>
      </c>
      <c r="D164" s="516"/>
      <c r="E164" s="516"/>
      <c r="F164" s="517" t="s">
        <v>193</v>
      </c>
      <c r="G164" s="192" t="s">
        <v>1</v>
      </c>
      <c r="H164" s="206">
        <v>0.85</v>
      </c>
      <c r="I164" s="206">
        <v>0.85</v>
      </c>
      <c r="J164" s="206">
        <v>0.85</v>
      </c>
      <c r="K164" s="206">
        <v>0.85</v>
      </c>
      <c r="L164" s="206">
        <v>0.85</v>
      </c>
      <c r="M164" s="206">
        <v>0.85</v>
      </c>
      <c r="N164" s="206">
        <v>0.85</v>
      </c>
      <c r="O164" s="206">
        <v>0.85</v>
      </c>
      <c r="P164" s="206">
        <v>0.85</v>
      </c>
      <c r="Q164" s="206">
        <v>0.85</v>
      </c>
      <c r="R164" s="206">
        <v>0.85</v>
      </c>
      <c r="S164" s="206">
        <v>0.85</v>
      </c>
      <c r="T164" s="206">
        <f t="shared" si="3"/>
        <v>0.84999999999999976</v>
      </c>
      <c r="U164" s="515">
        <f>T165/T164</f>
        <v>0.95588235294117674</v>
      </c>
    </row>
    <row r="165" spans="2:21" ht="45.75" customHeight="1" x14ac:dyDescent="0.3">
      <c r="B165" s="529"/>
      <c r="C165" s="520"/>
      <c r="D165" s="520"/>
      <c r="E165" s="520"/>
      <c r="F165" s="521"/>
      <c r="G165" s="198" t="s">
        <v>0</v>
      </c>
      <c r="H165" s="210">
        <v>0.8</v>
      </c>
      <c r="I165" s="210">
        <v>0.8</v>
      </c>
      <c r="J165" s="210">
        <v>0.8</v>
      </c>
      <c r="K165" s="210">
        <v>0.8</v>
      </c>
      <c r="L165" s="210">
        <v>0.8</v>
      </c>
      <c r="M165" s="210">
        <v>0.84</v>
      </c>
      <c r="N165" s="210">
        <v>0.82</v>
      </c>
      <c r="O165" s="210">
        <v>0.84</v>
      </c>
      <c r="P165" s="210">
        <v>0.8</v>
      </c>
      <c r="Q165" s="210">
        <v>0.83</v>
      </c>
      <c r="R165" s="210">
        <v>0.82</v>
      </c>
      <c r="S165" s="210">
        <v>0.8</v>
      </c>
      <c r="T165" s="212">
        <f>AVERAGE(H165:S165)</f>
        <v>0.8125</v>
      </c>
      <c r="U165" s="522"/>
    </row>
    <row r="166" spans="2:21" ht="24" customHeight="1" x14ac:dyDescent="0.3">
      <c r="B166" s="523" t="s">
        <v>216</v>
      </c>
      <c r="C166" s="523"/>
      <c r="D166" s="523"/>
      <c r="E166" s="523"/>
      <c r="F166" s="523"/>
      <c r="G166" s="523"/>
      <c r="H166" s="523"/>
      <c r="I166" s="523"/>
      <c r="J166" s="523"/>
      <c r="K166" s="523"/>
      <c r="L166" s="523"/>
      <c r="M166" s="523"/>
      <c r="N166" s="523"/>
      <c r="O166" s="523"/>
      <c r="P166" s="523"/>
      <c r="Q166" s="523"/>
      <c r="R166" s="523"/>
      <c r="S166" s="523"/>
      <c r="T166" s="523"/>
      <c r="U166" s="523"/>
    </row>
    <row r="167" spans="2:21" ht="44.25" customHeight="1" x14ac:dyDescent="0.3">
      <c r="B167" s="524" t="s">
        <v>223</v>
      </c>
      <c r="C167" s="526" t="str">
        <f>'[8]MIR D.O.'!C75</f>
        <v>C3. A22. Cumplir con el mantenimiento de los equipos de bombeo, en el carcamo Alejo Peralta</v>
      </c>
      <c r="D167" s="526"/>
      <c r="E167" s="526"/>
      <c r="F167" s="527" t="s">
        <v>193</v>
      </c>
      <c r="G167" s="201" t="s">
        <v>1</v>
      </c>
      <c r="H167" s="211">
        <v>0.85</v>
      </c>
      <c r="I167" s="211">
        <v>0.85</v>
      </c>
      <c r="J167" s="211">
        <v>0.85</v>
      </c>
      <c r="K167" s="211">
        <v>0.85</v>
      </c>
      <c r="L167" s="211">
        <v>0.85</v>
      </c>
      <c r="M167" s="211">
        <v>0.85</v>
      </c>
      <c r="N167" s="211">
        <v>0.85</v>
      </c>
      <c r="O167" s="211">
        <v>0.85</v>
      </c>
      <c r="P167" s="211">
        <v>0.85</v>
      </c>
      <c r="Q167" s="211">
        <v>0.85</v>
      </c>
      <c r="R167" s="211">
        <v>0.85</v>
      </c>
      <c r="S167" s="211">
        <v>0.85</v>
      </c>
      <c r="T167" s="211">
        <f t="shared" si="3"/>
        <v>0.84999999999999976</v>
      </c>
      <c r="U167" s="528">
        <f>T168/T167</f>
        <v>0.97450980392156883</v>
      </c>
    </row>
    <row r="168" spans="2:21" ht="44.25" customHeight="1" x14ac:dyDescent="0.3">
      <c r="B168" s="525"/>
      <c r="C168" s="516"/>
      <c r="D168" s="516"/>
      <c r="E168" s="516"/>
      <c r="F168" s="517"/>
      <c r="G168" s="194" t="s">
        <v>0</v>
      </c>
      <c r="H168" s="209">
        <v>0.84</v>
      </c>
      <c r="I168" s="209">
        <v>0.85</v>
      </c>
      <c r="J168" s="209">
        <v>0.85</v>
      </c>
      <c r="K168" s="209">
        <v>0.85</v>
      </c>
      <c r="L168" s="209">
        <v>0.84</v>
      </c>
      <c r="M168" s="209">
        <v>0.81</v>
      </c>
      <c r="N168" s="209">
        <v>0.8</v>
      </c>
      <c r="O168" s="209">
        <v>0.8</v>
      </c>
      <c r="P168" s="209">
        <v>0.79</v>
      </c>
      <c r="Q168" s="209">
        <v>0.82</v>
      </c>
      <c r="R168" s="209">
        <v>0.84</v>
      </c>
      <c r="S168" s="209">
        <v>0.85</v>
      </c>
      <c r="T168" s="208">
        <f>AVERAGE(H168:S168)</f>
        <v>0.82833333333333325</v>
      </c>
      <c r="U168" s="515"/>
    </row>
    <row r="169" spans="2:21" ht="42.75" customHeight="1" x14ac:dyDescent="0.3">
      <c r="B169" s="525"/>
      <c r="C169" s="516" t="str">
        <f>'[8]MIR D.O.'!C76</f>
        <v>C3. A23. Cumplir con el mantenimiento de los equipos de bombeo, en el carcamo Puerto Marquez</v>
      </c>
      <c r="D169" s="516"/>
      <c r="E169" s="516"/>
      <c r="F169" s="517" t="s">
        <v>193</v>
      </c>
      <c r="G169" s="192" t="s">
        <v>1</v>
      </c>
      <c r="H169" s="206">
        <v>0.85</v>
      </c>
      <c r="I169" s="206">
        <v>0.85</v>
      </c>
      <c r="J169" s="206">
        <v>0.85</v>
      </c>
      <c r="K169" s="206">
        <v>0.85</v>
      </c>
      <c r="L169" s="206">
        <v>0.85</v>
      </c>
      <c r="M169" s="206">
        <v>0.85</v>
      </c>
      <c r="N169" s="206">
        <v>0.85</v>
      </c>
      <c r="O169" s="206">
        <v>0.85</v>
      </c>
      <c r="P169" s="206">
        <v>0.85</v>
      </c>
      <c r="Q169" s="206">
        <v>0.85</v>
      </c>
      <c r="R169" s="206">
        <v>0.85</v>
      </c>
      <c r="S169" s="206">
        <v>0.85</v>
      </c>
      <c r="T169" s="206">
        <f t="shared" si="3"/>
        <v>0.84999999999999976</v>
      </c>
      <c r="U169" s="515">
        <f>T170/T169</f>
        <v>0.96078431372549034</v>
      </c>
    </row>
    <row r="170" spans="2:21" ht="42.75" customHeight="1" x14ac:dyDescent="0.3">
      <c r="B170" s="525"/>
      <c r="C170" s="516"/>
      <c r="D170" s="516"/>
      <c r="E170" s="516"/>
      <c r="F170" s="517"/>
      <c r="G170" s="194" t="s">
        <v>0</v>
      </c>
      <c r="H170" s="209">
        <v>0.83</v>
      </c>
      <c r="I170" s="209">
        <v>0.85</v>
      </c>
      <c r="J170" s="209">
        <v>0.85</v>
      </c>
      <c r="K170" s="209">
        <v>0.8</v>
      </c>
      <c r="L170" s="209">
        <v>0.85</v>
      </c>
      <c r="M170" s="209">
        <v>0.8</v>
      </c>
      <c r="N170" s="209">
        <v>0.8</v>
      </c>
      <c r="O170" s="209">
        <v>0.7</v>
      </c>
      <c r="P170" s="209">
        <v>0.8</v>
      </c>
      <c r="Q170" s="209">
        <v>0.85</v>
      </c>
      <c r="R170" s="209">
        <v>0.82</v>
      </c>
      <c r="S170" s="209">
        <v>0.85</v>
      </c>
      <c r="T170" s="208">
        <f>AVERAGE(H170:S170)</f>
        <v>0.81666666666666654</v>
      </c>
      <c r="U170" s="515"/>
    </row>
    <row r="171" spans="2:21" ht="35.1" customHeight="1" x14ac:dyDescent="0.3">
      <c r="B171" s="525"/>
      <c r="C171" s="516" t="str">
        <f>'[8]MIR D.O.'!C77</f>
        <v>C3. A24. Cumplir con el mantenimiento de los equipos de bombeo, en el carcamo El Cayaco</v>
      </c>
      <c r="D171" s="516"/>
      <c r="E171" s="516"/>
      <c r="F171" s="517" t="s">
        <v>193</v>
      </c>
      <c r="G171" s="192" t="s">
        <v>1</v>
      </c>
      <c r="H171" s="206">
        <v>0.85</v>
      </c>
      <c r="I171" s="206">
        <v>0.85</v>
      </c>
      <c r="J171" s="206">
        <v>0.85</v>
      </c>
      <c r="K171" s="206">
        <v>0.85</v>
      </c>
      <c r="L171" s="206">
        <v>0.85</v>
      </c>
      <c r="M171" s="206">
        <v>0.85</v>
      </c>
      <c r="N171" s="206">
        <v>0.85</v>
      </c>
      <c r="O171" s="206">
        <v>0.85</v>
      </c>
      <c r="P171" s="206">
        <v>0.85</v>
      </c>
      <c r="Q171" s="206">
        <v>0.85</v>
      </c>
      <c r="R171" s="206">
        <v>0.85</v>
      </c>
      <c r="S171" s="206">
        <v>0.85</v>
      </c>
      <c r="T171" s="206">
        <f t="shared" si="3"/>
        <v>0.84999999999999976</v>
      </c>
      <c r="U171" s="515">
        <f>T172/T171</f>
        <v>0.94607843137254932</v>
      </c>
    </row>
    <row r="172" spans="2:21" ht="40.5" customHeight="1" x14ac:dyDescent="0.3">
      <c r="B172" s="525"/>
      <c r="C172" s="516"/>
      <c r="D172" s="516"/>
      <c r="E172" s="516"/>
      <c r="F172" s="517"/>
      <c r="G172" s="194" t="s">
        <v>0</v>
      </c>
      <c r="H172" s="209">
        <v>0.82</v>
      </c>
      <c r="I172" s="209">
        <v>0.8</v>
      </c>
      <c r="J172" s="209">
        <v>0.83</v>
      </c>
      <c r="K172" s="209">
        <v>0.84</v>
      </c>
      <c r="L172" s="209">
        <v>0.84</v>
      </c>
      <c r="M172" s="209">
        <v>0.82</v>
      </c>
      <c r="N172" s="209">
        <v>0.7</v>
      </c>
      <c r="O172" s="209">
        <v>0.7</v>
      </c>
      <c r="P172" s="209">
        <v>0.8</v>
      </c>
      <c r="Q172" s="209">
        <v>0.85</v>
      </c>
      <c r="R172" s="209">
        <v>0.8</v>
      </c>
      <c r="S172" s="209">
        <v>0.85</v>
      </c>
      <c r="T172" s="208">
        <f>AVERAGE(H172:S172)</f>
        <v>0.8041666666666667</v>
      </c>
      <c r="U172" s="515"/>
    </row>
    <row r="173" spans="2:21" ht="36" customHeight="1" x14ac:dyDescent="0.3">
      <c r="B173" s="518" t="s">
        <v>224</v>
      </c>
      <c r="C173" s="516" t="str">
        <f>'[8]MIR D.O.'!C78</f>
        <v>C4. A1. Cumplir con la construcción, ampliación o rehabililitación de la infraestructura civil</v>
      </c>
      <c r="D173" s="516"/>
      <c r="E173" s="516"/>
      <c r="F173" s="517" t="s">
        <v>157</v>
      </c>
      <c r="G173" s="192" t="s">
        <v>1</v>
      </c>
      <c r="H173" s="193">
        <v>170</v>
      </c>
      <c r="I173" s="193">
        <v>160</v>
      </c>
      <c r="J173" s="193">
        <v>170</v>
      </c>
      <c r="K173" s="193">
        <v>160</v>
      </c>
      <c r="L173" s="193">
        <v>170</v>
      </c>
      <c r="M173" s="193">
        <v>160</v>
      </c>
      <c r="N173" s="193">
        <v>170</v>
      </c>
      <c r="O173" s="193">
        <v>170</v>
      </c>
      <c r="P173" s="193">
        <v>160</v>
      </c>
      <c r="Q173" s="193">
        <v>170</v>
      </c>
      <c r="R173" s="193">
        <v>160</v>
      </c>
      <c r="S173" s="193">
        <v>170</v>
      </c>
      <c r="T173" s="193">
        <f>SUM(H173:S173)</f>
        <v>1990</v>
      </c>
      <c r="U173" s="515">
        <f>T174/T173</f>
        <v>1.0603015075376885</v>
      </c>
    </row>
    <row r="174" spans="2:21" ht="36" customHeight="1" x14ac:dyDescent="0.3">
      <c r="B174" s="519"/>
      <c r="C174" s="520"/>
      <c r="D174" s="520"/>
      <c r="E174" s="520"/>
      <c r="F174" s="521"/>
      <c r="G174" s="198" t="s">
        <v>0</v>
      </c>
      <c r="H174" s="213">
        <v>250</v>
      </c>
      <c r="I174" s="213">
        <v>150</v>
      </c>
      <c r="J174" s="213">
        <v>180</v>
      </c>
      <c r="K174" s="213">
        <v>190</v>
      </c>
      <c r="L174" s="213">
        <v>180</v>
      </c>
      <c r="M174" s="213">
        <v>190</v>
      </c>
      <c r="N174" s="213">
        <v>160</v>
      </c>
      <c r="O174" s="213">
        <v>180</v>
      </c>
      <c r="P174" s="213">
        <v>180</v>
      </c>
      <c r="Q174" s="213">
        <v>150</v>
      </c>
      <c r="R174" s="213">
        <v>150</v>
      </c>
      <c r="S174" s="213">
        <v>150</v>
      </c>
      <c r="T174" s="200">
        <f>SUM(H174:S174)</f>
        <v>2110</v>
      </c>
      <c r="U174" s="522"/>
    </row>
    <row r="175" spans="2:21" ht="17.399999999999999" x14ac:dyDescent="0.3">
      <c r="B175" s="214"/>
      <c r="C175" s="215"/>
      <c r="D175" s="215"/>
      <c r="E175" s="215"/>
      <c r="F175" s="216"/>
      <c r="G175" s="217"/>
      <c r="T175" s="218"/>
      <c r="U175" s="219"/>
    </row>
    <row r="176" spans="2:21" ht="17.399999999999999" x14ac:dyDescent="0.3">
      <c r="B176" s="214"/>
      <c r="C176" s="215"/>
      <c r="D176" s="215"/>
      <c r="E176" s="215"/>
      <c r="F176" s="216"/>
      <c r="G176" s="217"/>
      <c r="T176" s="218"/>
      <c r="U176" s="219"/>
    </row>
    <row r="177" spans="2:21" ht="17.399999999999999" x14ac:dyDescent="0.3">
      <c r="B177" s="214"/>
      <c r="C177" s="215"/>
      <c r="D177" s="215"/>
      <c r="E177" s="215"/>
      <c r="F177" s="216"/>
      <c r="G177" s="217"/>
      <c r="T177" s="218"/>
      <c r="U177" s="219"/>
    </row>
    <row r="178" spans="2:21" ht="17.399999999999999" x14ac:dyDescent="0.3">
      <c r="B178" s="214"/>
      <c r="C178" s="215"/>
      <c r="D178" s="215"/>
      <c r="E178" s="215"/>
      <c r="F178" s="216"/>
      <c r="G178" s="217"/>
      <c r="T178" s="218"/>
      <c r="U178" s="219"/>
    </row>
    <row r="179" spans="2:21" ht="17.399999999999999" x14ac:dyDescent="0.3">
      <c r="B179" s="214"/>
      <c r="C179" s="215"/>
      <c r="D179" s="215"/>
      <c r="E179" s="215"/>
      <c r="F179" s="216"/>
      <c r="G179" s="217"/>
      <c r="T179" s="218"/>
      <c r="U179" s="219"/>
    </row>
    <row r="180" spans="2:21" ht="17.399999999999999" x14ac:dyDescent="0.3">
      <c r="B180" s="214"/>
      <c r="C180" s="215"/>
      <c r="D180" s="215"/>
      <c r="E180" s="215"/>
      <c r="F180" s="216"/>
      <c r="G180" s="217"/>
      <c r="T180" s="218"/>
      <c r="U180" s="219"/>
    </row>
    <row r="181" spans="2:21" ht="17.399999999999999" x14ac:dyDescent="0.3">
      <c r="B181" s="214"/>
      <c r="C181" s="215"/>
      <c r="D181" s="215"/>
      <c r="E181" s="215"/>
      <c r="F181" s="216"/>
      <c r="G181" s="217"/>
      <c r="T181" s="218"/>
      <c r="U181" s="219"/>
    </row>
    <row r="182" spans="2:21" x14ac:dyDescent="0.3">
      <c r="B182" s="220"/>
      <c r="C182" s="221"/>
      <c r="D182" s="221"/>
      <c r="E182" s="221"/>
      <c r="F182" s="222"/>
      <c r="G182" s="223"/>
      <c r="T182" s="224"/>
      <c r="U182" s="225"/>
    </row>
    <row r="183" spans="2:21" x14ac:dyDescent="0.3">
      <c r="B183" s="220"/>
      <c r="C183" s="221"/>
      <c r="D183" s="221"/>
      <c r="E183" s="221"/>
      <c r="F183" s="222"/>
      <c r="G183" s="223"/>
      <c r="T183" s="224"/>
      <c r="U183" s="225"/>
    </row>
    <row r="184" spans="2:21" x14ac:dyDescent="0.3">
      <c r="B184" s="220"/>
      <c r="C184" s="221"/>
      <c r="D184" s="221"/>
      <c r="E184" s="221"/>
      <c r="F184" s="222"/>
      <c r="G184" s="223"/>
      <c r="T184" s="224"/>
      <c r="U184" s="225"/>
    </row>
    <row r="185" spans="2:21" x14ac:dyDescent="0.3">
      <c r="B185" s="220"/>
      <c r="C185" s="221"/>
      <c r="D185" s="221"/>
      <c r="E185" s="221"/>
      <c r="F185" s="222"/>
      <c r="G185" s="223"/>
      <c r="T185" s="224"/>
      <c r="U185" s="225"/>
    </row>
  </sheetData>
  <mergeCells count="301">
    <mergeCell ref="B2:U2"/>
    <mergeCell ref="B3:U3"/>
    <mergeCell ref="B4:D4"/>
    <mergeCell ref="E4:U4"/>
    <mergeCell ref="B5:D5"/>
    <mergeCell ref="E5:U5"/>
    <mergeCell ref="B9:D9"/>
    <mergeCell ref="E9:U9"/>
    <mergeCell ref="B10:D10"/>
    <mergeCell ref="E10:U10"/>
    <mergeCell ref="B11:U11"/>
    <mergeCell ref="B12:U12"/>
    <mergeCell ref="B6:D6"/>
    <mergeCell ref="E6:U6"/>
    <mergeCell ref="B7:D7"/>
    <mergeCell ref="E7:U7"/>
    <mergeCell ref="B8:D8"/>
    <mergeCell ref="E8:U8"/>
    <mergeCell ref="B16:D16"/>
    <mergeCell ref="E16:U16"/>
    <mergeCell ref="B17:U17"/>
    <mergeCell ref="B18:U18"/>
    <mergeCell ref="B19:U19"/>
    <mergeCell ref="B20:U20"/>
    <mergeCell ref="B13:D13"/>
    <mergeCell ref="E13:U13"/>
    <mergeCell ref="B14:D14"/>
    <mergeCell ref="E14:U14"/>
    <mergeCell ref="B15:D15"/>
    <mergeCell ref="E15:U15"/>
    <mergeCell ref="C26:E26"/>
    <mergeCell ref="H26:N26"/>
    <mergeCell ref="O26:S26"/>
    <mergeCell ref="T26:U26"/>
    <mergeCell ref="C27:E27"/>
    <mergeCell ref="H27:N27"/>
    <mergeCell ref="O27:S27"/>
    <mergeCell ref="T27:U27"/>
    <mergeCell ref="B21:U21"/>
    <mergeCell ref="B22:D22"/>
    <mergeCell ref="E22:U22"/>
    <mergeCell ref="B23:U23"/>
    <mergeCell ref="B24:U24"/>
    <mergeCell ref="B25:U25"/>
    <mergeCell ref="C33:E33"/>
    <mergeCell ref="C34:E34"/>
    <mergeCell ref="U34:U35"/>
    <mergeCell ref="C35:E35"/>
    <mergeCell ref="B36:U36"/>
    <mergeCell ref="B37:U37"/>
    <mergeCell ref="B28:U28"/>
    <mergeCell ref="C29:E29"/>
    <mergeCell ref="C30:E30"/>
    <mergeCell ref="U30:U31"/>
    <mergeCell ref="C31:E31"/>
    <mergeCell ref="C32:U32"/>
    <mergeCell ref="B38:U38"/>
    <mergeCell ref="C39:E39"/>
    <mergeCell ref="H39:N39"/>
    <mergeCell ref="O39:S39"/>
    <mergeCell ref="T39:U39"/>
    <mergeCell ref="C40:E40"/>
    <mergeCell ref="H40:N40"/>
    <mergeCell ref="O40:S40"/>
    <mergeCell ref="T40:U40"/>
    <mergeCell ref="C47:E47"/>
    <mergeCell ref="U47:U48"/>
    <mergeCell ref="C48:E48"/>
    <mergeCell ref="B49:U49"/>
    <mergeCell ref="B50:U50"/>
    <mergeCell ref="B51:U51"/>
    <mergeCell ref="C42:E42"/>
    <mergeCell ref="C43:E43"/>
    <mergeCell ref="U43:U44"/>
    <mergeCell ref="C44:E44"/>
    <mergeCell ref="C45:E45"/>
    <mergeCell ref="C46:E46"/>
    <mergeCell ref="C55:E55"/>
    <mergeCell ref="C56:E56"/>
    <mergeCell ref="U56:U57"/>
    <mergeCell ref="C57:E57"/>
    <mergeCell ref="C59:E59"/>
    <mergeCell ref="C60:E60"/>
    <mergeCell ref="U60:U61"/>
    <mergeCell ref="C61:E61"/>
    <mergeCell ref="C52:E52"/>
    <mergeCell ref="H52:N52"/>
    <mergeCell ref="O52:S52"/>
    <mergeCell ref="T52:U52"/>
    <mergeCell ref="C53:E53"/>
    <mergeCell ref="H53:N53"/>
    <mergeCell ref="O53:S53"/>
    <mergeCell ref="T53:U53"/>
    <mergeCell ref="C66:E66"/>
    <mergeCell ref="H66:N66"/>
    <mergeCell ref="O66:S66"/>
    <mergeCell ref="T66:U66"/>
    <mergeCell ref="C68:E68"/>
    <mergeCell ref="C69:E69"/>
    <mergeCell ref="U69:U70"/>
    <mergeCell ref="C70:E70"/>
    <mergeCell ref="B62:U62"/>
    <mergeCell ref="B63:U63"/>
    <mergeCell ref="B64:U64"/>
    <mergeCell ref="C65:E65"/>
    <mergeCell ref="H65:N65"/>
    <mergeCell ref="O65:S65"/>
    <mergeCell ref="T65:U65"/>
    <mergeCell ref="B76:U76"/>
    <mergeCell ref="B77:U77"/>
    <mergeCell ref="C78:E78"/>
    <mergeCell ref="H78:N78"/>
    <mergeCell ref="O78:S78"/>
    <mergeCell ref="T78:U78"/>
    <mergeCell ref="C71:U71"/>
    <mergeCell ref="C72:E72"/>
    <mergeCell ref="C73:E73"/>
    <mergeCell ref="U73:U74"/>
    <mergeCell ref="C74:E74"/>
    <mergeCell ref="B75:U75"/>
    <mergeCell ref="C82:E82"/>
    <mergeCell ref="U82:U83"/>
    <mergeCell ref="C83:E83"/>
    <mergeCell ref="C84:U84"/>
    <mergeCell ref="C85:E85"/>
    <mergeCell ref="C86:E86"/>
    <mergeCell ref="U86:U87"/>
    <mergeCell ref="C87:E87"/>
    <mergeCell ref="C79:E79"/>
    <mergeCell ref="H79:N79"/>
    <mergeCell ref="O79:S79"/>
    <mergeCell ref="T79:U79"/>
    <mergeCell ref="C80:U80"/>
    <mergeCell ref="C81:E81"/>
    <mergeCell ref="C92:E92"/>
    <mergeCell ref="H92:N92"/>
    <mergeCell ref="O92:S92"/>
    <mergeCell ref="T92:U92"/>
    <mergeCell ref="C93:U93"/>
    <mergeCell ref="C94:E94"/>
    <mergeCell ref="B88:U88"/>
    <mergeCell ref="B89:U89"/>
    <mergeCell ref="B90:U90"/>
    <mergeCell ref="C91:E91"/>
    <mergeCell ref="H91:N91"/>
    <mergeCell ref="O91:S91"/>
    <mergeCell ref="T91:U91"/>
    <mergeCell ref="C95:E95"/>
    <mergeCell ref="U95:U96"/>
    <mergeCell ref="C96:E96"/>
    <mergeCell ref="C97:U97"/>
    <mergeCell ref="B98:B99"/>
    <mergeCell ref="C98:E99"/>
    <mergeCell ref="F98:F99"/>
    <mergeCell ref="G98:G99"/>
    <mergeCell ref="H98:H99"/>
    <mergeCell ref="I98:I99"/>
    <mergeCell ref="P98:P99"/>
    <mergeCell ref="Q98:Q99"/>
    <mergeCell ref="R98:R99"/>
    <mergeCell ref="S98:S99"/>
    <mergeCell ref="T98:T99"/>
    <mergeCell ref="U98:U99"/>
    <mergeCell ref="J98:J99"/>
    <mergeCell ref="K98:K99"/>
    <mergeCell ref="L98:L99"/>
    <mergeCell ref="M98:M99"/>
    <mergeCell ref="N98:N99"/>
    <mergeCell ref="O98:O99"/>
    <mergeCell ref="C100:E100"/>
    <mergeCell ref="U100:U101"/>
    <mergeCell ref="C101:E101"/>
    <mergeCell ref="B102:U102"/>
    <mergeCell ref="B103:U103"/>
    <mergeCell ref="B104:B105"/>
    <mergeCell ref="C104:E105"/>
    <mergeCell ref="F104:F105"/>
    <mergeCell ref="G104:G105"/>
    <mergeCell ref="H104:H105"/>
    <mergeCell ref="U104:U105"/>
    <mergeCell ref="B106:B113"/>
    <mergeCell ref="C106:E107"/>
    <mergeCell ref="F106:F107"/>
    <mergeCell ref="U106:U107"/>
    <mergeCell ref="C108:E109"/>
    <mergeCell ref="F108:F109"/>
    <mergeCell ref="U108:U109"/>
    <mergeCell ref="C110:E111"/>
    <mergeCell ref="F110:F111"/>
    <mergeCell ref="O104:O105"/>
    <mergeCell ref="P104:P105"/>
    <mergeCell ref="Q104:Q105"/>
    <mergeCell ref="R104:R105"/>
    <mergeCell ref="S104:S105"/>
    <mergeCell ref="T104:T105"/>
    <mergeCell ref="I104:I105"/>
    <mergeCell ref="J104:J105"/>
    <mergeCell ref="K104:K105"/>
    <mergeCell ref="L104:L105"/>
    <mergeCell ref="M104:M105"/>
    <mergeCell ref="N104:N105"/>
    <mergeCell ref="U110:U111"/>
    <mergeCell ref="C112:E113"/>
    <mergeCell ref="F112:F113"/>
    <mergeCell ref="U112:U113"/>
    <mergeCell ref="B114:U114"/>
    <mergeCell ref="B115:B120"/>
    <mergeCell ref="C115:E116"/>
    <mergeCell ref="F115:F116"/>
    <mergeCell ref="U115:U116"/>
    <mergeCell ref="C117:E118"/>
    <mergeCell ref="C127:E128"/>
    <mergeCell ref="F127:F128"/>
    <mergeCell ref="U127:U128"/>
    <mergeCell ref="F117:F118"/>
    <mergeCell ref="U117:U118"/>
    <mergeCell ref="C119:E120"/>
    <mergeCell ref="F119:F120"/>
    <mergeCell ref="U119:U120"/>
    <mergeCell ref="B121:B122"/>
    <mergeCell ref="C121:E122"/>
    <mergeCell ref="F121:F122"/>
    <mergeCell ref="U121:U122"/>
    <mergeCell ref="C133:E134"/>
    <mergeCell ref="F133:F134"/>
    <mergeCell ref="U133:U134"/>
    <mergeCell ref="C135:E136"/>
    <mergeCell ref="F135:F136"/>
    <mergeCell ref="U135:U136"/>
    <mergeCell ref="C129:E130"/>
    <mergeCell ref="F129:F130"/>
    <mergeCell ref="U129:U130"/>
    <mergeCell ref="C131:E132"/>
    <mergeCell ref="F131:F132"/>
    <mergeCell ref="U131:U132"/>
    <mergeCell ref="U142:U143"/>
    <mergeCell ref="C144:E145"/>
    <mergeCell ref="F144:F145"/>
    <mergeCell ref="U144:U145"/>
    <mergeCell ref="C146:E147"/>
    <mergeCell ref="F146:F147"/>
    <mergeCell ref="U146:U147"/>
    <mergeCell ref="C137:E138"/>
    <mergeCell ref="F137:F138"/>
    <mergeCell ref="U137:U138"/>
    <mergeCell ref="B139:U139"/>
    <mergeCell ref="B140:B165"/>
    <mergeCell ref="C140:E141"/>
    <mergeCell ref="F140:F141"/>
    <mergeCell ref="U140:U141"/>
    <mergeCell ref="C142:E143"/>
    <mergeCell ref="F142:F143"/>
    <mergeCell ref="B123:B138"/>
    <mergeCell ref="C123:E124"/>
    <mergeCell ref="F123:F124"/>
    <mergeCell ref="U123:U124"/>
    <mergeCell ref="C125:E126"/>
    <mergeCell ref="F125:F126"/>
    <mergeCell ref="U125:U126"/>
    <mergeCell ref="C152:E153"/>
    <mergeCell ref="F152:F153"/>
    <mergeCell ref="U152:U153"/>
    <mergeCell ref="C154:E155"/>
    <mergeCell ref="F154:F155"/>
    <mergeCell ref="U154:U155"/>
    <mergeCell ref="C148:E149"/>
    <mergeCell ref="F148:F149"/>
    <mergeCell ref="U148:U149"/>
    <mergeCell ref="C150:E151"/>
    <mergeCell ref="F150:F151"/>
    <mergeCell ref="U150:U151"/>
    <mergeCell ref="C160:E161"/>
    <mergeCell ref="F160:F161"/>
    <mergeCell ref="U160:U161"/>
    <mergeCell ref="C162:E163"/>
    <mergeCell ref="F162:F163"/>
    <mergeCell ref="U162:U163"/>
    <mergeCell ref="C156:E157"/>
    <mergeCell ref="F156:F157"/>
    <mergeCell ref="U156:U157"/>
    <mergeCell ref="C158:E159"/>
    <mergeCell ref="F158:F159"/>
    <mergeCell ref="U158:U159"/>
    <mergeCell ref="U169:U170"/>
    <mergeCell ref="C171:E172"/>
    <mergeCell ref="F171:F172"/>
    <mergeCell ref="U171:U172"/>
    <mergeCell ref="B173:B174"/>
    <mergeCell ref="C173:E174"/>
    <mergeCell ref="F173:F174"/>
    <mergeCell ref="U173:U174"/>
    <mergeCell ref="C164:E165"/>
    <mergeCell ref="F164:F165"/>
    <mergeCell ref="U164:U165"/>
    <mergeCell ref="B166:U166"/>
    <mergeCell ref="B167:B172"/>
    <mergeCell ref="C167:E168"/>
    <mergeCell ref="F167:F168"/>
    <mergeCell ref="U167:U168"/>
    <mergeCell ref="C169:E170"/>
    <mergeCell ref="F169:F170"/>
  </mergeCells>
  <printOptions horizontalCentered="1"/>
  <pageMargins left="0.39370078740157483" right="0.39370078740157483" top="0.74803149606299213" bottom="0.74803149606299213" header="0.31496062992125984" footer="0.31496062992125984"/>
  <pageSetup scale="42" fitToHeight="0" orientation="landscape" r:id="rId1"/>
  <rowBreaks count="6" manualBreakCount="6">
    <brk id="31" min="1" max="20" man="1"/>
    <brk id="57" min="1" max="20" man="1"/>
    <brk id="83" min="1" max="20" man="1"/>
    <brk id="113" min="1" max="20" man="1"/>
    <brk id="138" min="1" max="20" man="1"/>
    <brk id="165" min="1" max="20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6"/>
  <sheetViews>
    <sheetView view="pageBreakPreview" zoomScaleNormal="100" zoomScaleSheetLayoutView="100" workbookViewId="0"/>
  </sheetViews>
  <sheetFormatPr baseColWidth="10" defaultRowHeight="14.4" x14ac:dyDescent="0.3"/>
  <cols>
    <col min="1" max="1" width="1.109375" customWidth="1"/>
    <col min="5" max="5" width="15.5546875" customWidth="1"/>
    <col min="7" max="7" width="11.44140625" customWidth="1"/>
    <col min="8" max="18" width="4.44140625" customWidth="1"/>
    <col min="19" max="19" width="6.5546875" customWidth="1"/>
    <col min="21" max="21" width="14.6640625" customWidth="1"/>
  </cols>
  <sheetData>
    <row r="1" spans="2:2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26"/>
      <c r="U1" s="226"/>
    </row>
    <row r="2" spans="2:2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227"/>
      <c r="U2" s="227"/>
    </row>
    <row r="3" spans="2:21" ht="18" x14ac:dyDescent="0.35">
      <c r="B3" s="45"/>
      <c r="C3" s="45"/>
      <c r="D3" s="45"/>
      <c r="E3" s="228"/>
      <c r="F3" s="228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229"/>
      <c r="U3" s="229"/>
    </row>
    <row r="4" spans="2:21" ht="25.2" x14ac:dyDescent="0.3">
      <c r="B4" s="365" t="s">
        <v>114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</row>
    <row r="5" spans="2:21" ht="17.399999999999999" x14ac:dyDescent="0.3">
      <c r="B5" s="366" t="s">
        <v>225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</row>
    <row r="6" spans="2:21" x14ac:dyDescent="0.3">
      <c r="B6" s="294" t="s">
        <v>226</v>
      </c>
      <c r="C6" s="294"/>
      <c r="D6" s="294"/>
      <c r="E6" s="652" t="s">
        <v>227</v>
      </c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</row>
    <row r="7" spans="2:21" ht="15" customHeight="1" x14ac:dyDescent="0.3">
      <c r="B7" s="294" t="s">
        <v>110</v>
      </c>
      <c r="C7" s="294"/>
      <c r="D7" s="294"/>
      <c r="E7" s="422" t="s">
        <v>228</v>
      </c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</row>
    <row r="8" spans="2:21" x14ac:dyDescent="0.3">
      <c r="B8" s="294" t="s">
        <v>229</v>
      </c>
      <c r="C8" s="294"/>
      <c r="D8" s="294"/>
      <c r="E8" s="651" t="s">
        <v>230</v>
      </c>
      <c r="F8" s="651"/>
      <c r="G8" s="651"/>
      <c r="H8" s="651"/>
      <c r="I8" s="651"/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1"/>
      <c r="U8" s="651"/>
    </row>
    <row r="9" spans="2:21" ht="15" customHeight="1" x14ac:dyDescent="0.3">
      <c r="B9" s="423" t="s">
        <v>106</v>
      </c>
      <c r="C9" s="424"/>
      <c r="D9" s="425"/>
      <c r="E9" s="512" t="s">
        <v>231</v>
      </c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4"/>
    </row>
    <row r="10" spans="2:21" ht="29.25" customHeight="1" x14ac:dyDescent="0.3">
      <c r="B10" s="423" t="s">
        <v>104</v>
      </c>
      <c r="C10" s="424"/>
      <c r="D10" s="425"/>
      <c r="E10" s="512" t="s">
        <v>177</v>
      </c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4"/>
    </row>
    <row r="11" spans="2:21" ht="15" customHeight="1" x14ac:dyDescent="0.3">
      <c r="B11" s="294" t="s">
        <v>102</v>
      </c>
      <c r="C11" s="294"/>
      <c r="D11" s="294"/>
      <c r="E11" s="649">
        <v>28516783.379999984</v>
      </c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</row>
    <row r="12" spans="2:21" ht="15" customHeight="1" x14ac:dyDescent="0.3">
      <c r="B12" s="294" t="s">
        <v>101</v>
      </c>
      <c r="C12" s="294"/>
      <c r="D12" s="294"/>
      <c r="E12" s="649">
        <v>27185519.81000004</v>
      </c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</row>
    <row r="13" spans="2:21" x14ac:dyDescent="0.3">
      <c r="B13" s="348"/>
      <c r="C13" s="348"/>
      <c r="D13" s="348"/>
      <c r="E13" s="650"/>
      <c r="F13" s="650"/>
      <c r="G13" s="650"/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650"/>
    </row>
    <row r="14" spans="2:21" x14ac:dyDescent="0.3"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</row>
    <row r="15" spans="2:21" x14ac:dyDescent="0.3">
      <c r="B15" s="412" t="s">
        <v>100</v>
      </c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</row>
    <row r="16" spans="2:21" x14ac:dyDescent="0.3">
      <c r="B16" s="294" t="s">
        <v>99</v>
      </c>
      <c r="C16" s="294"/>
      <c r="D16" s="294"/>
      <c r="E16" s="645" t="s">
        <v>98</v>
      </c>
      <c r="F16" s="645"/>
      <c r="G16" s="645"/>
      <c r="H16" s="645"/>
      <c r="I16" s="645"/>
      <c r="J16" s="645"/>
      <c r="K16" s="645"/>
      <c r="L16" s="645"/>
      <c r="M16" s="645"/>
      <c r="N16" s="645"/>
      <c r="O16" s="645"/>
      <c r="P16" s="645"/>
      <c r="Q16" s="645"/>
      <c r="R16" s="645"/>
      <c r="S16" s="645"/>
      <c r="T16" s="645"/>
      <c r="U16" s="645"/>
    </row>
    <row r="17" spans="2:21" x14ac:dyDescent="0.3">
      <c r="B17" s="294" t="s">
        <v>97</v>
      </c>
      <c r="C17" s="294"/>
      <c r="D17" s="294"/>
      <c r="E17" s="645" t="s">
        <v>96</v>
      </c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</row>
    <row r="18" spans="2:21" x14ac:dyDescent="0.3">
      <c r="B18" s="294" t="s">
        <v>95</v>
      </c>
      <c r="C18" s="294"/>
      <c r="D18" s="294"/>
      <c r="E18" s="645" t="s">
        <v>94</v>
      </c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</row>
    <row r="19" spans="2:21" x14ac:dyDescent="0.3">
      <c r="B19" s="294" t="s">
        <v>93</v>
      </c>
      <c r="C19" s="294"/>
      <c r="D19" s="294"/>
      <c r="E19" s="646" t="s">
        <v>92</v>
      </c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8"/>
    </row>
    <row r="20" spans="2:21" x14ac:dyDescent="0.3"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</row>
    <row r="21" spans="2:21" x14ac:dyDescent="0.3">
      <c r="B21" s="412" t="s">
        <v>91</v>
      </c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</row>
    <row r="22" spans="2:21" x14ac:dyDescent="0.3">
      <c r="B22" s="413" t="s">
        <v>180</v>
      </c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</row>
    <row r="23" spans="2:21" x14ac:dyDescent="0.3">
      <c r="B23" s="412" t="s">
        <v>89</v>
      </c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</row>
    <row r="24" spans="2:21" ht="15" customHeight="1" x14ac:dyDescent="0.3">
      <c r="B24" s="413" t="s">
        <v>88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</row>
    <row r="25" spans="2:21" ht="42.75" customHeight="1" x14ac:dyDescent="0.3">
      <c r="B25" s="294" t="s">
        <v>87</v>
      </c>
      <c r="C25" s="294"/>
      <c r="D25" s="294"/>
      <c r="E25" s="414" t="s">
        <v>86</v>
      </c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</row>
    <row r="26" spans="2:21" x14ac:dyDescent="0.3"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</row>
    <row r="27" spans="2:21" ht="15" customHeight="1" x14ac:dyDescent="0.3">
      <c r="B27" s="396" t="s">
        <v>78</v>
      </c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</row>
    <row r="28" spans="2:21" ht="39" customHeight="1" x14ac:dyDescent="0.3">
      <c r="B28" s="402" t="s">
        <v>232</v>
      </c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4"/>
    </row>
    <row r="29" spans="2:21" ht="27" customHeight="1" x14ac:dyDescent="0.3">
      <c r="B29" s="230" t="s">
        <v>63</v>
      </c>
      <c r="C29" s="634" t="s">
        <v>62</v>
      </c>
      <c r="D29" s="634"/>
      <c r="E29" s="634"/>
      <c r="F29" s="230" t="s">
        <v>41</v>
      </c>
      <c r="G29" s="230" t="s">
        <v>61</v>
      </c>
      <c r="H29" s="634" t="s">
        <v>60</v>
      </c>
      <c r="I29" s="634"/>
      <c r="J29" s="634"/>
      <c r="K29" s="634"/>
      <c r="L29" s="634"/>
      <c r="M29" s="634"/>
      <c r="N29" s="634"/>
      <c r="O29" s="634" t="s">
        <v>59</v>
      </c>
      <c r="P29" s="634"/>
      <c r="Q29" s="634"/>
      <c r="R29" s="634"/>
      <c r="S29" s="634"/>
      <c r="T29" s="634" t="s">
        <v>58</v>
      </c>
      <c r="U29" s="634"/>
    </row>
    <row r="30" spans="2:21" ht="36" customHeight="1" x14ac:dyDescent="0.3">
      <c r="B30" s="231" t="s">
        <v>233</v>
      </c>
      <c r="C30" s="639" t="s">
        <v>234</v>
      </c>
      <c r="D30" s="640"/>
      <c r="E30" s="641"/>
      <c r="F30" s="231" t="s">
        <v>235</v>
      </c>
      <c r="G30" s="231" t="s">
        <v>55</v>
      </c>
      <c r="H30" s="642" t="s">
        <v>236</v>
      </c>
      <c r="I30" s="642"/>
      <c r="J30" s="642"/>
      <c r="K30" s="642"/>
      <c r="L30" s="642"/>
      <c r="M30" s="642"/>
      <c r="N30" s="642"/>
      <c r="O30" s="642" t="s">
        <v>53</v>
      </c>
      <c r="P30" s="642"/>
      <c r="Q30" s="642"/>
      <c r="R30" s="642"/>
      <c r="S30" s="642"/>
      <c r="T30" s="643">
        <v>1</v>
      </c>
      <c r="U30" s="644"/>
    </row>
    <row r="31" spans="2:21" ht="11.25" customHeight="1" x14ac:dyDescent="0.3">
      <c r="B31" s="395" t="s">
        <v>1</v>
      </c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</row>
    <row r="32" spans="2:21" ht="27.6" x14ac:dyDescent="0.3">
      <c r="B32" s="232" t="s">
        <v>51</v>
      </c>
      <c r="C32" s="626" t="s">
        <v>42</v>
      </c>
      <c r="D32" s="626"/>
      <c r="E32" s="626"/>
      <c r="F32" s="232" t="s">
        <v>41</v>
      </c>
      <c r="G32" s="232" t="s">
        <v>1</v>
      </c>
      <c r="H32" s="232" t="s">
        <v>39</v>
      </c>
      <c r="I32" s="232" t="s">
        <v>38</v>
      </c>
      <c r="J32" s="232" t="s">
        <v>37</v>
      </c>
      <c r="K32" s="232" t="s">
        <v>36</v>
      </c>
      <c r="L32" s="232" t="s">
        <v>35</v>
      </c>
      <c r="M32" s="232" t="s">
        <v>34</v>
      </c>
      <c r="N32" s="232" t="s">
        <v>33</v>
      </c>
      <c r="O32" s="232" t="s">
        <v>32</v>
      </c>
      <c r="P32" s="232" t="s">
        <v>31</v>
      </c>
      <c r="Q32" s="232" t="s">
        <v>50</v>
      </c>
      <c r="R32" s="232" t="s">
        <v>29</v>
      </c>
      <c r="S32" s="232" t="s">
        <v>28</v>
      </c>
      <c r="T32" s="232" t="s">
        <v>27</v>
      </c>
      <c r="U32" s="232" t="s">
        <v>26</v>
      </c>
    </row>
    <row r="33" spans="2:22" ht="24.9" customHeight="1" x14ac:dyDescent="0.3">
      <c r="B33" s="233" t="s">
        <v>237</v>
      </c>
      <c r="C33" s="636" t="s">
        <v>238</v>
      </c>
      <c r="D33" s="636"/>
      <c r="E33" s="636"/>
      <c r="F33" s="233" t="str">
        <f>F30</f>
        <v>MDP</v>
      </c>
      <c r="G33" s="234">
        <v>80</v>
      </c>
      <c r="H33" s="234">
        <v>0</v>
      </c>
      <c r="I33" s="234">
        <v>60</v>
      </c>
      <c r="J33" s="234">
        <v>10</v>
      </c>
      <c r="K33" s="234">
        <v>0</v>
      </c>
      <c r="L33" s="234">
        <v>0</v>
      </c>
      <c r="M33" s="234">
        <v>10</v>
      </c>
      <c r="N33" s="234">
        <v>0</v>
      </c>
      <c r="O33" s="234">
        <v>0</v>
      </c>
      <c r="P33" s="234">
        <v>0</v>
      </c>
      <c r="Q33" s="234">
        <v>0</v>
      </c>
      <c r="R33" s="234">
        <v>0</v>
      </c>
      <c r="S33" s="234">
        <v>0</v>
      </c>
      <c r="T33" s="235">
        <f>SUM(H33:S33)</f>
        <v>80</v>
      </c>
      <c r="U33" s="637">
        <f>T33/T34</f>
        <v>1</v>
      </c>
    </row>
    <row r="34" spans="2:22" ht="24.9" customHeight="1" x14ac:dyDescent="0.3">
      <c r="B34" s="233" t="s">
        <v>239</v>
      </c>
      <c r="C34" s="638" t="s">
        <v>240</v>
      </c>
      <c r="D34" s="638"/>
      <c r="E34" s="638"/>
      <c r="F34" s="233" t="str">
        <f>F33</f>
        <v>MDP</v>
      </c>
      <c r="G34" s="236">
        <v>80</v>
      </c>
      <c r="H34" s="234">
        <v>0</v>
      </c>
      <c r="I34" s="234">
        <v>60</v>
      </c>
      <c r="J34" s="234">
        <v>10</v>
      </c>
      <c r="K34" s="234">
        <v>0</v>
      </c>
      <c r="L34" s="234">
        <v>0</v>
      </c>
      <c r="M34" s="234">
        <v>10</v>
      </c>
      <c r="N34" s="234">
        <v>0</v>
      </c>
      <c r="O34" s="234">
        <v>0</v>
      </c>
      <c r="P34" s="234">
        <v>0</v>
      </c>
      <c r="Q34" s="234">
        <v>0</v>
      </c>
      <c r="R34" s="234">
        <v>0</v>
      </c>
      <c r="S34" s="234">
        <v>0</v>
      </c>
      <c r="T34" s="235">
        <f>SUM(H34:S34)</f>
        <v>80</v>
      </c>
      <c r="U34" s="637"/>
    </row>
    <row r="35" spans="2:22" ht="15.75" customHeight="1" x14ac:dyDescent="0.3">
      <c r="B35" s="54" t="s">
        <v>0</v>
      </c>
      <c r="C35" s="55"/>
      <c r="D35" s="55"/>
      <c r="E35" s="55"/>
      <c r="F35" s="5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/>
      <c r="U35" s="55"/>
    </row>
    <row r="36" spans="2:22" ht="24.75" customHeight="1" x14ac:dyDescent="0.3">
      <c r="B36" s="232" t="s">
        <v>51</v>
      </c>
      <c r="C36" s="626" t="s">
        <v>42</v>
      </c>
      <c r="D36" s="626"/>
      <c r="E36" s="626"/>
      <c r="F36" s="232" t="s">
        <v>41</v>
      </c>
      <c r="G36" s="232" t="s">
        <v>0</v>
      </c>
      <c r="H36" s="232" t="s">
        <v>39</v>
      </c>
      <c r="I36" s="232" t="s">
        <v>38</v>
      </c>
      <c r="J36" s="232" t="s">
        <v>37</v>
      </c>
      <c r="K36" s="232" t="s">
        <v>36</v>
      </c>
      <c r="L36" s="232" t="s">
        <v>35</v>
      </c>
      <c r="M36" s="232" t="s">
        <v>34</v>
      </c>
      <c r="N36" s="232" t="s">
        <v>33</v>
      </c>
      <c r="O36" s="232" t="s">
        <v>32</v>
      </c>
      <c r="P36" s="232" t="s">
        <v>31</v>
      </c>
      <c r="Q36" s="232" t="s">
        <v>50</v>
      </c>
      <c r="R36" s="232" t="s">
        <v>29</v>
      </c>
      <c r="S36" s="232" t="s">
        <v>28</v>
      </c>
      <c r="T36" s="232" t="s">
        <v>27</v>
      </c>
      <c r="U36" s="232" t="s">
        <v>26</v>
      </c>
    </row>
    <row r="37" spans="2:22" ht="24.9" customHeight="1" x14ac:dyDescent="0.3">
      <c r="B37" s="52" t="str">
        <f>B33</f>
        <v>IROGR</v>
      </c>
      <c r="C37" s="385" t="str">
        <f>C33</f>
        <v>Importe de Recursos Obtenidos por las Gestiones Realizadas</v>
      </c>
      <c r="D37" s="385"/>
      <c r="E37" s="385"/>
      <c r="F37" s="52" t="str">
        <f>F33</f>
        <v>MDP</v>
      </c>
      <c r="G37" s="237">
        <f>+T37</f>
        <v>22.799999999999997</v>
      </c>
      <c r="H37" s="237">
        <v>4.8</v>
      </c>
      <c r="I37" s="237">
        <v>3.8</v>
      </c>
      <c r="J37" s="237">
        <v>0</v>
      </c>
      <c r="K37" s="237">
        <v>0</v>
      </c>
      <c r="L37" s="237">
        <v>0</v>
      </c>
      <c r="M37" s="237">
        <v>0</v>
      </c>
      <c r="N37" s="237">
        <v>0</v>
      </c>
      <c r="O37" s="237">
        <v>0</v>
      </c>
      <c r="P37" s="237">
        <v>0</v>
      </c>
      <c r="Q37" s="237">
        <v>0</v>
      </c>
      <c r="R37" s="237">
        <v>0</v>
      </c>
      <c r="S37" s="237">
        <v>14.2</v>
      </c>
      <c r="T37" s="235">
        <f>SUM(H37:S37)</f>
        <v>22.799999999999997</v>
      </c>
      <c r="U37" s="376">
        <f>+T37/T38</f>
        <v>0.28499999999999998</v>
      </c>
    </row>
    <row r="38" spans="2:22" ht="24.9" customHeight="1" x14ac:dyDescent="0.3">
      <c r="B38" s="52" t="str">
        <f>B34</f>
        <v>TIRP</v>
      </c>
      <c r="C38" s="385" t="str">
        <f>C34</f>
        <v>Total de Importe de Recursos Programados</v>
      </c>
      <c r="D38" s="385"/>
      <c r="E38" s="385"/>
      <c r="F38" s="52" t="str">
        <f>F33</f>
        <v>MDP</v>
      </c>
      <c r="G38" s="236">
        <v>80</v>
      </c>
      <c r="H38" s="234">
        <v>0</v>
      </c>
      <c r="I38" s="234">
        <v>60</v>
      </c>
      <c r="J38" s="234">
        <v>10</v>
      </c>
      <c r="K38" s="234">
        <v>0</v>
      </c>
      <c r="L38" s="234">
        <v>0</v>
      </c>
      <c r="M38" s="234">
        <v>10</v>
      </c>
      <c r="N38" s="234">
        <v>0</v>
      </c>
      <c r="O38" s="234">
        <v>0</v>
      </c>
      <c r="P38" s="234">
        <v>0</v>
      </c>
      <c r="Q38" s="234">
        <v>0</v>
      </c>
      <c r="R38" s="234">
        <v>0</v>
      </c>
      <c r="S38" s="234">
        <v>0</v>
      </c>
      <c r="T38" s="235">
        <f>SUM(H38:S38)</f>
        <v>80</v>
      </c>
      <c r="U38" s="376"/>
    </row>
    <row r="39" spans="2:22" ht="30.75" customHeight="1" x14ac:dyDescent="0.3">
      <c r="B39" s="407" t="s">
        <v>241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</row>
    <row r="40" spans="2:22" x14ac:dyDescent="0.3">
      <c r="B40" s="396" t="s">
        <v>75</v>
      </c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</row>
    <row r="41" spans="2:22" ht="24.75" customHeight="1" x14ac:dyDescent="0.3">
      <c r="B41" s="402" t="s">
        <v>242</v>
      </c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4"/>
    </row>
    <row r="42" spans="2:22" ht="27.6" x14ac:dyDescent="0.3">
      <c r="B42" s="230" t="s">
        <v>63</v>
      </c>
      <c r="C42" s="634" t="s">
        <v>62</v>
      </c>
      <c r="D42" s="634"/>
      <c r="E42" s="634"/>
      <c r="F42" s="230" t="s">
        <v>41</v>
      </c>
      <c r="G42" s="230" t="s">
        <v>61</v>
      </c>
      <c r="H42" s="634" t="s">
        <v>60</v>
      </c>
      <c r="I42" s="634"/>
      <c r="J42" s="634"/>
      <c r="K42" s="634"/>
      <c r="L42" s="634"/>
      <c r="M42" s="634"/>
      <c r="N42" s="634"/>
      <c r="O42" s="634" t="s">
        <v>59</v>
      </c>
      <c r="P42" s="634"/>
      <c r="Q42" s="634"/>
      <c r="R42" s="634"/>
      <c r="S42" s="634"/>
      <c r="T42" s="634" t="s">
        <v>58</v>
      </c>
      <c r="U42" s="634"/>
    </row>
    <row r="43" spans="2:22" ht="43.5" customHeight="1" x14ac:dyDescent="0.3">
      <c r="B43" s="50" t="s">
        <v>243</v>
      </c>
      <c r="C43" s="402" t="s">
        <v>244</v>
      </c>
      <c r="D43" s="403"/>
      <c r="E43" s="404"/>
      <c r="F43" s="50" t="s">
        <v>245</v>
      </c>
      <c r="G43" s="50" t="s">
        <v>55</v>
      </c>
      <c r="H43" s="392" t="s">
        <v>236</v>
      </c>
      <c r="I43" s="392"/>
      <c r="J43" s="392"/>
      <c r="K43" s="392"/>
      <c r="L43" s="392"/>
      <c r="M43" s="392"/>
      <c r="N43" s="392"/>
      <c r="O43" s="392" t="s">
        <v>53</v>
      </c>
      <c r="P43" s="392"/>
      <c r="Q43" s="392"/>
      <c r="R43" s="392"/>
      <c r="S43" s="392"/>
      <c r="T43" s="633">
        <v>1</v>
      </c>
      <c r="U43" s="633"/>
    </row>
    <row r="44" spans="2:22" ht="16.5" customHeight="1" x14ac:dyDescent="0.3">
      <c r="B44" s="395" t="s">
        <v>1</v>
      </c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</row>
    <row r="45" spans="2:22" ht="27.6" x14ac:dyDescent="0.3">
      <c r="B45" s="232" t="s">
        <v>51</v>
      </c>
      <c r="C45" s="626" t="s">
        <v>42</v>
      </c>
      <c r="D45" s="626"/>
      <c r="E45" s="626"/>
      <c r="F45" s="232" t="s">
        <v>41</v>
      </c>
      <c r="G45" s="232" t="s">
        <v>1</v>
      </c>
      <c r="H45" s="232" t="s">
        <v>39</v>
      </c>
      <c r="I45" s="232" t="s">
        <v>38</v>
      </c>
      <c r="J45" s="232" t="s">
        <v>37</v>
      </c>
      <c r="K45" s="232" t="s">
        <v>36</v>
      </c>
      <c r="L45" s="232" t="s">
        <v>35</v>
      </c>
      <c r="M45" s="232" t="s">
        <v>34</v>
      </c>
      <c r="N45" s="232" t="s">
        <v>33</v>
      </c>
      <c r="O45" s="232" t="s">
        <v>32</v>
      </c>
      <c r="P45" s="232" t="s">
        <v>31</v>
      </c>
      <c r="Q45" s="232" t="s">
        <v>50</v>
      </c>
      <c r="R45" s="232" t="s">
        <v>29</v>
      </c>
      <c r="S45" s="232" t="s">
        <v>28</v>
      </c>
      <c r="T45" s="232" t="s">
        <v>27</v>
      </c>
      <c r="U45" s="232" t="s">
        <v>26</v>
      </c>
    </row>
    <row r="46" spans="2:22" ht="24.9" customHeight="1" x14ac:dyDescent="0.3">
      <c r="B46" s="52" t="s">
        <v>246</v>
      </c>
      <c r="C46" s="385" t="s">
        <v>247</v>
      </c>
      <c r="D46" s="385"/>
      <c r="E46" s="385"/>
      <c r="F46" s="52" t="str">
        <f>+F43</f>
        <v>ML</v>
      </c>
      <c r="G46" s="52">
        <v>24000</v>
      </c>
      <c r="H46" s="238">
        <v>0</v>
      </c>
      <c r="I46" s="238">
        <v>0</v>
      </c>
      <c r="J46" s="238">
        <v>0</v>
      </c>
      <c r="K46" s="238">
        <v>3000</v>
      </c>
      <c r="L46" s="238">
        <v>3000</v>
      </c>
      <c r="M46" s="238">
        <v>4000</v>
      </c>
      <c r="N46" s="238">
        <v>3000</v>
      </c>
      <c r="O46" s="238">
        <v>3000</v>
      </c>
      <c r="P46" s="238">
        <v>3000</v>
      </c>
      <c r="Q46" s="238">
        <v>2000</v>
      </c>
      <c r="R46" s="238">
        <v>2000</v>
      </c>
      <c r="S46" s="238">
        <v>1000</v>
      </c>
      <c r="T46" s="235">
        <f>SUM(H46:S46)</f>
        <v>24000</v>
      </c>
      <c r="U46" s="376">
        <f>+T46/T47</f>
        <v>1</v>
      </c>
      <c r="V46" s="159"/>
    </row>
    <row r="47" spans="2:22" ht="24.9" customHeight="1" x14ac:dyDescent="0.3">
      <c r="B47" s="52" t="s">
        <v>248</v>
      </c>
      <c r="C47" s="385" t="s">
        <v>249</v>
      </c>
      <c r="D47" s="385"/>
      <c r="E47" s="385"/>
      <c r="F47" s="52" t="str">
        <f>+F43</f>
        <v>ML</v>
      </c>
      <c r="G47" s="52">
        <v>24000</v>
      </c>
      <c r="H47" s="238">
        <v>0</v>
      </c>
      <c r="I47" s="238">
        <v>0</v>
      </c>
      <c r="J47" s="238">
        <v>0</v>
      </c>
      <c r="K47" s="238">
        <v>3000</v>
      </c>
      <c r="L47" s="238">
        <v>3000</v>
      </c>
      <c r="M47" s="238">
        <v>4000</v>
      </c>
      <c r="N47" s="238">
        <v>3000</v>
      </c>
      <c r="O47" s="238">
        <v>3000</v>
      </c>
      <c r="P47" s="238">
        <v>3000</v>
      </c>
      <c r="Q47" s="238">
        <v>2000</v>
      </c>
      <c r="R47" s="238">
        <v>2000</v>
      </c>
      <c r="S47" s="238">
        <v>1000</v>
      </c>
      <c r="T47" s="235">
        <f>SUM(H47:S47)</f>
        <v>24000</v>
      </c>
      <c r="U47" s="376"/>
    </row>
    <row r="48" spans="2:22" ht="14.25" customHeight="1" x14ac:dyDescent="0.3">
      <c r="B48" s="54" t="s">
        <v>0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spans="2:21" ht="26.25" customHeight="1" x14ac:dyDescent="0.3">
      <c r="B49" s="232" t="s">
        <v>51</v>
      </c>
      <c r="C49" s="626" t="s">
        <v>42</v>
      </c>
      <c r="D49" s="626"/>
      <c r="E49" s="626"/>
      <c r="F49" s="232" t="s">
        <v>41</v>
      </c>
      <c r="G49" s="232" t="s">
        <v>0</v>
      </c>
      <c r="H49" s="232" t="s">
        <v>39</v>
      </c>
      <c r="I49" s="232" t="s">
        <v>38</v>
      </c>
      <c r="J49" s="232" t="s">
        <v>37</v>
      </c>
      <c r="K49" s="232" t="s">
        <v>36</v>
      </c>
      <c r="L49" s="232" t="s">
        <v>35</v>
      </c>
      <c r="M49" s="232" t="s">
        <v>34</v>
      </c>
      <c r="N49" s="232" t="s">
        <v>33</v>
      </c>
      <c r="O49" s="232" t="s">
        <v>32</v>
      </c>
      <c r="P49" s="232" t="s">
        <v>31</v>
      </c>
      <c r="Q49" s="232" t="s">
        <v>50</v>
      </c>
      <c r="R49" s="232" t="s">
        <v>29</v>
      </c>
      <c r="S49" s="232" t="s">
        <v>28</v>
      </c>
      <c r="T49" s="232" t="s">
        <v>27</v>
      </c>
      <c r="U49" s="232" t="s">
        <v>26</v>
      </c>
    </row>
    <row r="50" spans="2:21" ht="24.9" customHeight="1" x14ac:dyDescent="0.3">
      <c r="B50" s="52" t="str">
        <f>+B46</f>
        <v>MLIAPA</v>
      </c>
      <c r="C50" s="385" t="str">
        <f>+C46</f>
        <v xml:space="preserve">Metros lineales Instalados de la red de Agua Potable y Alcantarillado </v>
      </c>
      <c r="D50" s="385"/>
      <c r="E50" s="385"/>
      <c r="F50" s="52" t="str">
        <f>+F46</f>
        <v>ML</v>
      </c>
      <c r="G50" s="52">
        <v>220</v>
      </c>
      <c r="H50" s="238">
        <v>80</v>
      </c>
      <c r="I50" s="238">
        <v>140</v>
      </c>
      <c r="J50" s="238">
        <v>0</v>
      </c>
      <c r="K50" s="238">
        <v>0</v>
      </c>
      <c r="L50" s="238">
        <v>0</v>
      </c>
      <c r="M50" s="238">
        <v>0</v>
      </c>
      <c r="N50" s="238">
        <v>0</v>
      </c>
      <c r="O50" s="238">
        <v>0</v>
      </c>
      <c r="P50" s="238">
        <v>0</v>
      </c>
      <c r="Q50" s="238">
        <v>785</v>
      </c>
      <c r="R50" s="238">
        <v>0</v>
      </c>
      <c r="S50" s="238">
        <v>0</v>
      </c>
      <c r="T50" s="235">
        <f>SUM(H50:S50)</f>
        <v>1005</v>
      </c>
      <c r="U50" s="635">
        <f>+T50/T51</f>
        <v>4.1875000000000002E-2</v>
      </c>
    </row>
    <row r="51" spans="2:21" ht="24.9" customHeight="1" x14ac:dyDescent="0.3">
      <c r="B51" s="52" t="str">
        <f>+B47</f>
        <v>MLP</v>
      </c>
      <c r="C51" s="385" t="str">
        <f>+C47</f>
        <v>Metros Lineales Proyectados</v>
      </c>
      <c r="D51" s="385"/>
      <c r="E51" s="385"/>
      <c r="F51" s="52" t="str">
        <f>+F47</f>
        <v>ML</v>
      </c>
      <c r="G51" s="52">
        <v>24000</v>
      </c>
      <c r="H51" s="238">
        <v>0</v>
      </c>
      <c r="I51" s="238">
        <v>0</v>
      </c>
      <c r="J51" s="238">
        <v>0</v>
      </c>
      <c r="K51" s="238">
        <v>3000</v>
      </c>
      <c r="L51" s="238">
        <v>3000</v>
      </c>
      <c r="M51" s="238">
        <v>4000</v>
      </c>
      <c r="N51" s="238">
        <v>3000</v>
      </c>
      <c r="O51" s="238">
        <v>3000</v>
      </c>
      <c r="P51" s="238">
        <v>3000</v>
      </c>
      <c r="Q51" s="238">
        <v>2000</v>
      </c>
      <c r="R51" s="238">
        <v>2000</v>
      </c>
      <c r="S51" s="238">
        <v>1000</v>
      </c>
      <c r="T51" s="235">
        <f>SUM(H51:S51)</f>
        <v>24000</v>
      </c>
      <c r="U51" s="635"/>
    </row>
    <row r="52" spans="2:21" ht="33.75" customHeight="1" x14ac:dyDescent="0.3">
      <c r="B52" s="491" t="s">
        <v>250</v>
      </c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3"/>
    </row>
    <row r="53" spans="2:21" x14ac:dyDescent="0.3">
      <c r="B53" s="396" t="s">
        <v>65</v>
      </c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</row>
    <row r="54" spans="2:21" x14ac:dyDescent="0.3">
      <c r="B54" s="632"/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</row>
    <row r="55" spans="2:21" ht="27.6" x14ac:dyDescent="0.3">
      <c r="B55" s="230" t="s">
        <v>63</v>
      </c>
      <c r="C55" s="634" t="s">
        <v>62</v>
      </c>
      <c r="D55" s="634"/>
      <c r="E55" s="634"/>
      <c r="F55" s="230" t="s">
        <v>41</v>
      </c>
      <c r="G55" s="230" t="s">
        <v>61</v>
      </c>
      <c r="H55" s="634" t="s">
        <v>60</v>
      </c>
      <c r="I55" s="634"/>
      <c r="J55" s="634"/>
      <c r="K55" s="634"/>
      <c r="L55" s="634"/>
      <c r="M55" s="634"/>
      <c r="N55" s="634"/>
      <c r="O55" s="634" t="s">
        <v>59</v>
      </c>
      <c r="P55" s="634"/>
      <c r="Q55" s="634"/>
      <c r="R55" s="634"/>
      <c r="S55" s="634"/>
      <c r="T55" s="634" t="s">
        <v>58</v>
      </c>
      <c r="U55" s="634"/>
    </row>
    <row r="56" spans="2:21" ht="24.75" customHeight="1" x14ac:dyDescent="0.3">
      <c r="B56" s="50" t="s">
        <v>251</v>
      </c>
      <c r="C56" s="389" t="s">
        <v>252</v>
      </c>
      <c r="D56" s="390"/>
      <c r="E56" s="391"/>
      <c r="F56" s="50" t="s">
        <v>253</v>
      </c>
      <c r="G56" s="50" t="s">
        <v>55</v>
      </c>
      <c r="H56" s="392" t="s">
        <v>236</v>
      </c>
      <c r="I56" s="392"/>
      <c r="J56" s="392"/>
      <c r="K56" s="392"/>
      <c r="L56" s="392"/>
      <c r="M56" s="392"/>
      <c r="N56" s="392"/>
      <c r="O56" s="392" t="s">
        <v>53</v>
      </c>
      <c r="P56" s="392"/>
      <c r="Q56" s="392"/>
      <c r="R56" s="392"/>
      <c r="S56" s="392"/>
      <c r="T56" s="633">
        <v>1</v>
      </c>
      <c r="U56" s="633"/>
    </row>
    <row r="57" spans="2:21" ht="21.75" customHeight="1" x14ac:dyDescent="0.3">
      <c r="B57" s="395" t="s">
        <v>1</v>
      </c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5"/>
    </row>
    <row r="58" spans="2:21" ht="27.6" x14ac:dyDescent="0.3">
      <c r="B58" s="232" t="s">
        <v>51</v>
      </c>
      <c r="C58" s="626" t="s">
        <v>42</v>
      </c>
      <c r="D58" s="626"/>
      <c r="E58" s="626"/>
      <c r="F58" s="232" t="s">
        <v>41</v>
      </c>
      <c r="G58" s="232" t="s">
        <v>1</v>
      </c>
      <c r="H58" s="232" t="s">
        <v>39</v>
      </c>
      <c r="I58" s="232" t="s">
        <v>38</v>
      </c>
      <c r="J58" s="232" t="s">
        <v>37</v>
      </c>
      <c r="K58" s="232" t="s">
        <v>36</v>
      </c>
      <c r="L58" s="232" t="s">
        <v>35</v>
      </c>
      <c r="M58" s="232" t="s">
        <v>34</v>
      </c>
      <c r="N58" s="232" t="s">
        <v>33</v>
      </c>
      <c r="O58" s="232" t="s">
        <v>32</v>
      </c>
      <c r="P58" s="232" t="s">
        <v>31</v>
      </c>
      <c r="Q58" s="232" t="s">
        <v>50</v>
      </c>
      <c r="R58" s="232" t="s">
        <v>29</v>
      </c>
      <c r="S58" s="232" t="s">
        <v>28</v>
      </c>
      <c r="T58" s="232" t="s">
        <v>27</v>
      </c>
      <c r="U58" s="232" t="s">
        <v>26</v>
      </c>
    </row>
    <row r="59" spans="2:21" ht="24.9" customHeight="1" x14ac:dyDescent="0.3">
      <c r="B59" s="52" t="s">
        <v>254</v>
      </c>
      <c r="C59" s="385" t="s">
        <v>255</v>
      </c>
      <c r="D59" s="385"/>
      <c r="E59" s="385"/>
      <c r="F59" s="52" t="s">
        <v>253</v>
      </c>
      <c r="G59" s="52">
        <v>15</v>
      </c>
      <c r="H59" s="238">
        <v>0</v>
      </c>
      <c r="I59" s="238">
        <v>0</v>
      </c>
      <c r="J59" s="238">
        <v>0</v>
      </c>
      <c r="K59" s="238">
        <v>0</v>
      </c>
      <c r="L59" s="238">
        <v>2</v>
      </c>
      <c r="M59" s="238">
        <v>1</v>
      </c>
      <c r="N59" s="238">
        <v>2</v>
      </c>
      <c r="O59" s="238">
        <v>2</v>
      </c>
      <c r="P59" s="238">
        <v>5</v>
      </c>
      <c r="Q59" s="238">
        <v>1</v>
      </c>
      <c r="R59" s="238">
        <v>1</v>
      </c>
      <c r="S59" s="238">
        <v>1</v>
      </c>
      <c r="T59" s="235">
        <f>SUM(H59:S59)</f>
        <v>15</v>
      </c>
      <c r="U59" s="376">
        <f>+T59/T60</f>
        <v>1</v>
      </c>
    </row>
    <row r="60" spans="2:21" ht="24.9" customHeight="1" x14ac:dyDescent="0.3">
      <c r="B60" s="52" t="s">
        <v>256</v>
      </c>
      <c r="C60" s="385" t="s">
        <v>257</v>
      </c>
      <c r="D60" s="388"/>
      <c r="E60" s="388"/>
      <c r="F60" s="52" t="str">
        <f>+F59</f>
        <v xml:space="preserve">OBRAS </v>
      </c>
      <c r="G60" s="52">
        <v>15</v>
      </c>
      <c r="H60" s="238">
        <v>0</v>
      </c>
      <c r="I60" s="238">
        <v>0</v>
      </c>
      <c r="J60" s="238">
        <v>0</v>
      </c>
      <c r="K60" s="238">
        <v>0</v>
      </c>
      <c r="L60" s="238">
        <v>2</v>
      </c>
      <c r="M60" s="238">
        <v>1</v>
      </c>
      <c r="N60" s="238">
        <v>2</v>
      </c>
      <c r="O60" s="238">
        <v>2</v>
      </c>
      <c r="P60" s="238">
        <v>5</v>
      </c>
      <c r="Q60" s="238">
        <v>1</v>
      </c>
      <c r="R60" s="238">
        <v>1</v>
      </c>
      <c r="S60" s="238">
        <v>1</v>
      </c>
      <c r="T60" s="235">
        <f>SUM(H60:S60)</f>
        <v>15</v>
      </c>
      <c r="U60" s="376"/>
    </row>
    <row r="61" spans="2:21" ht="22.5" customHeight="1" x14ac:dyDescent="0.3">
      <c r="B61" s="54" t="s">
        <v>0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  <row r="62" spans="2:21" ht="22.5" customHeight="1" x14ac:dyDescent="0.3">
      <c r="B62" s="232" t="s">
        <v>51</v>
      </c>
      <c r="C62" s="626" t="s">
        <v>42</v>
      </c>
      <c r="D62" s="626"/>
      <c r="E62" s="626"/>
      <c r="F62" s="232" t="s">
        <v>41</v>
      </c>
      <c r="G62" s="232" t="s">
        <v>0</v>
      </c>
      <c r="H62" s="232" t="s">
        <v>39</v>
      </c>
      <c r="I62" s="232" t="s">
        <v>38</v>
      </c>
      <c r="J62" s="232" t="s">
        <v>37</v>
      </c>
      <c r="K62" s="232" t="s">
        <v>36</v>
      </c>
      <c r="L62" s="232" t="s">
        <v>35</v>
      </c>
      <c r="M62" s="232" t="s">
        <v>34</v>
      </c>
      <c r="N62" s="232" t="s">
        <v>33</v>
      </c>
      <c r="O62" s="232" t="s">
        <v>32</v>
      </c>
      <c r="P62" s="232" t="s">
        <v>31</v>
      </c>
      <c r="Q62" s="232" t="s">
        <v>50</v>
      </c>
      <c r="R62" s="232" t="s">
        <v>29</v>
      </c>
      <c r="S62" s="232" t="s">
        <v>28</v>
      </c>
      <c r="T62" s="232" t="s">
        <v>27</v>
      </c>
      <c r="U62" s="232" t="s">
        <v>26</v>
      </c>
    </row>
    <row r="63" spans="2:21" ht="24.9" customHeight="1" x14ac:dyDescent="0.3">
      <c r="B63" s="52" t="str">
        <f>+B59</f>
        <v>NOC</v>
      </c>
      <c r="C63" s="385" t="str">
        <f>+C59</f>
        <v>Número de Obras Concluidas</v>
      </c>
      <c r="D63" s="385"/>
      <c r="E63" s="385"/>
      <c r="F63" s="52" t="str">
        <f>+F59</f>
        <v xml:space="preserve">OBRAS </v>
      </c>
      <c r="G63" s="239">
        <f>+T63</f>
        <v>6</v>
      </c>
      <c r="H63" s="238">
        <v>2</v>
      </c>
      <c r="I63" s="238">
        <v>3</v>
      </c>
      <c r="J63" s="238">
        <v>0</v>
      </c>
      <c r="K63" s="238">
        <v>0</v>
      </c>
      <c r="L63" s="238">
        <v>0</v>
      </c>
      <c r="M63" s="238">
        <v>0</v>
      </c>
      <c r="N63" s="238">
        <v>0</v>
      </c>
      <c r="O63" s="238">
        <v>0</v>
      </c>
      <c r="P63" s="238">
        <v>0</v>
      </c>
      <c r="Q63" s="238">
        <v>1</v>
      </c>
      <c r="R63" s="238">
        <v>0</v>
      </c>
      <c r="S63" s="238">
        <v>0</v>
      </c>
      <c r="T63" s="235">
        <f>SUM(H63:S63)</f>
        <v>6</v>
      </c>
      <c r="U63" s="376">
        <f>+T63/T64</f>
        <v>0.4</v>
      </c>
    </row>
    <row r="64" spans="2:21" ht="24.9" customHeight="1" x14ac:dyDescent="0.3">
      <c r="B64" s="52" t="str">
        <f>+B60</f>
        <v>NOG</v>
      </c>
      <c r="C64" s="385" t="str">
        <f>+C60</f>
        <v>Número de Obras Gestionadas</v>
      </c>
      <c r="D64" s="388"/>
      <c r="E64" s="388"/>
      <c r="F64" s="52" t="str">
        <f>+F60</f>
        <v xml:space="preserve">OBRAS </v>
      </c>
      <c r="G64" s="52">
        <v>25</v>
      </c>
      <c r="H64" s="238">
        <v>0</v>
      </c>
      <c r="I64" s="238">
        <v>0</v>
      </c>
      <c r="J64" s="238">
        <v>0</v>
      </c>
      <c r="K64" s="238">
        <v>0</v>
      </c>
      <c r="L64" s="238">
        <v>2</v>
      </c>
      <c r="M64" s="238">
        <v>1</v>
      </c>
      <c r="N64" s="238">
        <v>2</v>
      </c>
      <c r="O64" s="238">
        <v>2</v>
      </c>
      <c r="P64" s="238">
        <v>5</v>
      </c>
      <c r="Q64" s="238">
        <v>1</v>
      </c>
      <c r="R64" s="238">
        <v>1</v>
      </c>
      <c r="S64" s="238">
        <v>1</v>
      </c>
      <c r="T64" s="235">
        <f>SUM(H64:S64)</f>
        <v>15</v>
      </c>
      <c r="U64" s="376"/>
    </row>
    <row r="65" spans="2:21" hidden="1" x14ac:dyDescent="0.3"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</row>
    <row r="66" spans="2:21" hidden="1" x14ac:dyDescent="0.3">
      <c r="B66" s="631" t="s">
        <v>207</v>
      </c>
      <c r="C66" s="631"/>
      <c r="D66" s="631"/>
      <c r="E66" s="631"/>
      <c r="F66" s="631"/>
      <c r="G66" s="631"/>
      <c r="H66" s="631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1"/>
      <c r="T66" s="631"/>
      <c r="U66" s="631"/>
    </row>
    <row r="67" spans="2:21" hidden="1" x14ac:dyDescent="0.3">
      <c r="B67" s="632"/>
      <c r="C67" s="632"/>
      <c r="D67" s="632"/>
      <c r="E67" s="632"/>
      <c r="F67" s="632"/>
      <c r="G67" s="632"/>
      <c r="H67" s="632"/>
      <c r="I67" s="632"/>
      <c r="J67" s="632"/>
      <c r="K67" s="632"/>
      <c r="L67" s="632"/>
      <c r="M67" s="632"/>
      <c r="N67" s="632"/>
      <c r="O67" s="632"/>
      <c r="P67" s="632"/>
      <c r="Q67" s="632"/>
      <c r="R67" s="632"/>
      <c r="S67" s="632"/>
      <c r="T67" s="632"/>
      <c r="U67" s="632"/>
    </row>
    <row r="68" spans="2:21" ht="27.6" hidden="1" x14ac:dyDescent="0.3">
      <c r="B68" s="49" t="s">
        <v>63</v>
      </c>
      <c r="C68" s="397" t="s">
        <v>62</v>
      </c>
      <c r="D68" s="397"/>
      <c r="E68" s="397"/>
      <c r="F68" s="49" t="s">
        <v>41</v>
      </c>
      <c r="G68" s="49" t="s">
        <v>61</v>
      </c>
      <c r="H68" s="397" t="s">
        <v>60</v>
      </c>
      <c r="I68" s="397"/>
      <c r="J68" s="397"/>
      <c r="K68" s="397"/>
      <c r="L68" s="397"/>
      <c r="M68" s="397"/>
      <c r="N68" s="397"/>
      <c r="O68" s="397" t="s">
        <v>59</v>
      </c>
      <c r="P68" s="397"/>
      <c r="Q68" s="397"/>
      <c r="R68" s="397"/>
      <c r="S68" s="397"/>
      <c r="T68" s="397" t="s">
        <v>58</v>
      </c>
      <c r="U68" s="397"/>
    </row>
    <row r="69" spans="2:21" hidden="1" x14ac:dyDescent="0.3">
      <c r="B69" s="50"/>
      <c r="C69" s="629"/>
      <c r="D69" s="629"/>
      <c r="E69" s="629"/>
      <c r="F69" s="50"/>
      <c r="G69" s="50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4"/>
      <c r="U69" s="394"/>
    </row>
    <row r="70" spans="2:21" ht="16.5" hidden="1" customHeight="1" x14ac:dyDescent="0.3">
      <c r="B70" s="630" t="s">
        <v>1</v>
      </c>
      <c r="C70" s="630"/>
      <c r="D70" s="630"/>
      <c r="E70" s="630"/>
      <c r="F70" s="630"/>
      <c r="G70" s="630"/>
      <c r="H70" s="630"/>
      <c r="I70" s="630"/>
      <c r="J70" s="630"/>
      <c r="K70" s="630"/>
      <c r="L70" s="630"/>
      <c r="M70" s="630"/>
      <c r="N70" s="630"/>
      <c r="O70" s="630"/>
      <c r="P70" s="630"/>
      <c r="Q70" s="630"/>
      <c r="R70" s="630"/>
      <c r="S70" s="630"/>
      <c r="T70" s="630"/>
      <c r="U70" s="630"/>
    </row>
    <row r="71" spans="2:21" ht="27.6" hidden="1" x14ac:dyDescent="0.3">
      <c r="B71" s="51" t="s">
        <v>51</v>
      </c>
      <c r="C71" s="382" t="s">
        <v>42</v>
      </c>
      <c r="D71" s="382"/>
      <c r="E71" s="382"/>
      <c r="F71" s="51" t="s">
        <v>41</v>
      </c>
      <c r="G71" s="51" t="s">
        <v>1</v>
      </c>
      <c r="H71" s="51" t="s">
        <v>39</v>
      </c>
      <c r="I71" s="51" t="s">
        <v>38</v>
      </c>
      <c r="J71" s="51" t="s">
        <v>37</v>
      </c>
      <c r="K71" s="51" t="s">
        <v>36</v>
      </c>
      <c r="L71" s="51" t="s">
        <v>258</v>
      </c>
      <c r="M71" s="51" t="s">
        <v>34</v>
      </c>
      <c r="N71" s="51" t="s">
        <v>33</v>
      </c>
      <c r="O71" s="51" t="s">
        <v>259</v>
      </c>
      <c r="P71" s="51" t="s">
        <v>31</v>
      </c>
      <c r="Q71" s="51" t="s">
        <v>50</v>
      </c>
      <c r="R71" s="51" t="s">
        <v>29</v>
      </c>
      <c r="S71" s="51" t="s">
        <v>28</v>
      </c>
      <c r="T71" s="51" t="s">
        <v>27</v>
      </c>
      <c r="U71" s="51" t="s">
        <v>26</v>
      </c>
    </row>
    <row r="72" spans="2:21" hidden="1" x14ac:dyDescent="0.3">
      <c r="B72" s="52"/>
      <c r="C72" s="385"/>
      <c r="D72" s="388"/>
      <c r="E72" s="388"/>
      <c r="F72" s="52"/>
      <c r="G72" s="52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40"/>
      <c r="U72" s="376"/>
    </row>
    <row r="73" spans="2:21" hidden="1" x14ac:dyDescent="0.3">
      <c r="B73" s="52"/>
      <c r="C73" s="385"/>
      <c r="D73" s="388"/>
      <c r="E73" s="388"/>
      <c r="F73" s="52"/>
      <c r="G73" s="52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40"/>
      <c r="U73" s="376"/>
    </row>
    <row r="74" spans="2:21" hidden="1" x14ac:dyDescent="0.3">
      <c r="B74" s="241" t="s">
        <v>0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</row>
    <row r="75" spans="2:21" ht="27.6" hidden="1" x14ac:dyDescent="0.3">
      <c r="B75" s="51" t="s">
        <v>51</v>
      </c>
      <c r="C75" s="382" t="s">
        <v>42</v>
      </c>
      <c r="D75" s="382"/>
      <c r="E75" s="382"/>
      <c r="F75" s="51" t="s">
        <v>41</v>
      </c>
      <c r="G75" s="51" t="s">
        <v>0</v>
      </c>
      <c r="H75" s="51" t="s">
        <v>39</v>
      </c>
      <c r="I75" s="51" t="s">
        <v>38</v>
      </c>
      <c r="J75" s="51" t="s">
        <v>37</v>
      </c>
      <c r="K75" s="51" t="s">
        <v>36</v>
      </c>
      <c r="L75" s="51" t="s">
        <v>35</v>
      </c>
      <c r="M75" s="51" t="s">
        <v>34</v>
      </c>
      <c r="N75" s="51" t="s">
        <v>33</v>
      </c>
      <c r="O75" s="51" t="s">
        <v>32</v>
      </c>
      <c r="P75" s="51" t="s">
        <v>31</v>
      </c>
      <c r="Q75" s="51" t="s">
        <v>50</v>
      </c>
      <c r="R75" s="51" t="s">
        <v>29</v>
      </c>
      <c r="S75" s="51" t="s">
        <v>28</v>
      </c>
      <c r="T75" s="51" t="s">
        <v>27</v>
      </c>
      <c r="U75" s="51" t="s">
        <v>26</v>
      </c>
    </row>
    <row r="76" spans="2:21" hidden="1" x14ac:dyDescent="0.3">
      <c r="B76" s="52"/>
      <c r="C76" s="385"/>
      <c r="D76" s="388"/>
      <c r="E76" s="388"/>
      <c r="F76" s="52"/>
      <c r="G76" s="52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40"/>
      <c r="U76" s="376"/>
    </row>
    <row r="77" spans="2:21" hidden="1" x14ac:dyDescent="0.3">
      <c r="B77" s="52"/>
      <c r="C77" s="385"/>
      <c r="D77" s="388"/>
      <c r="E77" s="388"/>
      <c r="F77" s="52"/>
      <c r="G77" s="52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40"/>
      <c r="U77" s="376"/>
    </row>
    <row r="78" spans="2:21" x14ac:dyDescent="0.3"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  <c r="T78" s="383"/>
      <c r="U78" s="383"/>
    </row>
    <row r="79" spans="2:21" ht="15.6" x14ac:dyDescent="0.3">
      <c r="B79" s="628" t="s">
        <v>17</v>
      </c>
      <c r="C79" s="628"/>
      <c r="D79" s="628"/>
      <c r="E79" s="628"/>
      <c r="F79" s="628"/>
      <c r="G79" s="628"/>
      <c r="H79" s="628"/>
      <c r="I79" s="628"/>
      <c r="J79" s="628"/>
      <c r="K79" s="628"/>
      <c r="L79" s="628"/>
      <c r="M79" s="628"/>
      <c r="N79" s="628"/>
      <c r="O79" s="628"/>
      <c r="P79" s="628"/>
      <c r="Q79" s="628"/>
      <c r="R79" s="628"/>
      <c r="S79" s="628"/>
      <c r="T79" s="628"/>
      <c r="U79" s="628"/>
    </row>
    <row r="80" spans="2:21" ht="15" customHeight="1" x14ac:dyDescent="0.3">
      <c r="B80" s="624" t="s">
        <v>43</v>
      </c>
      <c r="C80" s="624" t="s">
        <v>42</v>
      </c>
      <c r="D80" s="624"/>
      <c r="E80" s="624"/>
      <c r="F80" s="626" t="s">
        <v>41</v>
      </c>
      <c r="G80" s="232" t="s">
        <v>1</v>
      </c>
      <c r="H80" s="624" t="s">
        <v>39</v>
      </c>
      <c r="I80" s="624" t="s">
        <v>38</v>
      </c>
      <c r="J80" s="624" t="s">
        <v>37</v>
      </c>
      <c r="K80" s="624" t="s">
        <v>36</v>
      </c>
      <c r="L80" s="624" t="s">
        <v>35</v>
      </c>
      <c r="M80" s="624" t="s">
        <v>34</v>
      </c>
      <c r="N80" s="624" t="s">
        <v>33</v>
      </c>
      <c r="O80" s="624" t="s">
        <v>32</v>
      </c>
      <c r="P80" s="624" t="s">
        <v>31</v>
      </c>
      <c r="Q80" s="624" t="s">
        <v>30</v>
      </c>
      <c r="R80" s="624" t="s">
        <v>29</v>
      </c>
      <c r="S80" s="624" t="s">
        <v>28</v>
      </c>
      <c r="T80" s="624" t="s">
        <v>27</v>
      </c>
      <c r="U80" s="626" t="s">
        <v>26</v>
      </c>
    </row>
    <row r="81" spans="2:21" x14ac:dyDescent="0.3">
      <c r="B81" s="625"/>
      <c r="C81" s="625"/>
      <c r="D81" s="625"/>
      <c r="E81" s="625"/>
      <c r="F81" s="627"/>
      <c r="G81" s="243" t="s">
        <v>0</v>
      </c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625"/>
      <c r="U81" s="627"/>
    </row>
    <row r="82" spans="2:21" ht="20.100000000000001" customHeight="1" x14ac:dyDescent="0.3">
      <c r="B82" s="617" t="s">
        <v>16</v>
      </c>
      <c r="C82" s="620" t="s">
        <v>260</v>
      </c>
      <c r="D82" s="620"/>
      <c r="E82" s="620"/>
      <c r="F82" s="623" t="s">
        <v>261</v>
      </c>
      <c r="G82" s="244" t="s">
        <v>1</v>
      </c>
      <c r="H82" s="245">
        <v>2</v>
      </c>
      <c r="I82" s="245">
        <v>2</v>
      </c>
      <c r="J82" s="245">
        <v>2</v>
      </c>
      <c r="K82" s="245">
        <v>2</v>
      </c>
      <c r="L82" s="245">
        <v>2</v>
      </c>
      <c r="M82" s="245">
        <v>2</v>
      </c>
      <c r="N82" s="245">
        <v>2</v>
      </c>
      <c r="O82" s="245">
        <v>2</v>
      </c>
      <c r="P82" s="245">
        <v>2</v>
      </c>
      <c r="Q82" s="245">
        <v>2</v>
      </c>
      <c r="R82" s="245">
        <v>2</v>
      </c>
      <c r="S82" s="245">
        <v>2</v>
      </c>
      <c r="T82" s="244">
        <f t="shared" ref="T82:T101" si="0">SUM(H82:S82)</f>
        <v>24</v>
      </c>
      <c r="U82" s="447">
        <f>T83/T82</f>
        <v>1</v>
      </c>
    </row>
    <row r="83" spans="2:21" ht="20.100000000000001" customHeight="1" x14ac:dyDescent="0.3">
      <c r="B83" s="618"/>
      <c r="C83" s="620"/>
      <c r="D83" s="620"/>
      <c r="E83" s="620"/>
      <c r="F83" s="623"/>
      <c r="G83" s="244" t="s">
        <v>0</v>
      </c>
      <c r="H83" s="245">
        <v>2</v>
      </c>
      <c r="I83" s="245">
        <v>2</v>
      </c>
      <c r="J83" s="245">
        <v>2</v>
      </c>
      <c r="K83" s="245">
        <v>2</v>
      </c>
      <c r="L83" s="245">
        <v>2</v>
      </c>
      <c r="M83" s="245">
        <v>2</v>
      </c>
      <c r="N83" s="245">
        <v>2</v>
      </c>
      <c r="O83" s="245">
        <v>2</v>
      </c>
      <c r="P83" s="245">
        <v>2</v>
      </c>
      <c r="Q83" s="245">
        <v>2</v>
      </c>
      <c r="R83" s="245">
        <v>2</v>
      </c>
      <c r="S83" s="245">
        <v>2</v>
      </c>
      <c r="T83" s="244">
        <f t="shared" si="0"/>
        <v>24</v>
      </c>
      <c r="U83" s="447"/>
    </row>
    <row r="84" spans="2:21" ht="20.100000000000001" customHeight="1" x14ac:dyDescent="0.3">
      <c r="B84" s="618"/>
      <c r="C84" s="620" t="s">
        <v>262</v>
      </c>
      <c r="D84" s="620"/>
      <c r="E84" s="620"/>
      <c r="F84" s="623" t="s">
        <v>263</v>
      </c>
      <c r="G84" s="244" t="s">
        <v>1</v>
      </c>
      <c r="H84" s="245">
        <v>10</v>
      </c>
      <c r="I84" s="245">
        <v>10</v>
      </c>
      <c r="J84" s="245">
        <v>10</v>
      </c>
      <c r="K84" s="245">
        <v>10</v>
      </c>
      <c r="L84" s="245">
        <v>10</v>
      </c>
      <c r="M84" s="245">
        <v>10</v>
      </c>
      <c r="N84" s="245">
        <v>10</v>
      </c>
      <c r="O84" s="245">
        <v>10</v>
      </c>
      <c r="P84" s="245">
        <v>10</v>
      </c>
      <c r="Q84" s="245">
        <v>10</v>
      </c>
      <c r="R84" s="245">
        <v>10</v>
      </c>
      <c r="S84" s="245">
        <v>10</v>
      </c>
      <c r="T84" s="244">
        <f t="shared" si="0"/>
        <v>120</v>
      </c>
      <c r="U84" s="447">
        <f>T85/T84</f>
        <v>1.2166666666666666</v>
      </c>
    </row>
    <row r="85" spans="2:21" ht="20.100000000000001" customHeight="1" x14ac:dyDescent="0.3">
      <c r="B85" s="618"/>
      <c r="C85" s="620"/>
      <c r="D85" s="620"/>
      <c r="E85" s="620"/>
      <c r="F85" s="623"/>
      <c r="G85" s="244" t="s">
        <v>0</v>
      </c>
      <c r="H85" s="245">
        <v>5</v>
      </c>
      <c r="I85" s="245">
        <v>20</v>
      </c>
      <c r="J85" s="245">
        <v>24</v>
      </c>
      <c r="K85" s="245">
        <v>9</v>
      </c>
      <c r="L85" s="245">
        <v>11</v>
      </c>
      <c r="M85" s="245">
        <v>8</v>
      </c>
      <c r="N85" s="245">
        <v>7</v>
      </c>
      <c r="O85" s="245">
        <v>15</v>
      </c>
      <c r="P85" s="245">
        <v>5</v>
      </c>
      <c r="Q85" s="245">
        <v>25</v>
      </c>
      <c r="R85" s="245">
        <v>6</v>
      </c>
      <c r="S85" s="245">
        <v>11</v>
      </c>
      <c r="T85" s="244">
        <f t="shared" si="0"/>
        <v>146</v>
      </c>
      <c r="U85" s="447"/>
    </row>
    <row r="86" spans="2:21" ht="20.100000000000001" customHeight="1" x14ac:dyDescent="0.3">
      <c r="B86" s="618"/>
      <c r="C86" s="620" t="s">
        <v>264</v>
      </c>
      <c r="D86" s="620"/>
      <c r="E86" s="620"/>
      <c r="F86" s="623" t="s">
        <v>265</v>
      </c>
      <c r="G86" s="244" t="s">
        <v>1</v>
      </c>
      <c r="H86" s="245">
        <v>10</v>
      </c>
      <c r="I86" s="245">
        <v>10</v>
      </c>
      <c r="J86" s="245">
        <v>10</v>
      </c>
      <c r="K86" s="245">
        <v>10</v>
      </c>
      <c r="L86" s="245">
        <v>10</v>
      </c>
      <c r="M86" s="245">
        <v>10</v>
      </c>
      <c r="N86" s="245">
        <v>10</v>
      </c>
      <c r="O86" s="245">
        <v>10</v>
      </c>
      <c r="P86" s="245">
        <v>10</v>
      </c>
      <c r="Q86" s="245">
        <v>10</v>
      </c>
      <c r="R86" s="245">
        <v>10</v>
      </c>
      <c r="S86" s="245">
        <v>10</v>
      </c>
      <c r="T86" s="244">
        <f t="shared" si="0"/>
        <v>120</v>
      </c>
      <c r="U86" s="447">
        <f>T87/T86</f>
        <v>1.9750000000000001</v>
      </c>
    </row>
    <row r="87" spans="2:21" ht="20.100000000000001" customHeight="1" x14ac:dyDescent="0.3">
      <c r="B87" s="618"/>
      <c r="C87" s="620"/>
      <c r="D87" s="620"/>
      <c r="E87" s="620"/>
      <c r="F87" s="623"/>
      <c r="G87" s="244" t="s">
        <v>0</v>
      </c>
      <c r="H87" s="245">
        <v>61</v>
      </c>
      <c r="I87" s="245">
        <v>42</v>
      </c>
      <c r="J87" s="245">
        <v>35</v>
      </c>
      <c r="K87" s="245">
        <v>9</v>
      </c>
      <c r="L87" s="245">
        <v>11</v>
      </c>
      <c r="M87" s="245">
        <v>8</v>
      </c>
      <c r="N87" s="245">
        <v>8</v>
      </c>
      <c r="O87" s="245">
        <v>16</v>
      </c>
      <c r="P87" s="245">
        <v>5</v>
      </c>
      <c r="Q87" s="245">
        <v>25</v>
      </c>
      <c r="R87" s="245">
        <v>6</v>
      </c>
      <c r="S87" s="245">
        <v>11</v>
      </c>
      <c r="T87" s="244">
        <f t="shared" si="0"/>
        <v>237</v>
      </c>
      <c r="U87" s="447"/>
    </row>
    <row r="88" spans="2:21" ht="20.100000000000001" customHeight="1" x14ac:dyDescent="0.3">
      <c r="B88" s="618"/>
      <c r="C88" s="620" t="s">
        <v>266</v>
      </c>
      <c r="D88" s="620"/>
      <c r="E88" s="620"/>
      <c r="F88" s="623" t="s">
        <v>188</v>
      </c>
      <c r="G88" s="244" t="s">
        <v>1</v>
      </c>
      <c r="H88" s="245">
        <v>0</v>
      </c>
      <c r="I88" s="245">
        <v>0</v>
      </c>
      <c r="J88" s="245">
        <v>0</v>
      </c>
      <c r="K88" s="245">
        <v>0</v>
      </c>
      <c r="L88" s="245">
        <v>2</v>
      </c>
      <c r="M88" s="245">
        <v>1</v>
      </c>
      <c r="N88" s="245">
        <v>2</v>
      </c>
      <c r="O88" s="245">
        <v>2</v>
      </c>
      <c r="P88" s="245">
        <v>5</v>
      </c>
      <c r="Q88" s="245">
        <v>1</v>
      </c>
      <c r="R88" s="245">
        <v>1</v>
      </c>
      <c r="S88" s="245">
        <v>1</v>
      </c>
      <c r="T88" s="244">
        <f t="shared" si="0"/>
        <v>15</v>
      </c>
      <c r="U88" s="447">
        <f>T89/T88</f>
        <v>2.1333333333333333</v>
      </c>
    </row>
    <row r="89" spans="2:21" ht="20.100000000000001" customHeight="1" x14ac:dyDescent="0.3">
      <c r="B89" s="618"/>
      <c r="C89" s="620"/>
      <c r="D89" s="620"/>
      <c r="E89" s="620"/>
      <c r="F89" s="623"/>
      <c r="G89" s="244" t="s">
        <v>0</v>
      </c>
      <c r="H89" s="245">
        <v>3</v>
      </c>
      <c r="I89" s="245">
        <v>2</v>
      </c>
      <c r="J89" s="245">
        <v>0</v>
      </c>
      <c r="K89" s="245">
        <v>4</v>
      </c>
      <c r="L89" s="245">
        <v>0</v>
      </c>
      <c r="M89" s="245">
        <v>3</v>
      </c>
      <c r="N89" s="245">
        <v>4</v>
      </c>
      <c r="O89" s="245">
        <v>5</v>
      </c>
      <c r="P89" s="245">
        <v>3</v>
      </c>
      <c r="Q89" s="245">
        <v>2</v>
      </c>
      <c r="R89" s="245">
        <v>3</v>
      </c>
      <c r="S89" s="245">
        <v>3</v>
      </c>
      <c r="T89" s="244">
        <f t="shared" si="0"/>
        <v>32</v>
      </c>
      <c r="U89" s="447"/>
    </row>
    <row r="90" spans="2:21" ht="20.100000000000001" customHeight="1" x14ac:dyDescent="0.3">
      <c r="B90" s="618"/>
      <c r="C90" s="620" t="s">
        <v>267</v>
      </c>
      <c r="D90" s="620"/>
      <c r="E90" s="620"/>
      <c r="F90" s="623" t="s">
        <v>268</v>
      </c>
      <c r="G90" s="244" t="s">
        <v>1</v>
      </c>
      <c r="H90" s="245">
        <v>0</v>
      </c>
      <c r="I90" s="245">
        <v>0</v>
      </c>
      <c r="J90" s="245">
        <v>0</v>
      </c>
      <c r="K90" s="245">
        <v>0</v>
      </c>
      <c r="L90" s="245">
        <v>2</v>
      </c>
      <c r="M90" s="245">
        <v>1</v>
      </c>
      <c r="N90" s="245">
        <v>2</v>
      </c>
      <c r="O90" s="245">
        <v>2</v>
      </c>
      <c r="P90" s="245">
        <v>5</v>
      </c>
      <c r="Q90" s="245">
        <v>1</v>
      </c>
      <c r="R90" s="245">
        <v>1</v>
      </c>
      <c r="S90" s="245">
        <v>1</v>
      </c>
      <c r="T90" s="244">
        <f t="shared" si="0"/>
        <v>15</v>
      </c>
      <c r="U90" s="447">
        <f>T91/T90</f>
        <v>0.53333333333333333</v>
      </c>
    </row>
    <row r="91" spans="2:21" ht="20.100000000000001" customHeight="1" x14ac:dyDescent="0.3">
      <c r="B91" s="618"/>
      <c r="C91" s="620"/>
      <c r="D91" s="620"/>
      <c r="E91" s="620"/>
      <c r="F91" s="623"/>
      <c r="G91" s="244" t="s">
        <v>0</v>
      </c>
      <c r="H91" s="245">
        <v>3</v>
      </c>
      <c r="I91" s="245">
        <v>2</v>
      </c>
      <c r="J91" s="245">
        <v>0</v>
      </c>
      <c r="K91" s="245">
        <v>0</v>
      </c>
      <c r="L91" s="245">
        <v>0</v>
      </c>
      <c r="M91" s="245">
        <v>0</v>
      </c>
      <c r="N91" s="245">
        <v>0</v>
      </c>
      <c r="O91" s="245">
        <v>0</v>
      </c>
      <c r="P91" s="245">
        <v>0</v>
      </c>
      <c r="Q91" s="245">
        <v>3</v>
      </c>
      <c r="R91" s="245">
        <v>0</v>
      </c>
      <c r="S91" s="245">
        <v>0</v>
      </c>
      <c r="T91" s="244">
        <f t="shared" si="0"/>
        <v>8</v>
      </c>
      <c r="U91" s="447"/>
    </row>
    <row r="92" spans="2:21" ht="20.100000000000001" customHeight="1" x14ac:dyDescent="0.3">
      <c r="B92" s="618"/>
      <c r="C92" s="620" t="s">
        <v>269</v>
      </c>
      <c r="D92" s="620"/>
      <c r="E92" s="620"/>
      <c r="F92" s="621" t="s">
        <v>217</v>
      </c>
      <c r="G92" s="244" t="s">
        <v>1</v>
      </c>
      <c r="H92" s="245">
        <v>2</v>
      </c>
      <c r="I92" s="245">
        <v>2</v>
      </c>
      <c r="J92" s="245">
        <v>2</v>
      </c>
      <c r="K92" s="245">
        <v>2</v>
      </c>
      <c r="L92" s="245">
        <v>2</v>
      </c>
      <c r="M92" s="245">
        <v>2</v>
      </c>
      <c r="N92" s="245">
        <v>2</v>
      </c>
      <c r="O92" s="245">
        <v>2</v>
      </c>
      <c r="P92" s="245">
        <v>2</v>
      </c>
      <c r="Q92" s="245">
        <v>2</v>
      </c>
      <c r="R92" s="245">
        <v>2</v>
      </c>
      <c r="S92" s="245">
        <v>2</v>
      </c>
      <c r="T92" s="244">
        <f t="shared" si="0"/>
        <v>24</v>
      </c>
      <c r="U92" s="447">
        <f>T93/T92</f>
        <v>1</v>
      </c>
    </row>
    <row r="93" spans="2:21" ht="20.100000000000001" customHeight="1" x14ac:dyDescent="0.3">
      <c r="B93" s="618"/>
      <c r="C93" s="620"/>
      <c r="D93" s="620"/>
      <c r="E93" s="620"/>
      <c r="F93" s="622"/>
      <c r="G93" s="244" t="s">
        <v>0</v>
      </c>
      <c r="H93" s="245">
        <v>2</v>
      </c>
      <c r="I93" s="245">
        <v>2</v>
      </c>
      <c r="J93" s="245">
        <v>2</v>
      </c>
      <c r="K93" s="245">
        <v>2</v>
      </c>
      <c r="L93" s="245">
        <v>2</v>
      </c>
      <c r="M93" s="245">
        <v>2</v>
      </c>
      <c r="N93" s="245">
        <v>2</v>
      </c>
      <c r="O93" s="245">
        <v>2</v>
      </c>
      <c r="P93" s="245">
        <v>2</v>
      </c>
      <c r="Q93" s="245">
        <v>2</v>
      </c>
      <c r="R93" s="245">
        <v>2</v>
      </c>
      <c r="S93" s="245">
        <v>2</v>
      </c>
      <c r="T93" s="244">
        <f t="shared" si="0"/>
        <v>24</v>
      </c>
      <c r="U93" s="447"/>
    </row>
    <row r="94" spans="2:21" ht="20.100000000000001" customHeight="1" x14ac:dyDescent="0.3">
      <c r="B94" s="618"/>
      <c r="C94" s="620" t="s">
        <v>270</v>
      </c>
      <c r="D94" s="620"/>
      <c r="E94" s="620"/>
      <c r="F94" s="621" t="s">
        <v>271</v>
      </c>
      <c r="G94" s="244" t="s">
        <v>1</v>
      </c>
      <c r="H94" s="245">
        <v>5</v>
      </c>
      <c r="I94" s="245">
        <v>5</v>
      </c>
      <c r="J94" s="245">
        <v>5</v>
      </c>
      <c r="K94" s="245">
        <v>5</v>
      </c>
      <c r="L94" s="245">
        <v>5</v>
      </c>
      <c r="M94" s="245">
        <v>5</v>
      </c>
      <c r="N94" s="245">
        <v>5</v>
      </c>
      <c r="O94" s="245">
        <v>5</v>
      </c>
      <c r="P94" s="245">
        <v>5</v>
      </c>
      <c r="Q94" s="245">
        <v>5</v>
      </c>
      <c r="R94" s="245">
        <v>5</v>
      </c>
      <c r="S94" s="245">
        <v>5</v>
      </c>
      <c r="T94" s="244">
        <f t="shared" si="0"/>
        <v>60</v>
      </c>
      <c r="U94" s="447">
        <f>T95/T94</f>
        <v>0.58333333333333337</v>
      </c>
    </row>
    <row r="95" spans="2:21" ht="20.100000000000001" customHeight="1" x14ac:dyDescent="0.3">
      <c r="B95" s="618"/>
      <c r="C95" s="620"/>
      <c r="D95" s="620"/>
      <c r="E95" s="620"/>
      <c r="F95" s="622"/>
      <c r="G95" s="244" t="s">
        <v>0</v>
      </c>
      <c r="H95" s="245">
        <v>1</v>
      </c>
      <c r="I95" s="245">
        <v>5</v>
      </c>
      <c r="J95" s="245">
        <v>0</v>
      </c>
      <c r="K95" s="245">
        <v>1</v>
      </c>
      <c r="L95" s="245">
        <v>7</v>
      </c>
      <c r="M95" s="245">
        <v>1</v>
      </c>
      <c r="N95" s="245">
        <v>10</v>
      </c>
      <c r="O95" s="245">
        <v>4</v>
      </c>
      <c r="P95" s="245">
        <v>3</v>
      </c>
      <c r="Q95" s="245">
        <v>2</v>
      </c>
      <c r="R95" s="245">
        <v>0</v>
      </c>
      <c r="S95" s="245">
        <v>1</v>
      </c>
      <c r="T95" s="244">
        <f t="shared" si="0"/>
        <v>35</v>
      </c>
      <c r="U95" s="447"/>
    </row>
    <row r="96" spans="2:21" ht="20.100000000000001" customHeight="1" x14ac:dyDescent="0.3">
      <c r="B96" s="618"/>
      <c r="C96" s="620" t="s">
        <v>272</v>
      </c>
      <c r="D96" s="620"/>
      <c r="E96" s="620"/>
      <c r="F96" s="621" t="s">
        <v>82</v>
      </c>
      <c r="G96" s="244" t="s">
        <v>1</v>
      </c>
      <c r="H96" s="245">
        <v>15</v>
      </c>
      <c r="I96" s="245">
        <v>15</v>
      </c>
      <c r="J96" s="245">
        <v>15</v>
      </c>
      <c r="K96" s="245">
        <v>20</v>
      </c>
      <c r="L96" s="245">
        <v>20</v>
      </c>
      <c r="M96" s="245">
        <v>20</v>
      </c>
      <c r="N96" s="245">
        <v>20</v>
      </c>
      <c r="O96" s="245">
        <v>20</v>
      </c>
      <c r="P96" s="245">
        <v>20</v>
      </c>
      <c r="Q96" s="245">
        <v>20</v>
      </c>
      <c r="R96" s="245">
        <v>20</v>
      </c>
      <c r="S96" s="245">
        <v>20</v>
      </c>
      <c r="T96" s="244">
        <f t="shared" si="0"/>
        <v>225</v>
      </c>
      <c r="U96" s="447">
        <f>T97/T96</f>
        <v>0.6711111111111111</v>
      </c>
    </row>
    <row r="97" spans="2:21" ht="20.100000000000001" customHeight="1" x14ac:dyDescent="0.3">
      <c r="B97" s="619"/>
      <c r="C97" s="620"/>
      <c r="D97" s="620"/>
      <c r="E97" s="620"/>
      <c r="F97" s="622"/>
      <c r="G97" s="244" t="s">
        <v>0</v>
      </c>
      <c r="H97" s="245">
        <v>13</v>
      </c>
      <c r="I97" s="245">
        <v>12</v>
      </c>
      <c r="J97" s="245">
        <v>12</v>
      </c>
      <c r="K97" s="245">
        <v>15</v>
      </c>
      <c r="L97" s="245">
        <v>14</v>
      </c>
      <c r="M97" s="245">
        <v>7</v>
      </c>
      <c r="N97" s="245">
        <v>11</v>
      </c>
      <c r="O97" s="245">
        <v>8</v>
      </c>
      <c r="P97" s="245">
        <v>12</v>
      </c>
      <c r="Q97" s="246">
        <v>15</v>
      </c>
      <c r="R97" s="246">
        <v>16</v>
      </c>
      <c r="S97" s="246">
        <v>16</v>
      </c>
      <c r="T97" s="244">
        <f t="shared" si="0"/>
        <v>151</v>
      </c>
      <c r="U97" s="447"/>
    </row>
    <row r="98" spans="2:21" ht="20.100000000000001" customHeight="1" x14ac:dyDescent="0.3">
      <c r="B98" s="617" t="s">
        <v>16</v>
      </c>
      <c r="C98" s="620" t="s">
        <v>273</v>
      </c>
      <c r="D98" s="620"/>
      <c r="E98" s="620"/>
      <c r="F98" s="621" t="s">
        <v>274</v>
      </c>
      <c r="G98" s="244" t="s">
        <v>1</v>
      </c>
      <c r="H98" s="245">
        <v>10</v>
      </c>
      <c r="I98" s="245">
        <v>10</v>
      </c>
      <c r="J98" s="245">
        <v>10</v>
      </c>
      <c r="K98" s="245">
        <v>11</v>
      </c>
      <c r="L98" s="245">
        <v>10</v>
      </c>
      <c r="M98" s="245">
        <v>10</v>
      </c>
      <c r="N98" s="245">
        <v>10</v>
      </c>
      <c r="O98" s="245">
        <v>11</v>
      </c>
      <c r="P98" s="245">
        <v>10</v>
      </c>
      <c r="Q98" s="245">
        <v>10</v>
      </c>
      <c r="R98" s="245">
        <v>10</v>
      </c>
      <c r="S98" s="245">
        <v>11</v>
      </c>
      <c r="T98" s="244">
        <f t="shared" si="0"/>
        <v>123</v>
      </c>
      <c r="U98" s="447">
        <f>T99/T98</f>
        <v>1</v>
      </c>
    </row>
    <row r="99" spans="2:21" ht="20.100000000000001" customHeight="1" x14ac:dyDescent="0.3">
      <c r="B99" s="618"/>
      <c r="C99" s="620"/>
      <c r="D99" s="620"/>
      <c r="E99" s="620"/>
      <c r="F99" s="622"/>
      <c r="G99" s="244" t="s">
        <v>0</v>
      </c>
      <c r="H99" s="245">
        <v>10</v>
      </c>
      <c r="I99" s="245">
        <v>10</v>
      </c>
      <c r="J99" s="245">
        <v>12</v>
      </c>
      <c r="K99" s="245">
        <v>10</v>
      </c>
      <c r="L99" s="245">
        <v>10</v>
      </c>
      <c r="M99" s="245">
        <v>9</v>
      </c>
      <c r="N99" s="245">
        <v>10</v>
      </c>
      <c r="O99" s="245">
        <v>10</v>
      </c>
      <c r="P99" s="245">
        <v>11</v>
      </c>
      <c r="Q99" s="245">
        <v>11</v>
      </c>
      <c r="R99" s="245">
        <v>10</v>
      </c>
      <c r="S99" s="245">
        <v>10</v>
      </c>
      <c r="T99" s="244">
        <f t="shared" si="0"/>
        <v>123</v>
      </c>
      <c r="U99" s="447"/>
    </row>
    <row r="100" spans="2:21" ht="20.100000000000001" customHeight="1" x14ac:dyDescent="0.3">
      <c r="B100" s="618"/>
      <c r="C100" s="620" t="s">
        <v>275</v>
      </c>
      <c r="D100" s="620"/>
      <c r="E100" s="620"/>
      <c r="F100" s="621" t="s">
        <v>276</v>
      </c>
      <c r="G100" s="244" t="s">
        <v>1</v>
      </c>
      <c r="H100" s="245">
        <v>31</v>
      </c>
      <c r="I100" s="245">
        <v>28</v>
      </c>
      <c r="J100" s="245">
        <v>31</v>
      </c>
      <c r="K100" s="245">
        <v>30</v>
      </c>
      <c r="L100" s="245">
        <v>31</v>
      </c>
      <c r="M100" s="245">
        <v>30</v>
      </c>
      <c r="N100" s="245">
        <v>31</v>
      </c>
      <c r="O100" s="245">
        <v>31</v>
      </c>
      <c r="P100" s="245">
        <v>30</v>
      </c>
      <c r="Q100" s="245">
        <v>31</v>
      </c>
      <c r="R100" s="245">
        <v>30</v>
      </c>
      <c r="S100" s="245">
        <v>31</v>
      </c>
      <c r="T100" s="244">
        <f t="shared" si="0"/>
        <v>365</v>
      </c>
      <c r="U100" s="447">
        <f>T101/T100</f>
        <v>1</v>
      </c>
    </row>
    <row r="101" spans="2:21" ht="20.100000000000001" customHeight="1" x14ac:dyDescent="0.3">
      <c r="B101" s="618"/>
      <c r="C101" s="620"/>
      <c r="D101" s="620"/>
      <c r="E101" s="620"/>
      <c r="F101" s="622"/>
      <c r="G101" s="244" t="s">
        <v>0</v>
      </c>
      <c r="H101" s="245">
        <v>31</v>
      </c>
      <c r="I101" s="245">
        <v>28</v>
      </c>
      <c r="J101" s="245">
        <v>31</v>
      </c>
      <c r="K101" s="245">
        <v>30</v>
      </c>
      <c r="L101" s="245">
        <v>31</v>
      </c>
      <c r="M101" s="245">
        <v>30</v>
      </c>
      <c r="N101" s="245">
        <v>31</v>
      </c>
      <c r="O101" s="245">
        <v>31</v>
      </c>
      <c r="P101" s="245">
        <v>30</v>
      </c>
      <c r="Q101" s="245">
        <v>31</v>
      </c>
      <c r="R101" s="245">
        <v>30</v>
      </c>
      <c r="S101" s="245">
        <v>31</v>
      </c>
      <c r="T101" s="244">
        <f t="shared" si="0"/>
        <v>365</v>
      </c>
      <c r="U101" s="447"/>
    </row>
    <row r="102" spans="2:21" ht="20.100000000000001" customHeight="1" x14ac:dyDescent="0.3">
      <c r="B102" s="618"/>
      <c r="C102" s="620" t="s">
        <v>277</v>
      </c>
      <c r="D102" s="620"/>
      <c r="E102" s="620"/>
      <c r="F102" s="621" t="s">
        <v>278</v>
      </c>
      <c r="G102" s="244" t="s">
        <v>1</v>
      </c>
      <c r="H102" s="245">
        <v>10</v>
      </c>
      <c r="I102" s="245">
        <v>10</v>
      </c>
      <c r="J102" s="245">
        <v>10</v>
      </c>
      <c r="K102" s="245">
        <v>10</v>
      </c>
      <c r="L102" s="245">
        <v>10</v>
      </c>
      <c r="M102" s="245">
        <v>10</v>
      </c>
      <c r="N102" s="245">
        <v>10</v>
      </c>
      <c r="O102" s="245">
        <v>10</v>
      </c>
      <c r="P102" s="245">
        <v>10</v>
      </c>
      <c r="Q102" s="245">
        <v>10</v>
      </c>
      <c r="R102" s="245">
        <v>10</v>
      </c>
      <c r="S102" s="245">
        <v>10</v>
      </c>
      <c r="T102" s="244">
        <f t="shared" ref="T102:T103" si="1">SUM(H102:S102)</f>
        <v>120</v>
      </c>
      <c r="U102" s="447">
        <f>T103/T102</f>
        <v>0.40833333333333333</v>
      </c>
    </row>
    <row r="103" spans="2:21" ht="20.100000000000001" customHeight="1" x14ac:dyDescent="0.3">
      <c r="B103" s="618"/>
      <c r="C103" s="620"/>
      <c r="D103" s="620"/>
      <c r="E103" s="620"/>
      <c r="F103" s="622"/>
      <c r="G103" s="244" t="s">
        <v>0</v>
      </c>
      <c r="H103" s="245">
        <v>5</v>
      </c>
      <c r="I103" s="245">
        <v>20</v>
      </c>
      <c r="J103" s="245">
        <v>24</v>
      </c>
      <c r="K103" s="245">
        <v>0</v>
      </c>
      <c r="L103" s="245">
        <v>0</v>
      </c>
      <c r="M103" s="245">
        <v>0</v>
      </c>
      <c r="N103" s="245">
        <v>0</v>
      </c>
      <c r="O103" s="245">
        <v>0</v>
      </c>
      <c r="P103" s="245">
        <v>0</v>
      </c>
      <c r="Q103" s="245">
        <v>0</v>
      </c>
      <c r="R103" s="245">
        <v>0</v>
      </c>
      <c r="S103" s="245">
        <v>0</v>
      </c>
      <c r="T103" s="244">
        <f t="shared" si="1"/>
        <v>49</v>
      </c>
      <c r="U103" s="447"/>
    </row>
    <row r="104" spans="2:21" ht="20.100000000000001" customHeight="1" x14ac:dyDescent="0.3">
      <c r="B104" s="618"/>
      <c r="C104" s="611" t="s">
        <v>279</v>
      </c>
      <c r="D104" s="612"/>
      <c r="E104" s="612"/>
      <c r="F104" s="613" t="s">
        <v>18</v>
      </c>
      <c r="G104" s="105" t="s">
        <v>1</v>
      </c>
      <c r="H104" s="245">
        <v>0</v>
      </c>
      <c r="I104" s="245">
        <v>1</v>
      </c>
      <c r="J104" s="245">
        <v>1</v>
      </c>
      <c r="K104" s="245">
        <v>1</v>
      </c>
      <c r="L104" s="245">
        <v>1</v>
      </c>
      <c r="M104" s="245">
        <v>1</v>
      </c>
      <c r="N104" s="245">
        <v>0</v>
      </c>
      <c r="O104" s="245">
        <v>0</v>
      </c>
      <c r="P104" s="245">
        <v>0</v>
      </c>
      <c r="Q104" s="245">
        <v>2</v>
      </c>
      <c r="R104" s="245">
        <v>2</v>
      </c>
      <c r="S104" s="245">
        <v>2</v>
      </c>
      <c r="T104" s="244">
        <f>SUM(H104:S104)</f>
        <v>11</v>
      </c>
      <c r="U104" s="447">
        <f>T105/T104</f>
        <v>0.72727272727272729</v>
      </c>
    </row>
    <row r="105" spans="2:21" ht="20.100000000000001" customHeight="1" x14ac:dyDescent="0.3">
      <c r="B105" s="619"/>
      <c r="C105" s="611"/>
      <c r="D105" s="612"/>
      <c r="E105" s="612"/>
      <c r="F105" s="614"/>
      <c r="G105" s="105" t="s">
        <v>0</v>
      </c>
      <c r="H105" s="245">
        <v>3</v>
      </c>
      <c r="I105" s="245">
        <v>2</v>
      </c>
      <c r="J105" s="245">
        <v>0</v>
      </c>
      <c r="K105" s="245">
        <v>0</v>
      </c>
      <c r="L105" s="245">
        <v>0</v>
      </c>
      <c r="M105" s="245">
        <v>0</v>
      </c>
      <c r="N105" s="245">
        <v>0</v>
      </c>
      <c r="O105" s="245">
        <v>0</v>
      </c>
      <c r="P105" s="245">
        <v>0</v>
      </c>
      <c r="Q105" s="245">
        <v>3</v>
      </c>
      <c r="R105" s="245">
        <v>0</v>
      </c>
      <c r="S105" s="245">
        <v>0</v>
      </c>
      <c r="T105" s="244">
        <f t="shared" ref="T105" si="2">SUM(H105:S105)</f>
        <v>8</v>
      </c>
      <c r="U105" s="447"/>
    </row>
    <row r="106" spans="2:21" hidden="1" x14ac:dyDescent="0.3">
      <c r="B106" s="379" t="s">
        <v>221</v>
      </c>
      <c r="C106" s="615"/>
      <c r="D106" s="615"/>
      <c r="E106" s="615"/>
      <c r="F106" s="616"/>
      <c r="G106" s="247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7"/>
      <c r="U106" s="387"/>
    </row>
    <row r="107" spans="2:21" hidden="1" x14ac:dyDescent="0.3">
      <c r="B107" s="382"/>
      <c r="C107" s="385"/>
      <c r="D107" s="385"/>
      <c r="E107" s="385"/>
      <c r="F107" s="375"/>
      <c r="G107" s="249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49"/>
      <c r="U107" s="376"/>
    </row>
    <row r="108" spans="2:21" hidden="1" x14ac:dyDescent="0.3">
      <c r="B108" s="382"/>
      <c r="C108" s="385"/>
      <c r="D108" s="385"/>
      <c r="E108" s="385"/>
      <c r="F108" s="375"/>
      <c r="G108" s="249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49"/>
      <c r="U108" s="376"/>
    </row>
    <row r="109" spans="2:21" hidden="1" x14ac:dyDescent="0.3">
      <c r="B109" s="382"/>
      <c r="C109" s="385"/>
      <c r="D109" s="385"/>
      <c r="E109" s="385"/>
      <c r="F109" s="375"/>
      <c r="G109" s="249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49"/>
      <c r="U109" s="376"/>
    </row>
    <row r="110" spans="2:21" hidden="1" x14ac:dyDescent="0.3">
      <c r="B110" s="382"/>
      <c r="C110" s="385"/>
      <c r="D110" s="385"/>
      <c r="E110" s="385"/>
      <c r="F110" s="375"/>
      <c r="G110" s="249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49"/>
      <c r="U110" s="376"/>
    </row>
    <row r="111" spans="2:21" hidden="1" x14ac:dyDescent="0.3">
      <c r="B111" s="382"/>
      <c r="C111" s="385"/>
      <c r="D111" s="385"/>
      <c r="E111" s="385"/>
      <c r="F111" s="375"/>
      <c r="G111" s="249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49"/>
      <c r="U111" s="376"/>
    </row>
    <row r="112" spans="2:21" hidden="1" x14ac:dyDescent="0.3">
      <c r="B112" s="382"/>
      <c r="C112" s="385"/>
      <c r="D112" s="385"/>
      <c r="E112" s="385"/>
      <c r="F112" s="375"/>
      <c r="G112" s="249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49"/>
      <c r="U112" s="376"/>
    </row>
    <row r="113" spans="2:21" hidden="1" x14ac:dyDescent="0.3">
      <c r="B113" s="382"/>
      <c r="C113" s="385"/>
      <c r="D113" s="385"/>
      <c r="E113" s="385"/>
      <c r="F113" s="375"/>
      <c r="G113" s="249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49"/>
      <c r="U113" s="376"/>
    </row>
    <row r="114" spans="2:21" hidden="1" x14ac:dyDescent="0.3">
      <c r="B114" s="382"/>
      <c r="C114" s="385"/>
      <c r="D114" s="385"/>
      <c r="E114" s="385"/>
      <c r="F114" s="375"/>
      <c r="G114" s="249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49"/>
      <c r="U114" s="376"/>
    </row>
    <row r="115" spans="2:21" hidden="1" x14ac:dyDescent="0.3">
      <c r="B115" s="382"/>
      <c r="C115" s="385"/>
      <c r="D115" s="385"/>
      <c r="E115" s="385"/>
      <c r="F115" s="375"/>
      <c r="G115" s="249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49"/>
      <c r="U115" s="376"/>
    </row>
    <row r="116" spans="2:21" hidden="1" x14ac:dyDescent="0.3"/>
  </sheetData>
  <mergeCells count="188">
    <mergeCell ref="B8:D8"/>
    <mergeCell ref="E8:U8"/>
    <mergeCell ref="B9:D9"/>
    <mergeCell ref="E9:U9"/>
    <mergeCell ref="B10:D10"/>
    <mergeCell ref="E10:U10"/>
    <mergeCell ref="B4:U4"/>
    <mergeCell ref="B5:U5"/>
    <mergeCell ref="B6:D6"/>
    <mergeCell ref="E6:U6"/>
    <mergeCell ref="B7:D7"/>
    <mergeCell ref="E7:U7"/>
    <mergeCell ref="B14:U14"/>
    <mergeCell ref="B15:U15"/>
    <mergeCell ref="B16:D16"/>
    <mergeCell ref="E16:U16"/>
    <mergeCell ref="B17:D17"/>
    <mergeCell ref="E17:U17"/>
    <mergeCell ref="B11:D11"/>
    <mergeCell ref="E11:U11"/>
    <mergeCell ref="B12:D12"/>
    <mergeCell ref="E12:U12"/>
    <mergeCell ref="B13:D13"/>
    <mergeCell ref="E13:U13"/>
    <mergeCell ref="B22:U22"/>
    <mergeCell ref="B23:U23"/>
    <mergeCell ref="B24:U24"/>
    <mergeCell ref="B25:D25"/>
    <mergeCell ref="E25:U25"/>
    <mergeCell ref="B26:U26"/>
    <mergeCell ref="B18:D18"/>
    <mergeCell ref="E18:U18"/>
    <mergeCell ref="B19:D19"/>
    <mergeCell ref="E19:U19"/>
    <mergeCell ref="B20:U20"/>
    <mergeCell ref="B21:U21"/>
    <mergeCell ref="C30:E30"/>
    <mergeCell ref="H30:N30"/>
    <mergeCell ref="O30:S30"/>
    <mergeCell ref="T30:U30"/>
    <mergeCell ref="B31:U31"/>
    <mergeCell ref="C32:E32"/>
    <mergeCell ref="B27:U27"/>
    <mergeCell ref="B28:U28"/>
    <mergeCell ref="C29:E29"/>
    <mergeCell ref="H29:N29"/>
    <mergeCell ref="O29:S29"/>
    <mergeCell ref="T29:U29"/>
    <mergeCell ref="B39:U39"/>
    <mergeCell ref="B40:U40"/>
    <mergeCell ref="B41:U41"/>
    <mergeCell ref="C42:E42"/>
    <mergeCell ref="H42:N42"/>
    <mergeCell ref="O42:S42"/>
    <mergeCell ref="T42:U42"/>
    <mergeCell ref="C33:E33"/>
    <mergeCell ref="U33:U34"/>
    <mergeCell ref="C34:E34"/>
    <mergeCell ref="C36:E36"/>
    <mergeCell ref="C37:E37"/>
    <mergeCell ref="U37:U38"/>
    <mergeCell ref="C38:E38"/>
    <mergeCell ref="C46:E46"/>
    <mergeCell ref="U46:U47"/>
    <mergeCell ref="C47:E47"/>
    <mergeCell ref="C49:E49"/>
    <mergeCell ref="C50:E50"/>
    <mergeCell ref="U50:U51"/>
    <mergeCell ref="C51:E51"/>
    <mergeCell ref="C43:E43"/>
    <mergeCell ref="H43:N43"/>
    <mergeCell ref="O43:S43"/>
    <mergeCell ref="T43:U43"/>
    <mergeCell ref="B44:U44"/>
    <mergeCell ref="C45:E45"/>
    <mergeCell ref="C56:E56"/>
    <mergeCell ref="H56:N56"/>
    <mergeCell ref="O56:S56"/>
    <mergeCell ref="T56:U56"/>
    <mergeCell ref="B57:U57"/>
    <mergeCell ref="C58:E58"/>
    <mergeCell ref="B52:U52"/>
    <mergeCell ref="B53:U53"/>
    <mergeCell ref="B54:U54"/>
    <mergeCell ref="C55:E55"/>
    <mergeCell ref="H55:N55"/>
    <mergeCell ref="O55:S55"/>
    <mergeCell ref="T55:U55"/>
    <mergeCell ref="B65:U65"/>
    <mergeCell ref="B66:U66"/>
    <mergeCell ref="B67:U67"/>
    <mergeCell ref="C68:E68"/>
    <mergeCell ref="H68:N68"/>
    <mergeCell ref="O68:S68"/>
    <mergeCell ref="T68:U68"/>
    <mergeCell ref="C59:E59"/>
    <mergeCell ref="U59:U60"/>
    <mergeCell ref="C60:E60"/>
    <mergeCell ref="C62:E62"/>
    <mergeCell ref="C63:E63"/>
    <mergeCell ref="U63:U64"/>
    <mergeCell ref="C64:E64"/>
    <mergeCell ref="C72:E72"/>
    <mergeCell ref="U72:U73"/>
    <mergeCell ref="C73:E73"/>
    <mergeCell ref="C75:E75"/>
    <mergeCell ref="C76:E76"/>
    <mergeCell ref="U76:U77"/>
    <mergeCell ref="C77:E77"/>
    <mergeCell ref="C69:E69"/>
    <mergeCell ref="H69:N69"/>
    <mergeCell ref="O69:S69"/>
    <mergeCell ref="T69:U69"/>
    <mergeCell ref="B70:U70"/>
    <mergeCell ref="C71:E71"/>
    <mergeCell ref="B78:U78"/>
    <mergeCell ref="B79:U79"/>
    <mergeCell ref="B80:B81"/>
    <mergeCell ref="C80:E81"/>
    <mergeCell ref="F80:F81"/>
    <mergeCell ref="H80:H81"/>
    <mergeCell ref="I80:I81"/>
    <mergeCell ref="J80:J81"/>
    <mergeCell ref="K80:K81"/>
    <mergeCell ref="L80:L81"/>
    <mergeCell ref="B82:B97"/>
    <mergeCell ref="C82:E83"/>
    <mergeCell ref="F82:F83"/>
    <mergeCell ref="U82:U83"/>
    <mergeCell ref="C84:E85"/>
    <mergeCell ref="F84:F85"/>
    <mergeCell ref="U84:U85"/>
    <mergeCell ref="M80:M81"/>
    <mergeCell ref="N80:N81"/>
    <mergeCell ref="O80:O81"/>
    <mergeCell ref="P80:P81"/>
    <mergeCell ref="Q80:Q81"/>
    <mergeCell ref="R80:R81"/>
    <mergeCell ref="C86:E87"/>
    <mergeCell ref="F86:F87"/>
    <mergeCell ref="U86:U87"/>
    <mergeCell ref="C88:E89"/>
    <mergeCell ref="F88:F89"/>
    <mergeCell ref="U88:U89"/>
    <mergeCell ref="S80:S81"/>
    <mergeCell ref="T80:T81"/>
    <mergeCell ref="U80:U81"/>
    <mergeCell ref="C94:E95"/>
    <mergeCell ref="F94:F95"/>
    <mergeCell ref="U94:U95"/>
    <mergeCell ref="C96:E97"/>
    <mergeCell ref="F96:F97"/>
    <mergeCell ref="U96:U97"/>
    <mergeCell ref="C90:E91"/>
    <mergeCell ref="F90:F91"/>
    <mergeCell ref="U90:U91"/>
    <mergeCell ref="C92:E93"/>
    <mergeCell ref="F92:F93"/>
    <mergeCell ref="U92:U93"/>
    <mergeCell ref="C104:E105"/>
    <mergeCell ref="F104:F105"/>
    <mergeCell ref="U104:U105"/>
    <mergeCell ref="B106:B115"/>
    <mergeCell ref="C106:E107"/>
    <mergeCell ref="F106:F107"/>
    <mergeCell ref="U106:U107"/>
    <mergeCell ref="C108:E109"/>
    <mergeCell ref="F108:F109"/>
    <mergeCell ref="U108:U109"/>
    <mergeCell ref="B98:B105"/>
    <mergeCell ref="C98:E99"/>
    <mergeCell ref="F98:F99"/>
    <mergeCell ref="U98:U99"/>
    <mergeCell ref="C100:E101"/>
    <mergeCell ref="F100:F101"/>
    <mergeCell ref="U100:U101"/>
    <mergeCell ref="C102:E103"/>
    <mergeCell ref="F102:F103"/>
    <mergeCell ref="U102:U103"/>
    <mergeCell ref="C114:E115"/>
    <mergeCell ref="F114:F115"/>
    <mergeCell ref="U114:U115"/>
    <mergeCell ref="C110:E111"/>
    <mergeCell ref="F110:F111"/>
    <mergeCell ref="U110:U111"/>
    <mergeCell ref="C112:E113"/>
    <mergeCell ref="F112:F113"/>
    <mergeCell ref="U112:U113"/>
  </mergeCells>
  <pageMargins left="0.25" right="0.25" top="0.75" bottom="0.75" header="0.3" footer="0.3"/>
  <pageSetup scale="86" fitToHeight="0" orientation="landscape" r:id="rId1"/>
  <rowBreaks count="3" manualBreakCount="3">
    <brk id="30" min="1" max="20" man="1"/>
    <brk id="56" min="1" max="20" man="1"/>
    <brk id="97" min="1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X89"/>
  <sheetViews>
    <sheetView tabSelected="1" view="pageBreakPreview" zoomScale="85" zoomScaleNormal="90" zoomScaleSheetLayoutView="85" workbookViewId="0"/>
  </sheetViews>
  <sheetFormatPr baseColWidth="10" defaultRowHeight="14.4" x14ac:dyDescent="0.3"/>
  <cols>
    <col min="1" max="1" width="1.109375" customWidth="1"/>
    <col min="2" max="2" width="15.44140625" customWidth="1"/>
    <col min="5" max="5" width="15.44140625" customWidth="1"/>
    <col min="6" max="6" width="14.44140625" customWidth="1"/>
    <col min="7" max="7" width="14.33203125" customWidth="1"/>
    <col min="8" max="19" width="7.44140625" customWidth="1"/>
    <col min="21" max="21" width="18" customWidth="1"/>
  </cols>
  <sheetData>
    <row r="1" spans="2:21" ht="9" customHeight="1" x14ac:dyDescent="0.35">
      <c r="B1" s="45"/>
      <c r="C1" s="45"/>
      <c r="D1" s="45"/>
      <c r="E1" s="45"/>
      <c r="F1" s="45"/>
      <c r="G1" s="46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ht="47.25" customHeight="1" x14ac:dyDescent="0.3">
      <c r="B2" s="364" t="s">
        <v>113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2:21" ht="8.25" customHeight="1" x14ac:dyDescent="0.3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</row>
    <row r="4" spans="2:21" ht="15.6" x14ac:dyDescent="0.3">
      <c r="B4" s="359" t="s">
        <v>112</v>
      </c>
      <c r="C4" s="359"/>
      <c r="D4" s="359"/>
      <c r="E4" s="367" t="s">
        <v>111</v>
      </c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</row>
    <row r="5" spans="2:21" ht="15" customHeight="1" x14ac:dyDescent="0.3">
      <c r="B5" s="359" t="s">
        <v>110</v>
      </c>
      <c r="C5" s="359"/>
      <c r="D5" s="359"/>
      <c r="E5" s="368" t="s">
        <v>280</v>
      </c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</row>
    <row r="6" spans="2:21" ht="15" customHeight="1" x14ac:dyDescent="0.3">
      <c r="B6" s="359" t="s">
        <v>108</v>
      </c>
      <c r="C6" s="359"/>
      <c r="D6" s="359"/>
      <c r="E6" s="368" t="s">
        <v>281</v>
      </c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</row>
    <row r="7" spans="2:21" ht="15" customHeight="1" x14ac:dyDescent="0.3">
      <c r="B7" s="359" t="s">
        <v>106</v>
      </c>
      <c r="C7" s="359"/>
      <c r="D7" s="359"/>
      <c r="E7" s="368" t="s">
        <v>282</v>
      </c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</row>
    <row r="8" spans="2:21" ht="29.25" customHeight="1" x14ac:dyDescent="0.3">
      <c r="B8" s="359" t="s">
        <v>104</v>
      </c>
      <c r="C8" s="359"/>
      <c r="D8" s="359"/>
      <c r="E8" s="368" t="s">
        <v>103</v>
      </c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</row>
    <row r="9" spans="2:21" ht="15.6" x14ac:dyDescent="0.3">
      <c r="B9" s="294" t="s">
        <v>102</v>
      </c>
      <c r="C9" s="294"/>
      <c r="D9" s="294"/>
      <c r="E9" s="295">
        <f>[9]POA!R48</f>
        <v>15880077.73</v>
      </c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</row>
    <row r="10" spans="2:21" ht="15.6" x14ac:dyDescent="0.3">
      <c r="B10" s="294" t="s">
        <v>101</v>
      </c>
      <c r="C10" s="294"/>
      <c r="D10" s="294"/>
      <c r="E10" s="295">
        <f>[9]POA!R50</f>
        <v>14922786.840000002</v>
      </c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</row>
    <row r="11" spans="2:21" ht="3" customHeight="1" x14ac:dyDescent="0.3">
      <c r="B11" s="708"/>
      <c r="C11" s="708"/>
      <c r="D11" s="708"/>
      <c r="E11" s="708"/>
      <c r="F11" s="708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</row>
    <row r="12" spans="2:21" ht="18" customHeight="1" x14ac:dyDescent="0.3">
      <c r="B12" s="709" t="s">
        <v>100</v>
      </c>
      <c r="C12" s="709"/>
      <c r="D12" s="709"/>
      <c r="E12" s="709"/>
      <c r="F12" s="709"/>
      <c r="G12" s="709"/>
      <c r="H12" s="709"/>
      <c r="I12" s="709"/>
      <c r="J12" s="709"/>
      <c r="K12" s="709"/>
      <c r="L12" s="709"/>
      <c r="M12" s="709"/>
      <c r="N12" s="709"/>
      <c r="O12" s="709"/>
      <c r="P12" s="709"/>
      <c r="Q12" s="709"/>
      <c r="R12" s="709"/>
      <c r="S12" s="709"/>
      <c r="T12" s="709"/>
      <c r="U12" s="709"/>
    </row>
    <row r="13" spans="2:21" ht="15.6" x14ac:dyDescent="0.3">
      <c r="B13" s="359" t="s">
        <v>99</v>
      </c>
      <c r="C13" s="359"/>
      <c r="D13" s="359"/>
      <c r="E13" s="360" t="s">
        <v>98</v>
      </c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</row>
    <row r="14" spans="2:21" ht="15.6" x14ac:dyDescent="0.3">
      <c r="B14" s="359" t="s">
        <v>97</v>
      </c>
      <c r="C14" s="359"/>
      <c r="D14" s="359"/>
      <c r="E14" s="360" t="s">
        <v>96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</row>
    <row r="15" spans="2:21" ht="15.6" x14ac:dyDescent="0.3">
      <c r="B15" s="359" t="s">
        <v>95</v>
      </c>
      <c r="C15" s="359"/>
      <c r="D15" s="359"/>
      <c r="E15" s="360" t="s">
        <v>94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</row>
    <row r="16" spans="2:21" ht="15.6" x14ac:dyDescent="0.3">
      <c r="B16" s="359" t="s">
        <v>93</v>
      </c>
      <c r="C16" s="359"/>
      <c r="D16" s="359"/>
      <c r="E16" s="361" t="s">
        <v>92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3"/>
    </row>
    <row r="17" spans="2:22" ht="4.5" customHeight="1" x14ac:dyDescent="0.3">
      <c r="B17" s="70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08"/>
      <c r="U17" s="708"/>
    </row>
    <row r="18" spans="2:22" ht="18" customHeight="1" x14ac:dyDescent="0.3">
      <c r="B18" s="709" t="s">
        <v>91</v>
      </c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709"/>
      <c r="U18" s="709"/>
    </row>
    <row r="19" spans="2:22" ht="15" x14ac:dyDescent="0.3">
      <c r="B19" s="350" t="s">
        <v>90</v>
      </c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</row>
    <row r="20" spans="2:22" ht="21" customHeight="1" x14ac:dyDescent="0.3">
      <c r="B20" s="709" t="s">
        <v>89</v>
      </c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09"/>
      <c r="R20" s="709"/>
      <c r="S20" s="709"/>
      <c r="T20" s="709"/>
      <c r="U20" s="709"/>
    </row>
    <row r="21" spans="2:22" ht="21" customHeight="1" x14ac:dyDescent="0.3">
      <c r="B21" s="350" t="s">
        <v>88</v>
      </c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</row>
    <row r="22" spans="2:22" ht="63.75" customHeight="1" x14ac:dyDescent="0.3">
      <c r="B22" s="359" t="s">
        <v>87</v>
      </c>
      <c r="C22" s="359"/>
      <c r="D22" s="359"/>
      <c r="E22" s="352" t="s">
        <v>86</v>
      </c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</row>
    <row r="23" spans="2:22" ht="6.75" customHeight="1" x14ac:dyDescent="0.3">
      <c r="B23" s="707"/>
      <c r="C23" s="707"/>
      <c r="D23" s="707"/>
      <c r="E23" s="707"/>
      <c r="F23" s="707"/>
      <c r="G23" s="707"/>
      <c r="H23" s="707"/>
      <c r="I23" s="707"/>
      <c r="J23" s="707"/>
      <c r="K23" s="707"/>
      <c r="L23" s="707"/>
      <c r="M23" s="707"/>
      <c r="N23" s="707"/>
      <c r="O23" s="707"/>
      <c r="P23" s="707"/>
      <c r="Q23" s="707"/>
      <c r="R23" s="707"/>
      <c r="S23" s="707"/>
      <c r="T23" s="707"/>
      <c r="U23" s="707"/>
    </row>
    <row r="24" spans="2:22" ht="15" customHeight="1" x14ac:dyDescent="0.3">
      <c r="B24" s="689" t="s">
        <v>78</v>
      </c>
      <c r="C24" s="690"/>
      <c r="D24" s="690"/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0"/>
      <c r="Q24" s="690"/>
      <c r="R24" s="690"/>
      <c r="S24" s="690"/>
      <c r="T24" s="690"/>
      <c r="U24" s="691"/>
    </row>
    <row r="25" spans="2:22" ht="40.5" customHeight="1" x14ac:dyDescent="0.3">
      <c r="B25" s="338" t="str">
        <f>+[10]Matriz!A16</f>
        <v>Contribuir  a la atención de demandas ciudadanas de los servicios de agua potable, alcantarillado y saneamiento,  mediante la implementación de mecanismos de participacion  Sociedad - Gobierno; mejorando la calidad la atención de la ciudadania, para disminuir los tiempos de respuesta.</v>
      </c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40"/>
    </row>
    <row r="26" spans="2:22" ht="39" customHeight="1" x14ac:dyDescent="0.3">
      <c r="B26" s="42" t="s">
        <v>63</v>
      </c>
      <c r="C26" s="684" t="s">
        <v>62</v>
      </c>
      <c r="D26" s="685"/>
      <c r="E26" s="686"/>
      <c r="F26" s="42" t="s">
        <v>41</v>
      </c>
      <c r="G26" s="42" t="s">
        <v>61</v>
      </c>
      <c r="H26" s="684" t="s">
        <v>60</v>
      </c>
      <c r="I26" s="685"/>
      <c r="J26" s="685"/>
      <c r="K26" s="685"/>
      <c r="L26" s="685"/>
      <c r="M26" s="685"/>
      <c r="N26" s="686"/>
      <c r="O26" s="684" t="s">
        <v>59</v>
      </c>
      <c r="P26" s="685"/>
      <c r="Q26" s="685"/>
      <c r="R26" s="685"/>
      <c r="S26" s="686"/>
      <c r="T26" s="684" t="s">
        <v>58</v>
      </c>
      <c r="U26" s="686"/>
    </row>
    <row r="27" spans="2:22" ht="60" customHeight="1" x14ac:dyDescent="0.3">
      <c r="B27" s="41" t="str">
        <f>[10]FIN!A21</f>
        <v>(SAS2019 / SAS2018) -1 *100</v>
      </c>
      <c r="C27" s="704" t="str">
        <f>[10]FIN!C9</f>
        <v>Variación en la atención a demandas  de los servicios de agua potable, alcantarillado y saneamiento.</v>
      </c>
      <c r="D27" s="705"/>
      <c r="E27" s="706"/>
      <c r="F27" s="41" t="str">
        <f>[10]FIN!E18</f>
        <v>Solicitudes</v>
      </c>
      <c r="G27" s="41" t="s">
        <v>55</v>
      </c>
      <c r="H27" s="341" t="s">
        <v>71</v>
      </c>
      <c r="I27" s="342"/>
      <c r="J27" s="342"/>
      <c r="K27" s="342"/>
      <c r="L27" s="342"/>
      <c r="M27" s="342"/>
      <c r="N27" s="343"/>
      <c r="O27" s="341" t="s">
        <v>53</v>
      </c>
      <c r="P27" s="342"/>
      <c r="Q27" s="342"/>
      <c r="R27" s="342"/>
      <c r="S27" s="343"/>
      <c r="T27" s="687" t="str">
        <f>[10]FIN!H21</f>
        <v>12 % con relación al año anterior</v>
      </c>
      <c r="U27" s="688"/>
    </row>
    <row r="28" spans="2:22" ht="24.75" customHeight="1" x14ac:dyDescent="0.3">
      <c r="B28" s="676" t="s">
        <v>1</v>
      </c>
      <c r="C28" s="677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7"/>
      <c r="S28" s="677"/>
      <c r="T28" s="677"/>
      <c r="U28" s="678"/>
    </row>
    <row r="29" spans="2:22" ht="36" customHeight="1" x14ac:dyDescent="0.3">
      <c r="B29" s="39" t="s">
        <v>51</v>
      </c>
      <c r="C29" s="327" t="s">
        <v>42</v>
      </c>
      <c r="D29" s="327"/>
      <c r="E29" s="327"/>
      <c r="F29" s="37" t="s">
        <v>41</v>
      </c>
      <c r="G29" s="38" t="s">
        <v>1</v>
      </c>
      <c r="H29" s="37" t="s">
        <v>39</v>
      </c>
      <c r="I29" s="37" t="s">
        <v>38</v>
      </c>
      <c r="J29" s="37" t="s">
        <v>37</v>
      </c>
      <c r="K29" s="37" t="s">
        <v>36</v>
      </c>
      <c r="L29" s="37" t="s">
        <v>35</v>
      </c>
      <c r="M29" s="37" t="s">
        <v>34</v>
      </c>
      <c r="N29" s="37" t="s">
        <v>33</v>
      </c>
      <c r="O29" s="37" t="s">
        <v>32</v>
      </c>
      <c r="P29" s="37" t="s">
        <v>31</v>
      </c>
      <c r="Q29" s="37" t="s">
        <v>50</v>
      </c>
      <c r="R29" s="37" t="s">
        <v>29</v>
      </c>
      <c r="S29" s="37" t="s">
        <v>28</v>
      </c>
      <c r="T29" s="37" t="s">
        <v>27</v>
      </c>
      <c r="U29" s="251" t="s">
        <v>26</v>
      </c>
    </row>
    <row r="30" spans="2:22" ht="34.5" customHeight="1" x14ac:dyDescent="0.3">
      <c r="B30" s="252" t="str">
        <f>[10]FIN!A18</f>
        <v>SAS2019</v>
      </c>
      <c r="C30" s="700" t="str">
        <f>[10]FIN!B18</f>
        <v>Solicitudes Atendidas de los Servicios 2019.</v>
      </c>
      <c r="D30" s="700"/>
      <c r="E30" s="700"/>
      <c r="F30" s="253" t="str">
        <f>F27</f>
        <v>Solicitudes</v>
      </c>
      <c r="G30" s="254">
        <v>22152</v>
      </c>
      <c r="H30" s="255">
        <v>1846</v>
      </c>
      <c r="I30" s="255">
        <v>1846</v>
      </c>
      <c r="J30" s="255">
        <v>1846</v>
      </c>
      <c r="K30" s="255">
        <v>1846</v>
      </c>
      <c r="L30" s="255">
        <v>1846</v>
      </c>
      <c r="M30" s="255">
        <v>1846</v>
      </c>
      <c r="N30" s="255">
        <v>1846</v>
      </c>
      <c r="O30" s="255">
        <v>1846</v>
      </c>
      <c r="P30" s="255">
        <v>1846</v>
      </c>
      <c r="Q30" s="255">
        <v>1846</v>
      </c>
      <c r="R30" s="255">
        <v>1846</v>
      </c>
      <c r="S30" s="255">
        <v>1846</v>
      </c>
      <c r="T30" s="255">
        <f>SUM(H30:S30)</f>
        <v>22152</v>
      </c>
      <c r="U30" s="701">
        <f>G30/G31</f>
        <v>1.1244670050761421</v>
      </c>
      <c r="V30" s="76"/>
    </row>
    <row r="31" spans="2:22" ht="37.5" customHeight="1" x14ac:dyDescent="0.3">
      <c r="B31" s="256" t="str">
        <f>[10]FIN!A19</f>
        <v>SAS2018</v>
      </c>
      <c r="C31" s="703" t="str">
        <f>[10]FIN!B19</f>
        <v>Solicitudes Atendidas de los Servicios 2018</v>
      </c>
      <c r="D31" s="703"/>
      <c r="E31" s="703"/>
      <c r="F31" s="257" t="str">
        <f>F30</f>
        <v>Solicitudes</v>
      </c>
      <c r="G31" s="254">
        <v>19700</v>
      </c>
      <c r="H31" s="258">
        <v>1532</v>
      </c>
      <c r="I31" s="258">
        <v>1831</v>
      </c>
      <c r="J31" s="258">
        <v>1233</v>
      </c>
      <c r="K31" s="258">
        <v>1650</v>
      </c>
      <c r="L31" s="258">
        <v>1281</v>
      </c>
      <c r="M31" s="258">
        <v>1701</v>
      </c>
      <c r="N31" s="258">
        <v>1350</v>
      </c>
      <c r="O31" s="258">
        <v>1730</v>
      </c>
      <c r="P31" s="258">
        <v>1870</v>
      </c>
      <c r="Q31" s="258">
        <v>1695</v>
      </c>
      <c r="R31" s="258">
        <v>1930</v>
      </c>
      <c r="S31" s="258">
        <v>1897</v>
      </c>
      <c r="T31" s="259">
        <f>SUM(H31:S31)</f>
        <v>19700</v>
      </c>
      <c r="U31" s="702"/>
    </row>
    <row r="32" spans="2:22" ht="15.75" customHeight="1" x14ac:dyDescent="0.3">
      <c r="B32" s="29" t="s">
        <v>0</v>
      </c>
      <c r="C32" s="681"/>
      <c r="D32" s="682"/>
      <c r="E32" s="683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</row>
    <row r="33" spans="2:23" ht="39" customHeight="1" x14ac:dyDescent="0.3">
      <c r="B33" s="39" t="s">
        <v>51</v>
      </c>
      <c r="C33" s="327" t="s">
        <v>42</v>
      </c>
      <c r="D33" s="327"/>
      <c r="E33" s="327"/>
      <c r="F33" s="37" t="s">
        <v>41</v>
      </c>
      <c r="G33" s="37" t="s">
        <v>0</v>
      </c>
      <c r="H33" s="37" t="s">
        <v>39</v>
      </c>
      <c r="I33" s="37" t="s">
        <v>38</v>
      </c>
      <c r="J33" s="37" t="s">
        <v>37</v>
      </c>
      <c r="K33" s="37" t="s">
        <v>36</v>
      </c>
      <c r="L33" s="37" t="s">
        <v>35</v>
      </c>
      <c r="M33" s="37" t="s">
        <v>34</v>
      </c>
      <c r="N33" s="37" t="s">
        <v>33</v>
      </c>
      <c r="O33" s="37" t="s">
        <v>32</v>
      </c>
      <c r="P33" s="37" t="s">
        <v>31</v>
      </c>
      <c r="Q33" s="37" t="s">
        <v>50</v>
      </c>
      <c r="R33" s="37" t="s">
        <v>29</v>
      </c>
      <c r="S33" s="37" t="s">
        <v>28</v>
      </c>
      <c r="T33" s="37" t="s">
        <v>27</v>
      </c>
      <c r="U33" s="251" t="s">
        <v>26</v>
      </c>
    </row>
    <row r="34" spans="2:23" ht="39" customHeight="1" x14ac:dyDescent="0.3">
      <c r="B34" s="24" t="str">
        <f>B30</f>
        <v>SAS2019</v>
      </c>
      <c r="C34" s="286" t="str">
        <f>C30</f>
        <v>Solicitudes Atendidas de los Servicios 2019.</v>
      </c>
      <c r="D34" s="286"/>
      <c r="E34" s="286"/>
      <c r="F34" s="23" t="str">
        <f>F30</f>
        <v>Solicitudes</v>
      </c>
      <c r="G34" s="14">
        <v>25976</v>
      </c>
      <c r="H34" s="261">
        <v>1095</v>
      </c>
      <c r="I34" s="261">
        <v>1663</v>
      </c>
      <c r="J34" s="261">
        <v>1632</v>
      </c>
      <c r="K34" s="261">
        <v>1392</v>
      </c>
      <c r="L34" s="261">
        <v>1626</v>
      </c>
      <c r="M34" s="261">
        <v>2085</v>
      </c>
      <c r="N34" s="261">
        <v>2916</v>
      </c>
      <c r="O34" s="261">
        <v>2555</v>
      </c>
      <c r="P34" s="261">
        <v>3473</v>
      </c>
      <c r="Q34" s="261">
        <v>1927</v>
      </c>
      <c r="R34" s="261">
        <v>2311</v>
      </c>
      <c r="S34" s="261">
        <v>3301</v>
      </c>
      <c r="T34" s="36">
        <f>SUM(H34:S34)</f>
        <v>25976</v>
      </c>
      <c r="U34" s="695">
        <f>G34/G35</f>
        <v>1.3185786802030457</v>
      </c>
    </row>
    <row r="35" spans="2:23" ht="42" customHeight="1" x14ac:dyDescent="0.3">
      <c r="B35" s="20" t="str">
        <f>B31</f>
        <v>SAS2018</v>
      </c>
      <c r="C35" s="287" t="str">
        <f>C31</f>
        <v>Solicitudes Atendidas de los Servicios 2018</v>
      </c>
      <c r="D35" s="287"/>
      <c r="E35" s="287"/>
      <c r="F35" s="19" t="str">
        <f>F30</f>
        <v>Solicitudes</v>
      </c>
      <c r="G35" s="34">
        <v>19700</v>
      </c>
      <c r="H35" s="262">
        <v>1532</v>
      </c>
      <c r="I35" s="262">
        <v>1831</v>
      </c>
      <c r="J35" s="262">
        <v>1233</v>
      </c>
      <c r="K35" s="262">
        <v>1650</v>
      </c>
      <c r="L35" s="262">
        <v>1281</v>
      </c>
      <c r="M35" s="262">
        <v>1701</v>
      </c>
      <c r="N35" s="262">
        <v>1350</v>
      </c>
      <c r="O35" s="262">
        <v>1730</v>
      </c>
      <c r="P35" s="262">
        <v>1870</v>
      </c>
      <c r="Q35" s="262">
        <v>1695</v>
      </c>
      <c r="R35" s="262">
        <v>1930</v>
      </c>
      <c r="S35" s="262">
        <v>1897</v>
      </c>
      <c r="T35" s="34">
        <f>SUM(H35:S35)</f>
        <v>19700</v>
      </c>
      <c r="U35" s="696"/>
    </row>
    <row r="36" spans="2:23" ht="15" x14ac:dyDescent="0.3">
      <c r="B36" s="697"/>
      <c r="C36" s="698"/>
      <c r="D36" s="698"/>
      <c r="E36" s="698"/>
      <c r="F36" s="698"/>
      <c r="G36" s="698"/>
      <c r="H36" s="698"/>
      <c r="I36" s="698"/>
      <c r="J36" s="698"/>
      <c r="K36" s="698"/>
      <c r="L36" s="698"/>
      <c r="M36" s="698"/>
      <c r="N36" s="698"/>
      <c r="O36" s="698"/>
      <c r="P36" s="698"/>
      <c r="Q36" s="698"/>
      <c r="R36" s="698"/>
      <c r="S36" s="698"/>
      <c r="T36" s="698"/>
      <c r="U36" s="699"/>
    </row>
    <row r="37" spans="2:23" ht="22.5" customHeight="1" x14ac:dyDescent="0.3">
      <c r="B37" s="689" t="s">
        <v>75</v>
      </c>
      <c r="C37" s="690"/>
      <c r="D37" s="690"/>
      <c r="E37" s="690"/>
      <c r="F37" s="690"/>
      <c r="G37" s="690"/>
      <c r="H37" s="690"/>
      <c r="I37" s="690"/>
      <c r="J37" s="690"/>
      <c r="K37" s="690"/>
      <c r="L37" s="690"/>
      <c r="M37" s="690"/>
      <c r="N37" s="690"/>
      <c r="O37" s="690"/>
      <c r="P37" s="690"/>
      <c r="Q37" s="690"/>
      <c r="R37" s="690"/>
      <c r="S37" s="690"/>
      <c r="T37" s="690"/>
      <c r="U37" s="691"/>
    </row>
    <row r="38" spans="2:23" ht="31.5" customHeight="1" x14ac:dyDescent="0.3">
      <c r="B38" s="341" t="str">
        <f>+[10]Matriz!A20</f>
        <v>Habitantes de la Ciudad de Acapulco con mejor calidad de la atencion de los servicios en cuanto a las demandas, quejas y solicitudes.</v>
      </c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3"/>
    </row>
    <row r="39" spans="2:23" ht="33" customHeight="1" x14ac:dyDescent="0.3">
      <c r="B39" s="263" t="s">
        <v>63</v>
      </c>
      <c r="C39" s="692" t="s">
        <v>62</v>
      </c>
      <c r="D39" s="693"/>
      <c r="E39" s="694"/>
      <c r="F39" s="263" t="s">
        <v>41</v>
      </c>
      <c r="G39" s="263" t="s">
        <v>61</v>
      </c>
      <c r="H39" s="692" t="s">
        <v>60</v>
      </c>
      <c r="I39" s="693"/>
      <c r="J39" s="693"/>
      <c r="K39" s="693"/>
      <c r="L39" s="693"/>
      <c r="M39" s="693"/>
      <c r="N39" s="694"/>
      <c r="O39" s="692" t="s">
        <v>59</v>
      </c>
      <c r="P39" s="693"/>
      <c r="Q39" s="693"/>
      <c r="R39" s="693"/>
      <c r="S39" s="694"/>
      <c r="T39" s="692" t="s">
        <v>58</v>
      </c>
      <c r="U39" s="694"/>
    </row>
    <row r="40" spans="2:23" ht="50.25" customHeight="1" x14ac:dyDescent="0.3">
      <c r="B40" s="41" t="str">
        <f>[10]PROP!A21</f>
        <v>(NUS / TER) *100</v>
      </c>
      <c r="C40" s="338" t="s">
        <v>283</v>
      </c>
      <c r="D40" s="339"/>
      <c r="E40" s="340"/>
      <c r="F40" s="41" t="s">
        <v>284</v>
      </c>
      <c r="G40" s="264" t="s">
        <v>55</v>
      </c>
      <c r="H40" s="341" t="s">
        <v>71</v>
      </c>
      <c r="I40" s="342"/>
      <c r="J40" s="342"/>
      <c r="K40" s="342"/>
      <c r="L40" s="342"/>
      <c r="M40" s="342"/>
      <c r="N40" s="343"/>
      <c r="O40" s="341" t="s">
        <v>53</v>
      </c>
      <c r="P40" s="342"/>
      <c r="Q40" s="342"/>
      <c r="R40" s="342"/>
      <c r="S40" s="343"/>
      <c r="T40" s="687" t="s">
        <v>285</v>
      </c>
      <c r="U40" s="688"/>
    </row>
    <row r="41" spans="2:23" ht="24" customHeight="1" x14ac:dyDescent="0.3">
      <c r="B41" s="676" t="s">
        <v>1</v>
      </c>
      <c r="C41" s="677"/>
      <c r="D41" s="677"/>
      <c r="E41" s="677"/>
      <c r="F41" s="677"/>
      <c r="G41" s="677"/>
      <c r="H41" s="677"/>
      <c r="I41" s="677"/>
      <c r="J41" s="677"/>
      <c r="K41" s="677"/>
      <c r="L41" s="677"/>
      <c r="M41" s="677"/>
      <c r="N41" s="677"/>
      <c r="O41" s="677"/>
      <c r="P41" s="677"/>
      <c r="Q41" s="677"/>
      <c r="R41" s="677"/>
      <c r="S41" s="677"/>
      <c r="T41" s="677"/>
      <c r="U41" s="678"/>
    </row>
    <row r="42" spans="2:23" ht="45" customHeight="1" x14ac:dyDescent="0.3">
      <c r="B42" s="265" t="s">
        <v>51</v>
      </c>
      <c r="C42" s="667" t="s">
        <v>42</v>
      </c>
      <c r="D42" s="668"/>
      <c r="E42" s="669"/>
      <c r="F42" s="265" t="s">
        <v>41</v>
      </c>
      <c r="G42" s="265" t="s">
        <v>1</v>
      </c>
      <c r="H42" s="265" t="s">
        <v>39</v>
      </c>
      <c r="I42" s="265" t="s">
        <v>38</v>
      </c>
      <c r="J42" s="265" t="s">
        <v>37</v>
      </c>
      <c r="K42" s="265" t="s">
        <v>36</v>
      </c>
      <c r="L42" s="265" t="s">
        <v>35</v>
      </c>
      <c r="M42" s="265" t="s">
        <v>34</v>
      </c>
      <c r="N42" s="265" t="s">
        <v>33</v>
      </c>
      <c r="O42" s="265" t="s">
        <v>32</v>
      </c>
      <c r="P42" s="265" t="s">
        <v>31</v>
      </c>
      <c r="Q42" s="265" t="s">
        <v>50</v>
      </c>
      <c r="R42" s="265" t="s">
        <v>29</v>
      </c>
      <c r="S42" s="265" t="s">
        <v>28</v>
      </c>
      <c r="T42" s="265" t="s">
        <v>27</v>
      </c>
      <c r="U42" s="265" t="s">
        <v>26</v>
      </c>
    </row>
    <row r="43" spans="2:23" ht="48" customHeight="1" x14ac:dyDescent="0.3">
      <c r="B43" s="266" t="str">
        <f>[10]PROP!A18</f>
        <v>NUS</v>
      </c>
      <c r="C43" s="670" t="str">
        <f>[10]PROP!B18</f>
        <v>Número de usuarios encuestados que se sienten satisfechos con la atención de los servicios</v>
      </c>
      <c r="D43" s="671"/>
      <c r="E43" s="672"/>
      <c r="F43" s="41" t="str">
        <f>F40</f>
        <v>Encuestas</v>
      </c>
      <c r="G43" s="267">
        <v>2160</v>
      </c>
      <c r="H43" s="267">
        <v>180</v>
      </c>
      <c r="I43" s="267">
        <v>180</v>
      </c>
      <c r="J43" s="267">
        <v>180</v>
      </c>
      <c r="K43" s="267">
        <v>180</v>
      </c>
      <c r="L43" s="267">
        <v>180</v>
      </c>
      <c r="M43" s="267">
        <v>180</v>
      </c>
      <c r="N43" s="267">
        <v>180</v>
      </c>
      <c r="O43" s="267">
        <v>180</v>
      </c>
      <c r="P43" s="267">
        <v>180</v>
      </c>
      <c r="Q43" s="267">
        <v>180</v>
      </c>
      <c r="R43" s="267">
        <v>180</v>
      </c>
      <c r="S43" s="267">
        <v>180</v>
      </c>
      <c r="T43" s="267">
        <f>SUM(H43:S43)</f>
        <v>2160</v>
      </c>
      <c r="U43" s="679">
        <f>G43/G44</f>
        <v>0.8571428571428571</v>
      </c>
      <c r="W43" s="159"/>
    </row>
    <row r="44" spans="2:23" ht="39.75" customHeight="1" x14ac:dyDescent="0.3">
      <c r="B44" s="266" t="str">
        <f>[10]PROP!A19</f>
        <v>TER</v>
      </c>
      <c r="C44" s="670" t="str">
        <f>[10]PROP!B19</f>
        <v>Total de encuestas realizadas</v>
      </c>
      <c r="D44" s="671"/>
      <c r="E44" s="672"/>
      <c r="F44" s="41" t="str">
        <f>F40</f>
        <v>Encuestas</v>
      </c>
      <c r="G44" s="267">
        <v>2520</v>
      </c>
      <c r="H44" s="267">
        <v>210</v>
      </c>
      <c r="I44" s="267">
        <v>210</v>
      </c>
      <c r="J44" s="267">
        <v>210</v>
      </c>
      <c r="K44" s="267">
        <v>210</v>
      </c>
      <c r="L44" s="267">
        <v>210</v>
      </c>
      <c r="M44" s="267">
        <v>210</v>
      </c>
      <c r="N44" s="267">
        <v>210</v>
      </c>
      <c r="O44" s="267">
        <v>210</v>
      </c>
      <c r="P44" s="267">
        <v>210</v>
      </c>
      <c r="Q44" s="267">
        <v>210</v>
      </c>
      <c r="R44" s="267">
        <v>210</v>
      </c>
      <c r="S44" s="267">
        <v>210</v>
      </c>
      <c r="T44" s="267">
        <f>SUM(H44:S44)</f>
        <v>2520</v>
      </c>
      <c r="U44" s="680"/>
    </row>
    <row r="45" spans="2:23" ht="19.5" customHeight="1" x14ac:dyDescent="0.3">
      <c r="B45" s="29" t="s">
        <v>0</v>
      </c>
      <c r="C45" s="681"/>
      <c r="D45" s="682"/>
      <c r="E45" s="683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</row>
    <row r="46" spans="2:23" ht="45" customHeight="1" x14ac:dyDescent="0.3">
      <c r="B46" s="265" t="s">
        <v>51</v>
      </c>
      <c r="C46" s="667" t="s">
        <v>42</v>
      </c>
      <c r="D46" s="668"/>
      <c r="E46" s="669"/>
      <c r="F46" s="265" t="s">
        <v>41</v>
      </c>
      <c r="G46" s="265" t="s">
        <v>0</v>
      </c>
      <c r="H46" s="265" t="s">
        <v>39</v>
      </c>
      <c r="I46" s="265" t="s">
        <v>38</v>
      </c>
      <c r="J46" s="265" t="s">
        <v>37</v>
      </c>
      <c r="K46" s="265" t="s">
        <v>36</v>
      </c>
      <c r="L46" s="265" t="s">
        <v>35</v>
      </c>
      <c r="M46" s="265" t="s">
        <v>34</v>
      </c>
      <c r="N46" s="265" t="s">
        <v>33</v>
      </c>
      <c r="O46" s="265" t="s">
        <v>32</v>
      </c>
      <c r="P46" s="265" t="s">
        <v>31</v>
      </c>
      <c r="Q46" s="265" t="s">
        <v>50</v>
      </c>
      <c r="R46" s="265" t="s">
        <v>29</v>
      </c>
      <c r="S46" s="265" t="s">
        <v>28</v>
      </c>
      <c r="T46" s="265" t="s">
        <v>27</v>
      </c>
      <c r="U46" s="265" t="s">
        <v>26</v>
      </c>
    </row>
    <row r="47" spans="2:23" ht="48" customHeight="1" x14ac:dyDescent="0.3">
      <c r="B47" s="266" t="str">
        <f>B43</f>
        <v>NUS</v>
      </c>
      <c r="C47" s="670" t="str">
        <f>C43</f>
        <v>Número de usuarios encuestados que se sienten satisfechos con la atención de los servicios</v>
      </c>
      <c r="D47" s="671"/>
      <c r="E47" s="672"/>
      <c r="F47" s="41" t="str">
        <f>F40</f>
        <v>Encuestas</v>
      </c>
      <c r="G47" s="267">
        <v>818</v>
      </c>
      <c r="H47" s="267">
        <v>118</v>
      </c>
      <c r="I47" s="267">
        <v>97</v>
      </c>
      <c r="J47" s="267">
        <v>111</v>
      </c>
      <c r="K47" s="267">
        <v>109</v>
      </c>
      <c r="L47" s="267">
        <v>120</v>
      </c>
      <c r="M47" s="267">
        <v>136</v>
      </c>
      <c r="N47" s="267">
        <v>127</v>
      </c>
      <c r="O47" s="267">
        <v>0</v>
      </c>
      <c r="P47" s="267">
        <v>0</v>
      </c>
      <c r="Q47" s="267">
        <v>0</v>
      </c>
      <c r="R47" s="267">
        <v>0</v>
      </c>
      <c r="S47" s="267">
        <v>0</v>
      </c>
      <c r="T47" s="267">
        <f>SUM(H47:S47)</f>
        <v>818</v>
      </c>
      <c r="U47" s="679">
        <f>G47/G48</f>
        <v>0.5392221489782465</v>
      </c>
      <c r="W47" s="159"/>
    </row>
    <row r="48" spans="2:23" ht="39.75" customHeight="1" x14ac:dyDescent="0.3">
      <c r="B48" s="266" t="str">
        <f>B44</f>
        <v>TER</v>
      </c>
      <c r="C48" s="670" t="str">
        <f>C44</f>
        <v>Total de encuestas realizadas</v>
      </c>
      <c r="D48" s="671"/>
      <c r="E48" s="672"/>
      <c r="F48" s="41" t="str">
        <f>F40</f>
        <v>Encuestas</v>
      </c>
      <c r="G48" s="267">
        <v>1517</v>
      </c>
      <c r="H48" s="267">
        <v>207</v>
      </c>
      <c r="I48" s="267">
        <v>207</v>
      </c>
      <c r="J48" s="267">
        <v>200</v>
      </c>
      <c r="K48" s="267">
        <v>210</v>
      </c>
      <c r="L48" s="267">
        <v>235</v>
      </c>
      <c r="M48" s="267">
        <v>255</v>
      </c>
      <c r="N48" s="267">
        <v>203</v>
      </c>
      <c r="O48" s="267">
        <v>0</v>
      </c>
      <c r="P48" s="267">
        <v>0</v>
      </c>
      <c r="Q48" s="267">
        <v>0</v>
      </c>
      <c r="R48" s="267">
        <v>0</v>
      </c>
      <c r="S48" s="267">
        <v>0</v>
      </c>
      <c r="T48" s="267">
        <f>SUM(H48:S48)</f>
        <v>1517</v>
      </c>
      <c r="U48" s="680"/>
    </row>
    <row r="49" spans="2:21" ht="21.75" customHeight="1" x14ac:dyDescent="0.3">
      <c r="B49" s="689" t="s">
        <v>65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1"/>
    </row>
    <row r="50" spans="2:21" ht="18.75" customHeight="1" x14ac:dyDescent="0.3">
      <c r="B50" s="341" t="str">
        <f>+[10]Matriz!A24</f>
        <v>Ciudadanía atendida en cuanto a sus solicitudes de los servicios mediante el seguimiento de mecanismos de captación de demanda adecuados y oportunos.</v>
      </c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3"/>
    </row>
    <row r="51" spans="2:21" ht="33.75" customHeight="1" x14ac:dyDescent="0.3">
      <c r="B51" s="42" t="s">
        <v>63</v>
      </c>
      <c r="C51" s="684" t="s">
        <v>62</v>
      </c>
      <c r="D51" s="685"/>
      <c r="E51" s="686"/>
      <c r="F51" s="42" t="s">
        <v>41</v>
      </c>
      <c r="G51" s="42" t="s">
        <v>61</v>
      </c>
      <c r="H51" s="684" t="s">
        <v>60</v>
      </c>
      <c r="I51" s="685"/>
      <c r="J51" s="685"/>
      <c r="K51" s="685"/>
      <c r="L51" s="685"/>
      <c r="M51" s="685"/>
      <c r="N51" s="686"/>
      <c r="O51" s="684" t="s">
        <v>59</v>
      </c>
      <c r="P51" s="685"/>
      <c r="Q51" s="685"/>
      <c r="R51" s="685"/>
      <c r="S51" s="686"/>
      <c r="T51" s="684" t="s">
        <v>58</v>
      </c>
      <c r="U51" s="686"/>
    </row>
    <row r="52" spans="2:21" ht="50.25" customHeight="1" x14ac:dyDescent="0.3">
      <c r="B52" s="41" t="str">
        <f>[10]COMP!A21</f>
        <v>(NASR / NASP) *100</v>
      </c>
      <c r="C52" s="341" t="str">
        <f>[10]COMP!C9</f>
        <v>Porcentaje de seguimiento en la atención de solicitudes de los servicios.</v>
      </c>
      <c r="D52" s="342"/>
      <c r="E52" s="343"/>
      <c r="F52" s="41" t="str">
        <f>[10]COMP!E18</f>
        <v>Acciones</v>
      </c>
      <c r="G52" s="41" t="s">
        <v>55</v>
      </c>
      <c r="H52" s="341" t="s">
        <v>71</v>
      </c>
      <c r="I52" s="342"/>
      <c r="J52" s="342"/>
      <c r="K52" s="342"/>
      <c r="L52" s="342"/>
      <c r="M52" s="342"/>
      <c r="N52" s="343"/>
      <c r="O52" s="341" t="s">
        <v>53</v>
      </c>
      <c r="P52" s="342"/>
      <c r="Q52" s="342"/>
      <c r="R52" s="342"/>
      <c r="S52" s="343"/>
      <c r="T52" s="687" t="s">
        <v>286</v>
      </c>
      <c r="U52" s="688"/>
    </row>
    <row r="53" spans="2:21" ht="21.75" customHeight="1" x14ac:dyDescent="0.3">
      <c r="B53" s="676" t="s">
        <v>1</v>
      </c>
      <c r="C53" s="677"/>
      <c r="D53" s="677"/>
      <c r="E53" s="677"/>
      <c r="F53" s="677"/>
      <c r="G53" s="677"/>
      <c r="H53" s="677"/>
      <c r="I53" s="677"/>
      <c r="J53" s="677"/>
      <c r="K53" s="677"/>
      <c r="L53" s="677"/>
      <c r="M53" s="677"/>
      <c r="N53" s="677"/>
      <c r="O53" s="677"/>
      <c r="P53" s="677"/>
      <c r="Q53" s="677"/>
      <c r="R53" s="677"/>
      <c r="S53" s="677"/>
      <c r="T53" s="677"/>
      <c r="U53" s="678"/>
    </row>
    <row r="54" spans="2:21" ht="30" customHeight="1" x14ac:dyDescent="0.3">
      <c r="B54" s="265" t="s">
        <v>51</v>
      </c>
      <c r="C54" s="667" t="s">
        <v>42</v>
      </c>
      <c r="D54" s="668"/>
      <c r="E54" s="669"/>
      <c r="F54" s="265" t="s">
        <v>41</v>
      </c>
      <c r="G54" s="265" t="s">
        <v>1</v>
      </c>
      <c r="H54" s="265" t="s">
        <v>39</v>
      </c>
      <c r="I54" s="265" t="s">
        <v>38</v>
      </c>
      <c r="J54" s="265" t="s">
        <v>37</v>
      </c>
      <c r="K54" s="265" t="s">
        <v>36</v>
      </c>
      <c r="L54" s="265" t="s">
        <v>35</v>
      </c>
      <c r="M54" s="265" t="s">
        <v>34</v>
      </c>
      <c r="N54" s="265" t="s">
        <v>33</v>
      </c>
      <c r="O54" s="265" t="s">
        <v>32</v>
      </c>
      <c r="P54" s="265" t="s">
        <v>31</v>
      </c>
      <c r="Q54" s="265" t="s">
        <v>50</v>
      </c>
      <c r="R54" s="265" t="s">
        <v>29</v>
      </c>
      <c r="S54" s="265" t="s">
        <v>28</v>
      </c>
      <c r="T54" s="265" t="s">
        <v>27</v>
      </c>
      <c r="U54" s="265" t="s">
        <v>26</v>
      </c>
    </row>
    <row r="55" spans="2:21" ht="33.75" customHeight="1" x14ac:dyDescent="0.3">
      <c r="B55" s="266" t="str">
        <f>[10]COMP!A18</f>
        <v>NASR</v>
      </c>
      <c r="C55" s="670" t="str">
        <f>[10]COMP!B18</f>
        <v>Número de acciones de seguimiento realizadas</v>
      </c>
      <c r="D55" s="671"/>
      <c r="E55" s="672"/>
      <c r="F55" s="266" t="str">
        <f>[10]COMP!E18</f>
        <v>Acciones</v>
      </c>
      <c r="G55" s="267">
        <v>54000</v>
      </c>
      <c r="H55" s="267">
        <v>4500</v>
      </c>
      <c r="I55" s="268">
        <v>4500</v>
      </c>
      <c r="J55" s="268">
        <v>4500</v>
      </c>
      <c r="K55" s="268">
        <v>4500</v>
      </c>
      <c r="L55" s="268">
        <v>4500</v>
      </c>
      <c r="M55" s="268">
        <v>4500</v>
      </c>
      <c r="N55" s="268">
        <v>4500</v>
      </c>
      <c r="O55" s="268">
        <v>4500</v>
      </c>
      <c r="P55" s="268">
        <v>4500</v>
      </c>
      <c r="Q55" s="268">
        <v>4500</v>
      </c>
      <c r="R55" s="268">
        <v>4500</v>
      </c>
      <c r="S55" s="267">
        <v>4500</v>
      </c>
      <c r="T55" s="267">
        <f>SUM(H55:S55)</f>
        <v>54000</v>
      </c>
      <c r="U55" s="679">
        <f>G55/G56</f>
        <v>1.4914243102162565</v>
      </c>
    </row>
    <row r="56" spans="2:21" ht="35.25" customHeight="1" x14ac:dyDescent="0.3">
      <c r="B56" s="266" t="str">
        <f>[10]COMP!A19</f>
        <v>NASP</v>
      </c>
      <c r="C56" s="670" t="str">
        <f>[10]COMP!B19</f>
        <v>Número de acciones de seguimiento programadas</v>
      </c>
      <c r="D56" s="671"/>
      <c r="E56" s="672"/>
      <c r="F56" s="266" t="str">
        <f>[10]COMP!E19</f>
        <v>Acciones</v>
      </c>
      <c r="G56" s="267">
        <v>36207</v>
      </c>
      <c r="H56" s="267">
        <v>3395</v>
      </c>
      <c r="I56" s="268">
        <v>3376</v>
      </c>
      <c r="J56" s="268">
        <v>3140</v>
      </c>
      <c r="K56" s="268">
        <v>2985</v>
      </c>
      <c r="L56" s="268">
        <v>2630</v>
      </c>
      <c r="M56" s="268">
        <v>2421</v>
      </c>
      <c r="N56" s="268">
        <v>2200</v>
      </c>
      <c r="O56" s="268">
        <v>2500</v>
      </c>
      <c r="P56" s="268">
        <v>2350</v>
      </c>
      <c r="Q56" s="268">
        <v>3500</v>
      </c>
      <c r="R56" s="268">
        <v>3750</v>
      </c>
      <c r="S56" s="267">
        <v>3960</v>
      </c>
      <c r="T56" s="267">
        <f>SUM(H56:S56)</f>
        <v>36207</v>
      </c>
      <c r="U56" s="680"/>
    </row>
    <row r="57" spans="2:21" ht="22.5" customHeight="1" x14ac:dyDescent="0.3">
      <c r="B57" s="29" t="s">
        <v>0</v>
      </c>
      <c r="C57" s="681"/>
      <c r="D57" s="682"/>
      <c r="E57" s="683"/>
      <c r="F57" s="260"/>
      <c r="G57" s="260"/>
      <c r="H57" s="260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0"/>
      <c r="T57" s="260"/>
      <c r="U57" s="260"/>
    </row>
    <row r="58" spans="2:21" ht="28.5" customHeight="1" x14ac:dyDescent="0.3">
      <c r="B58" s="265" t="s">
        <v>51</v>
      </c>
      <c r="C58" s="667" t="s">
        <v>42</v>
      </c>
      <c r="D58" s="668"/>
      <c r="E58" s="669"/>
      <c r="F58" s="265" t="s">
        <v>41</v>
      </c>
      <c r="G58" s="265" t="s">
        <v>0</v>
      </c>
      <c r="H58" s="265" t="s">
        <v>39</v>
      </c>
      <c r="I58" s="270" t="s">
        <v>38</v>
      </c>
      <c r="J58" s="270" t="s">
        <v>37</v>
      </c>
      <c r="K58" s="270" t="s">
        <v>36</v>
      </c>
      <c r="L58" s="270" t="s">
        <v>35</v>
      </c>
      <c r="M58" s="270" t="s">
        <v>34</v>
      </c>
      <c r="N58" s="270" t="s">
        <v>33</v>
      </c>
      <c r="O58" s="270" t="s">
        <v>32</v>
      </c>
      <c r="P58" s="270" t="s">
        <v>31</v>
      </c>
      <c r="Q58" s="270" t="s">
        <v>50</v>
      </c>
      <c r="R58" s="270" t="s">
        <v>29</v>
      </c>
      <c r="S58" s="265" t="s">
        <v>28</v>
      </c>
      <c r="T58" s="265" t="s">
        <v>27</v>
      </c>
      <c r="U58" s="265" t="s">
        <v>26</v>
      </c>
    </row>
    <row r="59" spans="2:21" ht="32.25" customHeight="1" x14ac:dyDescent="0.3">
      <c r="B59" s="266" t="str">
        <f>B55</f>
        <v>NASR</v>
      </c>
      <c r="C59" s="670" t="str">
        <f>C55</f>
        <v>Número de acciones de seguimiento realizadas</v>
      </c>
      <c r="D59" s="671"/>
      <c r="E59" s="672"/>
      <c r="F59" s="266" t="str">
        <f>F55</f>
        <v>Acciones</v>
      </c>
      <c r="G59" s="267">
        <v>57722</v>
      </c>
      <c r="H59" s="271">
        <v>4626</v>
      </c>
      <c r="I59" s="272">
        <v>4495</v>
      </c>
      <c r="J59" s="272">
        <v>4587</v>
      </c>
      <c r="K59" s="272">
        <v>4833</v>
      </c>
      <c r="L59" s="272">
        <v>5230</v>
      </c>
      <c r="M59" s="272">
        <v>4360</v>
      </c>
      <c r="N59" s="272">
        <v>5261</v>
      </c>
      <c r="O59" s="272">
        <v>4459</v>
      </c>
      <c r="P59" s="272">
        <v>3548</v>
      </c>
      <c r="Q59" s="272">
        <v>1944</v>
      </c>
      <c r="R59" s="272">
        <v>2561</v>
      </c>
      <c r="S59" s="271">
        <v>3469</v>
      </c>
      <c r="T59" s="267">
        <f>SUM(H59:S59)</f>
        <v>49373</v>
      </c>
      <c r="U59" s="454">
        <f>G59/G60</f>
        <v>1.0187973242494308</v>
      </c>
    </row>
    <row r="60" spans="2:21" ht="34.5" customHeight="1" x14ac:dyDescent="0.3">
      <c r="B60" s="266" t="str">
        <f>B56</f>
        <v>NASP</v>
      </c>
      <c r="C60" s="670" t="str">
        <f>C56</f>
        <v>Número de acciones de seguimiento programadas</v>
      </c>
      <c r="D60" s="671"/>
      <c r="E60" s="672"/>
      <c r="F60" s="266" t="str">
        <f>F56</f>
        <v>Acciones</v>
      </c>
      <c r="G60" s="267">
        <v>56657</v>
      </c>
      <c r="H60" s="267">
        <v>4552</v>
      </c>
      <c r="I60" s="268">
        <v>4625</v>
      </c>
      <c r="J60" s="268">
        <v>4700</v>
      </c>
      <c r="K60" s="268">
        <v>4580</v>
      </c>
      <c r="L60" s="268">
        <v>5000</v>
      </c>
      <c r="M60" s="268">
        <v>4500</v>
      </c>
      <c r="N60" s="268">
        <v>5200</v>
      </c>
      <c r="O60" s="268">
        <v>5000</v>
      </c>
      <c r="P60" s="268">
        <v>4500</v>
      </c>
      <c r="Q60" s="268">
        <v>4800</v>
      </c>
      <c r="R60" s="268">
        <v>5000</v>
      </c>
      <c r="S60" s="267">
        <v>4200</v>
      </c>
      <c r="T60" s="267">
        <f>SUM(H60:S60)</f>
        <v>56657</v>
      </c>
      <c r="U60" s="455"/>
    </row>
    <row r="61" spans="2:21" ht="15" x14ac:dyDescent="0.3">
      <c r="B61" s="658" t="s">
        <v>17</v>
      </c>
      <c r="C61" s="658"/>
      <c r="D61" s="658"/>
      <c r="E61" s="658"/>
      <c r="F61" s="658"/>
      <c r="G61" s="658"/>
      <c r="H61" s="658"/>
      <c r="I61" s="658"/>
      <c r="J61" s="658"/>
      <c r="K61" s="658"/>
      <c r="L61" s="658"/>
      <c r="M61" s="658"/>
      <c r="N61" s="658"/>
      <c r="O61" s="658"/>
      <c r="P61" s="658"/>
      <c r="Q61" s="658"/>
      <c r="R61" s="658"/>
      <c r="S61" s="658"/>
      <c r="T61" s="658"/>
      <c r="U61" s="658"/>
    </row>
    <row r="62" spans="2:21" ht="15" customHeight="1" x14ac:dyDescent="0.3">
      <c r="B62" s="673" t="s">
        <v>43</v>
      </c>
      <c r="C62" s="665" t="s">
        <v>42</v>
      </c>
      <c r="D62" s="665"/>
      <c r="E62" s="665"/>
      <c r="F62" s="662" t="s">
        <v>41</v>
      </c>
      <c r="G62" s="663" t="s">
        <v>40</v>
      </c>
      <c r="H62" s="665" t="s">
        <v>39</v>
      </c>
      <c r="I62" s="665" t="s">
        <v>38</v>
      </c>
      <c r="J62" s="665" t="s">
        <v>37</v>
      </c>
      <c r="K62" s="665" t="s">
        <v>36</v>
      </c>
      <c r="L62" s="665" t="s">
        <v>35</v>
      </c>
      <c r="M62" s="665" t="s">
        <v>34</v>
      </c>
      <c r="N62" s="665" t="s">
        <v>33</v>
      </c>
      <c r="O62" s="665" t="s">
        <v>32</v>
      </c>
      <c r="P62" s="665" t="s">
        <v>31</v>
      </c>
      <c r="Q62" s="665" t="s">
        <v>30</v>
      </c>
      <c r="R62" s="665" t="s">
        <v>29</v>
      </c>
      <c r="S62" s="665" t="s">
        <v>28</v>
      </c>
      <c r="T62" s="665" t="s">
        <v>27</v>
      </c>
      <c r="U62" s="662" t="s">
        <v>26</v>
      </c>
    </row>
    <row r="63" spans="2:21" ht="21" customHeight="1" x14ac:dyDescent="0.3">
      <c r="B63" s="674"/>
      <c r="C63" s="666"/>
      <c r="D63" s="666"/>
      <c r="E63" s="666"/>
      <c r="F63" s="663"/>
      <c r="G63" s="675"/>
      <c r="H63" s="666"/>
      <c r="I63" s="666"/>
      <c r="J63" s="666"/>
      <c r="K63" s="666"/>
      <c r="L63" s="666"/>
      <c r="M63" s="666"/>
      <c r="N63" s="666"/>
      <c r="O63" s="666"/>
      <c r="P63" s="666"/>
      <c r="Q63" s="666"/>
      <c r="R63" s="666"/>
      <c r="S63" s="666"/>
      <c r="T63" s="666"/>
      <c r="U63" s="663"/>
    </row>
    <row r="64" spans="2:21" ht="45.75" customHeight="1" x14ac:dyDescent="0.3">
      <c r="B64" s="664" t="s">
        <v>16</v>
      </c>
      <c r="C64" s="655" t="str">
        <f>[10]Matriz!A27</f>
        <v>Participar en reuniones de trabajo en coordinación con otras dependencias para establecer mecanismos de atención para la resolución de las demandas ciudadanas.</v>
      </c>
      <c r="D64" s="655"/>
      <c r="E64" s="655"/>
      <c r="F64" s="653" t="str">
        <f>'[10]ACT-1'!E17</f>
        <v>Reuniones</v>
      </c>
      <c r="G64" s="273" t="s">
        <v>1</v>
      </c>
      <c r="H64" s="273">
        <v>15</v>
      </c>
      <c r="I64" s="273">
        <v>16</v>
      </c>
      <c r="J64" s="273">
        <v>20</v>
      </c>
      <c r="K64" s="273">
        <v>19</v>
      </c>
      <c r="L64" s="273">
        <v>17</v>
      </c>
      <c r="M64" s="273">
        <v>13</v>
      </c>
      <c r="N64" s="273">
        <v>11</v>
      </c>
      <c r="O64" s="273">
        <v>10</v>
      </c>
      <c r="P64" s="273">
        <v>12</v>
      </c>
      <c r="Q64" s="273">
        <v>19</v>
      </c>
      <c r="R64" s="273">
        <v>19</v>
      </c>
      <c r="S64" s="273">
        <v>11</v>
      </c>
      <c r="T64" s="274">
        <f t="shared" ref="T64:T69" si="0">SUM(H64:S64)</f>
        <v>182</v>
      </c>
      <c r="U64" s="654">
        <f>T65/T64</f>
        <v>1.0659340659340659</v>
      </c>
    </row>
    <row r="65" spans="2:24" ht="45.75" customHeight="1" x14ac:dyDescent="0.3">
      <c r="B65" s="660"/>
      <c r="C65" s="655"/>
      <c r="D65" s="655"/>
      <c r="E65" s="655"/>
      <c r="F65" s="653"/>
      <c r="G65" s="275" t="s">
        <v>0</v>
      </c>
      <c r="H65" s="276">
        <v>17</v>
      </c>
      <c r="I65" s="276">
        <v>36</v>
      </c>
      <c r="J65" s="276">
        <v>20</v>
      </c>
      <c r="K65" s="276">
        <v>3</v>
      </c>
      <c r="L65" s="276">
        <v>18</v>
      </c>
      <c r="M65" s="276">
        <v>17</v>
      </c>
      <c r="N65" s="276">
        <v>15</v>
      </c>
      <c r="O65" s="276">
        <v>13</v>
      </c>
      <c r="P65" s="276">
        <v>10</v>
      </c>
      <c r="Q65" s="276">
        <v>14</v>
      </c>
      <c r="R65" s="276">
        <v>19</v>
      </c>
      <c r="S65" s="276">
        <v>12</v>
      </c>
      <c r="T65" s="277">
        <f t="shared" si="0"/>
        <v>194</v>
      </c>
      <c r="U65" s="654"/>
    </row>
    <row r="66" spans="2:24" ht="30.75" customHeight="1" x14ac:dyDescent="0.3">
      <c r="B66" s="660"/>
      <c r="C66" s="655" t="str">
        <f>[10]Matriz!A28</f>
        <v>Coordinar las acciones realizadas en  los departamentos de la Dirección de Gestión  Ciudadana.</v>
      </c>
      <c r="D66" s="655"/>
      <c r="E66" s="655"/>
      <c r="F66" s="653" t="str">
        <f>'[10]ACT-2'!E18</f>
        <v>Acciones</v>
      </c>
      <c r="G66" s="273" t="s">
        <v>1</v>
      </c>
      <c r="H66" s="278">
        <v>25</v>
      </c>
      <c r="I66" s="278">
        <v>33</v>
      </c>
      <c r="J66" s="278">
        <v>49</v>
      </c>
      <c r="K66" s="278">
        <v>46</v>
      </c>
      <c r="L66" s="278">
        <v>46</v>
      </c>
      <c r="M66" s="278">
        <v>59</v>
      </c>
      <c r="N66" s="278">
        <v>50</v>
      </c>
      <c r="O66" s="278">
        <v>53</v>
      </c>
      <c r="P66" s="278">
        <v>50</v>
      </c>
      <c r="Q66" s="278">
        <v>43</v>
      </c>
      <c r="R66" s="278">
        <v>33</v>
      </c>
      <c r="S66" s="278">
        <v>18</v>
      </c>
      <c r="T66" s="278">
        <f t="shared" si="0"/>
        <v>505</v>
      </c>
      <c r="U66" s="654">
        <f>T67/T66</f>
        <v>0.76237623762376239</v>
      </c>
    </row>
    <row r="67" spans="2:24" ht="30.75" customHeight="1" x14ac:dyDescent="0.3">
      <c r="B67" s="660"/>
      <c r="C67" s="655"/>
      <c r="D67" s="655"/>
      <c r="E67" s="655"/>
      <c r="F67" s="653"/>
      <c r="G67" s="275" t="s">
        <v>0</v>
      </c>
      <c r="H67" s="277">
        <v>14</v>
      </c>
      <c r="I67" s="277">
        <v>23</v>
      </c>
      <c r="J67" s="277">
        <v>51</v>
      </c>
      <c r="K67" s="277">
        <v>22</v>
      </c>
      <c r="L67" s="277">
        <v>27</v>
      </c>
      <c r="M67" s="277">
        <v>39</v>
      </c>
      <c r="N67" s="277">
        <v>22</v>
      </c>
      <c r="O67" s="277">
        <v>37</v>
      </c>
      <c r="P67" s="277">
        <v>43</v>
      </c>
      <c r="Q67" s="277">
        <v>44</v>
      </c>
      <c r="R67" s="277">
        <v>37</v>
      </c>
      <c r="S67" s="277">
        <v>26</v>
      </c>
      <c r="T67" s="277">
        <f t="shared" si="0"/>
        <v>385</v>
      </c>
      <c r="U67" s="654"/>
      <c r="V67" s="2"/>
      <c r="W67" s="2"/>
      <c r="X67" s="2"/>
    </row>
    <row r="68" spans="2:24" ht="30.75" customHeight="1" x14ac:dyDescent="0.3">
      <c r="B68" s="660"/>
      <c r="C68" s="655" t="str">
        <f>+[10]Matriz!A29</f>
        <v>Fomentando actividades  para el uso sustentable del agua.</v>
      </c>
      <c r="D68" s="655"/>
      <c r="E68" s="655"/>
      <c r="F68" s="653" t="str">
        <f>'[10]ACT-3'!E18</f>
        <v>Actividades</v>
      </c>
      <c r="G68" s="273" t="s">
        <v>1</v>
      </c>
      <c r="H68" s="278">
        <v>18</v>
      </c>
      <c r="I68" s="278">
        <v>21</v>
      </c>
      <c r="J68" s="278">
        <v>8</v>
      </c>
      <c r="K68" s="278">
        <v>10</v>
      </c>
      <c r="L68" s="278">
        <v>16</v>
      </c>
      <c r="M68" s="278">
        <v>15</v>
      </c>
      <c r="N68" s="278">
        <v>14</v>
      </c>
      <c r="O68" s="278">
        <v>12</v>
      </c>
      <c r="P68" s="278">
        <v>17</v>
      </c>
      <c r="Q68" s="278">
        <v>18</v>
      </c>
      <c r="R68" s="278">
        <v>15</v>
      </c>
      <c r="S68" s="278">
        <v>7</v>
      </c>
      <c r="T68" s="278">
        <f t="shared" si="0"/>
        <v>171</v>
      </c>
      <c r="U68" s="654">
        <f>T69/T68</f>
        <v>1.6549707602339181</v>
      </c>
      <c r="V68" s="2"/>
      <c r="W68" s="2"/>
      <c r="X68" s="2"/>
    </row>
    <row r="69" spans="2:24" ht="30.75" customHeight="1" x14ac:dyDescent="0.3">
      <c r="B69" s="661"/>
      <c r="C69" s="655"/>
      <c r="D69" s="655"/>
      <c r="E69" s="655"/>
      <c r="F69" s="653"/>
      <c r="G69" s="275" t="s">
        <v>0</v>
      </c>
      <c r="H69" s="277">
        <v>17</v>
      </c>
      <c r="I69" s="277">
        <v>17</v>
      </c>
      <c r="J69" s="277">
        <v>8</v>
      </c>
      <c r="K69" s="277">
        <v>22</v>
      </c>
      <c r="L69" s="277">
        <v>26</v>
      </c>
      <c r="M69" s="277">
        <v>30</v>
      </c>
      <c r="N69" s="277">
        <v>32</v>
      </c>
      <c r="O69" s="277">
        <v>33</v>
      </c>
      <c r="P69" s="277">
        <v>19</v>
      </c>
      <c r="Q69" s="277">
        <v>30</v>
      </c>
      <c r="R69" s="277">
        <v>36</v>
      </c>
      <c r="S69" s="277">
        <v>13</v>
      </c>
      <c r="T69" s="277">
        <f t="shared" si="0"/>
        <v>283</v>
      </c>
      <c r="U69" s="654"/>
      <c r="V69" s="69"/>
      <c r="W69" s="2"/>
      <c r="X69" s="2"/>
    </row>
    <row r="70" spans="2:24" ht="15" x14ac:dyDescent="0.3">
      <c r="B70" s="657" t="s">
        <v>17</v>
      </c>
      <c r="C70" s="658"/>
      <c r="D70" s="658"/>
      <c r="E70" s="658"/>
      <c r="F70" s="658"/>
      <c r="G70" s="658"/>
      <c r="H70" s="658"/>
      <c r="I70" s="658"/>
      <c r="J70" s="658"/>
      <c r="K70" s="658"/>
      <c r="L70" s="658"/>
      <c r="M70" s="658"/>
      <c r="N70" s="658"/>
      <c r="O70" s="658"/>
      <c r="P70" s="658"/>
      <c r="Q70" s="658"/>
      <c r="R70" s="658"/>
      <c r="S70" s="658"/>
      <c r="T70" s="658"/>
      <c r="U70" s="658"/>
    </row>
    <row r="71" spans="2:24" ht="30.75" customHeight="1" x14ac:dyDescent="0.3">
      <c r="B71" s="659" t="s">
        <v>16</v>
      </c>
      <c r="C71" s="655" t="str">
        <f>[10]Matriz!A30</f>
        <v>Atención a las demandas a Usuarios en Mesa de Trabajo y Recorridos.</v>
      </c>
      <c r="D71" s="655"/>
      <c r="E71" s="655"/>
      <c r="F71" s="653" t="str">
        <f>'[10]ACT-4'!E18</f>
        <v xml:space="preserve">Demandas </v>
      </c>
      <c r="G71" s="273" t="s">
        <v>1</v>
      </c>
      <c r="H71" s="278">
        <v>35</v>
      </c>
      <c r="I71" s="278">
        <v>48</v>
      </c>
      <c r="J71" s="278">
        <v>57</v>
      </c>
      <c r="K71" s="278">
        <v>60</v>
      </c>
      <c r="L71" s="278">
        <v>53</v>
      </c>
      <c r="M71" s="278">
        <v>45</v>
      </c>
      <c r="N71" s="278">
        <v>63</v>
      </c>
      <c r="O71" s="278">
        <v>67</v>
      </c>
      <c r="P71" s="278">
        <v>75</v>
      </c>
      <c r="Q71" s="278">
        <v>52</v>
      </c>
      <c r="R71" s="278">
        <v>60</v>
      </c>
      <c r="S71" s="278">
        <v>100</v>
      </c>
      <c r="T71" s="278">
        <f t="shared" ref="T71:T78" si="1">SUM(H71:S71)</f>
        <v>715</v>
      </c>
      <c r="U71" s="654">
        <f>T72/T71</f>
        <v>0.62377622377622377</v>
      </c>
      <c r="V71" s="2"/>
      <c r="W71" s="2"/>
      <c r="X71" s="2"/>
    </row>
    <row r="72" spans="2:24" ht="30.75" customHeight="1" x14ac:dyDescent="0.3">
      <c r="B72" s="660"/>
      <c r="C72" s="655"/>
      <c r="D72" s="655"/>
      <c r="E72" s="655"/>
      <c r="F72" s="653"/>
      <c r="G72" s="275" t="s">
        <v>0</v>
      </c>
      <c r="H72" s="277">
        <v>41</v>
      </c>
      <c r="I72" s="277">
        <v>87</v>
      </c>
      <c r="J72" s="277">
        <v>28</v>
      </c>
      <c r="K72" s="277">
        <v>29</v>
      </c>
      <c r="L72" s="277">
        <v>49</v>
      </c>
      <c r="M72" s="277">
        <v>30</v>
      </c>
      <c r="N72" s="277">
        <v>53</v>
      </c>
      <c r="O72" s="277">
        <v>19</v>
      </c>
      <c r="P72" s="277">
        <v>45</v>
      </c>
      <c r="Q72" s="277">
        <v>16</v>
      </c>
      <c r="R72" s="277">
        <v>15</v>
      </c>
      <c r="S72" s="277">
        <v>34</v>
      </c>
      <c r="T72" s="277">
        <f t="shared" si="1"/>
        <v>446</v>
      </c>
      <c r="U72" s="654"/>
      <c r="V72" s="2"/>
      <c r="W72" s="2"/>
      <c r="X72" s="2"/>
    </row>
    <row r="73" spans="2:24" ht="30.75" customHeight="1" x14ac:dyDescent="0.3">
      <c r="B73" s="660"/>
      <c r="C73" s="655" t="str">
        <f>[10]Matriz!A31</f>
        <v>Atención a Demandas Ciudadanas Vía Telefónicas 073.</v>
      </c>
      <c r="D73" s="655"/>
      <c r="E73" s="655"/>
      <c r="F73" s="653" t="str">
        <f>'[10]ACT-5'!E18</f>
        <v>Reportes</v>
      </c>
      <c r="G73" s="273" t="s">
        <v>1</v>
      </c>
      <c r="H73" s="278">
        <v>3245</v>
      </c>
      <c r="I73" s="278">
        <v>3330</v>
      </c>
      <c r="J73" s="278">
        <v>3235</v>
      </c>
      <c r="K73" s="278">
        <v>3305</v>
      </c>
      <c r="L73" s="278">
        <v>3204</v>
      </c>
      <c r="M73" s="278">
        <v>3155</v>
      </c>
      <c r="N73" s="278">
        <v>3260</v>
      </c>
      <c r="O73" s="278">
        <v>3050</v>
      </c>
      <c r="P73" s="278">
        <v>3155</v>
      </c>
      <c r="Q73" s="278">
        <v>3435</v>
      </c>
      <c r="R73" s="278">
        <v>3555</v>
      </c>
      <c r="S73" s="278">
        <v>3055</v>
      </c>
      <c r="T73" s="278">
        <f t="shared" si="1"/>
        <v>38984</v>
      </c>
      <c r="U73" s="654">
        <f>T74/T73</f>
        <v>0.72516930022573367</v>
      </c>
      <c r="V73" s="2"/>
      <c r="W73" s="2"/>
      <c r="X73" s="2"/>
    </row>
    <row r="74" spans="2:24" ht="30.75" customHeight="1" x14ac:dyDescent="0.3">
      <c r="B74" s="660"/>
      <c r="C74" s="655"/>
      <c r="D74" s="655"/>
      <c r="E74" s="655"/>
      <c r="F74" s="653"/>
      <c r="G74" s="275" t="s">
        <v>0</v>
      </c>
      <c r="H74" s="277">
        <v>2814</v>
      </c>
      <c r="I74" s="279">
        <v>2703</v>
      </c>
      <c r="J74" s="279">
        <v>2735</v>
      </c>
      <c r="K74" s="279">
        <v>2345</v>
      </c>
      <c r="L74" s="279">
        <v>2817</v>
      </c>
      <c r="M74" s="279">
        <v>2994</v>
      </c>
      <c r="N74" s="277">
        <v>2221</v>
      </c>
      <c r="O74" s="277">
        <v>1769</v>
      </c>
      <c r="P74" s="277">
        <v>2877</v>
      </c>
      <c r="Q74" s="277">
        <v>1444</v>
      </c>
      <c r="R74" s="277">
        <v>1297</v>
      </c>
      <c r="S74" s="277">
        <v>2254</v>
      </c>
      <c r="T74" s="277">
        <f t="shared" si="1"/>
        <v>28270</v>
      </c>
      <c r="U74" s="654"/>
      <c r="V74" s="2"/>
      <c r="W74" s="2"/>
      <c r="X74" s="2"/>
    </row>
    <row r="75" spans="2:24" ht="30.75" customHeight="1" x14ac:dyDescent="0.3">
      <c r="B75" s="660"/>
      <c r="C75" s="655" t="str">
        <f>[10]Matriz!A32</f>
        <v>Mitigar la falta de servicio de agua mediante la entrega de servicios de agua en pipa.</v>
      </c>
      <c r="D75" s="655"/>
      <c r="E75" s="655"/>
      <c r="F75" s="653" t="str">
        <f>'[10]ACT-6'!E18</f>
        <v>Servicios</v>
      </c>
      <c r="G75" s="273" t="s">
        <v>1</v>
      </c>
      <c r="H75" s="278">
        <v>360</v>
      </c>
      <c r="I75" s="278">
        <v>360</v>
      </c>
      <c r="J75" s="278">
        <v>360</v>
      </c>
      <c r="K75" s="278">
        <v>480</v>
      </c>
      <c r="L75" s="278">
        <v>480</v>
      </c>
      <c r="M75" s="278">
        <v>480</v>
      </c>
      <c r="N75" s="278">
        <v>480</v>
      </c>
      <c r="O75" s="278">
        <v>480</v>
      </c>
      <c r="P75" s="278">
        <v>480</v>
      </c>
      <c r="Q75" s="278">
        <v>480</v>
      </c>
      <c r="R75" s="278">
        <v>480</v>
      </c>
      <c r="S75" s="278">
        <v>480</v>
      </c>
      <c r="T75" s="278">
        <f t="shared" si="1"/>
        <v>5400</v>
      </c>
      <c r="U75" s="654">
        <f>T76/T75</f>
        <v>1.2264814814814815</v>
      </c>
      <c r="V75" s="2"/>
      <c r="W75" s="2"/>
      <c r="X75" s="2"/>
    </row>
    <row r="76" spans="2:24" ht="30.75" customHeight="1" x14ac:dyDescent="0.3">
      <c r="B76" s="660"/>
      <c r="C76" s="655"/>
      <c r="D76" s="655"/>
      <c r="E76" s="655"/>
      <c r="F76" s="653"/>
      <c r="G76" s="275" t="s">
        <v>0</v>
      </c>
      <c r="H76" s="277">
        <v>184</v>
      </c>
      <c r="I76" s="277">
        <v>486</v>
      </c>
      <c r="J76" s="277">
        <v>414</v>
      </c>
      <c r="K76" s="277">
        <v>455</v>
      </c>
      <c r="L76" s="277">
        <v>445</v>
      </c>
      <c r="M76" s="277">
        <v>648</v>
      </c>
      <c r="N76" s="277">
        <v>599</v>
      </c>
      <c r="O76" s="277">
        <v>678</v>
      </c>
      <c r="P76" s="277">
        <v>478</v>
      </c>
      <c r="Q76" s="277">
        <v>375</v>
      </c>
      <c r="R76" s="277">
        <v>908</v>
      </c>
      <c r="S76" s="277">
        <v>953</v>
      </c>
      <c r="T76" s="277">
        <f t="shared" si="1"/>
        <v>6623</v>
      </c>
      <c r="U76" s="654"/>
      <c r="V76" s="2"/>
      <c r="W76" s="2"/>
      <c r="X76" s="2"/>
    </row>
    <row r="77" spans="2:24" ht="30.75" customHeight="1" x14ac:dyDescent="0.3">
      <c r="B77" s="660"/>
      <c r="C77" s="655" t="str">
        <f>[10]Matriz!A33</f>
        <v>Asesorar, orientar hasta su conclusión las quejas  contra actos u omisiones de las distintas áreas de la C.A.P.A.M.A.</v>
      </c>
      <c r="D77" s="655"/>
      <c r="E77" s="655"/>
      <c r="F77" s="656" t="str">
        <f>'[10]ACT-7'!E18</f>
        <v>Quejas</v>
      </c>
      <c r="G77" s="273" t="s">
        <v>1</v>
      </c>
      <c r="H77" s="278">
        <v>16</v>
      </c>
      <c r="I77" s="278">
        <v>20</v>
      </c>
      <c r="J77" s="278">
        <v>26</v>
      </c>
      <c r="K77" s="278">
        <v>16</v>
      </c>
      <c r="L77" s="278">
        <v>20</v>
      </c>
      <c r="M77" s="278">
        <v>30</v>
      </c>
      <c r="N77" s="278">
        <v>30</v>
      </c>
      <c r="O77" s="278">
        <v>14</v>
      </c>
      <c r="P77" s="278">
        <v>16</v>
      </c>
      <c r="Q77" s="278">
        <v>22</v>
      </c>
      <c r="R77" s="278">
        <v>24</v>
      </c>
      <c r="S77" s="278">
        <v>30</v>
      </c>
      <c r="T77" s="278">
        <f t="shared" si="1"/>
        <v>264</v>
      </c>
      <c r="U77" s="654">
        <f>T78/T77</f>
        <v>0.82196969696969702</v>
      </c>
      <c r="V77" t="s">
        <v>287</v>
      </c>
    </row>
    <row r="78" spans="2:24" ht="30.75" customHeight="1" x14ac:dyDescent="0.3">
      <c r="B78" s="661"/>
      <c r="C78" s="655" t="e">
        <f>[10]Matriz!#REF!</f>
        <v>#REF!</v>
      </c>
      <c r="D78" s="655"/>
      <c r="E78" s="655"/>
      <c r="F78" s="656"/>
      <c r="G78" s="275" t="s">
        <v>0</v>
      </c>
      <c r="H78" s="277">
        <v>19</v>
      </c>
      <c r="I78" s="277">
        <v>15</v>
      </c>
      <c r="J78" s="277">
        <v>19</v>
      </c>
      <c r="K78" s="277">
        <v>23</v>
      </c>
      <c r="L78" s="277">
        <v>26</v>
      </c>
      <c r="M78" s="277">
        <v>13</v>
      </c>
      <c r="N78" s="277">
        <v>14</v>
      </c>
      <c r="O78" s="277">
        <v>18</v>
      </c>
      <c r="P78" s="277">
        <v>18</v>
      </c>
      <c r="Q78" s="277">
        <v>22</v>
      </c>
      <c r="R78" s="277">
        <v>14</v>
      </c>
      <c r="S78" s="277">
        <v>16</v>
      </c>
      <c r="T78" s="277">
        <f t="shared" si="1"/>
        <v>217</v>
      </c>
      <c r="U78" s="654"/>
      <c r="V78" s="2"/>
      <c r="W78" s="2"/>
      <c r="X78" s="2"/>
    </row>
    <row r="79" spans="2:24" ht="19.5" customHeight="1" x14ac:dyDescent="0.3">
      <c r="B79" s="280"/>
      <c r="C79" s="281"/>
      <c r="D79" s="281"/>
      <c r="E79" s="281"/>
      <c r="F79" s="282"/>
      <c r="G79" s="283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3"/>
      <c r="U79" s="285"/>
      <c r="V79" s="2"/>
      <c r="W79" s="2"/>
      <c r="X79" s="2"/>
    </row>
    <row r="80" spans="2:24" x14ac:dyDescent="0.3">
      <c r="B80" s="1" t="s">
        <v>288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3">
      <c r="B81" s="1" t="s">
        <v>289</v>
      </c>
      <c r="C81" s="1" t="s">
        <v>290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</sheetData>
  <mergeCells count="138">
    <mergeCell ref="B2:U2"/>
    <mergeCell ref="B3:U3"/>
    <mergeCell ref="B4:D4"/>
    <mergeCell ref="E4:U4"/>
    <mergeCell ref="B5:D5"/>
    <mergeCell ref="E5:U5"/>
    <mergeCell ref="B9:D9"/>
    <mergeCell ref="E9:U9"/>
    <mergeCell ref="B10:D10"/>
    <mergeCell ref="E10:U10"/>
    <mergeCell ref="B11:U11"/>
    <mergeCell ref="B12:U12"/>
    <mergeCell ref="B6:D6"/>
    <mergeCell ref="E6:U6"/>
    <mergeCell ref="B7:D7"/>
    <mergeCell ref="E7:U7"/>
    <mergeCell ref="B8:D8"/>
    <mergeCell ref="E8:U8"/>
    <mergeCell ref="B16:D16"/>
    <mergeCell ref="E16:U16"/>
    <mergeCell ref="B17:U17"/>
    <mergeCell ref="B18:U18"/>
    <mergeCell ref="B19:U19"/>
    <mergeCell ref="B20:U20"/>
    <mergeCell ref="B13:D13"/>
    <mergeCell ref="E13:U13"/>
    <mergeCell ref="B14:D14"/>
    <mergeCell ref="E14:U14"/>
    <mergeCell ref="B15:D15"/>
    <mergeCell ref="E15:U15"/>
    <mergeCell ref="C26:E26"/>
    <mergeCell ref="H26:N26"/>
    <mergeCell ref="O26:S26"/>
    <mergeCell ref="T26:U26"/>
    <mergeCell ref="C27:E27"/>
    <mergeCell ref="H27:N27"/>
    <mergeCell ref="O27:S27"/>
    <mergeCell ref="T27:U27"/>
    <mergeCell ref="B21:U21"/>
    <mergeCell ref="B22:D22"/>
    <mergeCell ref="E22:U22"/>
    <mergeCell ref="B23:U23"/>
    <mergeCell ref="B24:U24"/>
    <mergeCell ref="B25:U25"/>
    <mergeCell ref="C33:E33"/>
    <mergeCell ref="C34:E34"/>
    <mergeCell ref="U34:U35"/>
    <mergeCell ref="C35:E35"/>
    <mergeCell ref="B36:U36"/>
    <mergeCell ref="B37:U37"/>
    <mergeCell ref="B28:U28"/>
    <mergeCell ref="C29:E29"/>
    <mergeCell ref="C30:E30"/>
    <mergeCell ref="U30:U31"/>
    <mergeCell ref="C31:E31"/>
    <mergeCell ref="C32:E32"/>
    <mergeCell ref="B38:U38"/>
    <mergeCell ref="C39:E39"/>
    <mergeCell ref="H39:N39"/>
    <mergeCell ref="O39:S39"/>
    <mergeCell ref="T39:U39"/>
    <mergeCell ref="C40:E40"/>
    <mergeCell ref="H40:N40"/>
    <mergeCell ref="O40:S40"/>
    <mergeCell ref="T40:U40"/>
    <mergeCell ref="C46:E46"/>
    <mergeCell ref="C47:E47"/>
    <mergeCell ref="U47:U48"/>
    <mergeCell ref="C48:E48"/>
    <mergeCell ref="B49:U49"/>
    <mergeCell ref="B50:U50"/>
    <mergeCell ref="B41:U41"/>
    <mergeCell ref="C42:E42"/>
    <mergeCell ref="C43:E43"/>
    <mergeCell ref="U43:U44"/>
    <mergeCell ref="C44:E44"/>
    <mergeCell ref="C45:E45"/>
    <mergeCell ref="B53:U53"/>
    <mergeCell ref="C54:E54"/>
    <mergeCell ref="C55:E55"/>
    <mergeCell ref="U55:U56"/>
    <mergeCell ref="C56:E56"/>
    <mergeCell ref="C57:E57"/>
    <mergeCell ref="C51:E51"/>
    <mergeCell ref="H51:N51"/>
    <mergeCell ref="O51:S51"/>
    <mergeCell ref="T51:U51"/>
    <mergeCell ref="C52:E52"/>
    <mergeCell ref="H52:N52"/>
    <mergeCell ref="O52:S52"/>
    <mergeCell ref="T52:U52"/>
    <mergeCell ref="C58:E58"/>
    <mergeCell ref="C59:E59"/>
    <mergeCell ref="U59:U60"/>
    <mergeCell ref="C60:E60"/>
    <mergeCell ref="B61:U61"/>
    <mergeCell ref="B62:B63"/>
    <mergeCell ref="C62:E63"/>
    <mergeCell ref="F62:F63"/>
    <mergeCell ref="G62:G63"/>
    <mergeCell ref="H62:H63"/>
    <mergeCell ref="U62:U63"/>
    <mergeCell ref="B64:B69"/>
    <mergeCell ref="C64:E65"/>
    <mergeCell ref="F64:F65"/>
    <mergeCell ref="U64:U65"/>
    <mergeCell ref="C66:E67"/>
    <mergeCell ref="F66:F67"/>
    <mergeCell ref="U66:U67"/>
    <mergeCell ref="C68:E69"/>
    <mergeCell ref="F68:F69"/>
    <mergeCell ref="O62:O63"/>
    <mergeCell ref="P62:P63"/>
    <mergeCell ref="Q62:Q63"/>
    <mergeCell ref="R62:R63"/>
    <mergeCell ref="S62:S63"/>
    <mergeCell ref="T62:T63"/>
    <mergeCell ref="I62:I63"/>
    <mergeCell ref="J62:J63"/>
    <mergeCell ref="K62:K63"/>
    <mergeCell ref="L62:L63"/>
    <mergeCell ref="M62:M63"/>
    <mergeCell ref="N62:N63"/>
    <mergeCell ref="F75:F76"/>
    <mergeCell ref="U75:U76"/>
    <mergeCell ref="C77:E78"/>
    <mergeCell ref="F77:F78"/>
    <mergeCell ref="U77:U78"/>
    <mergeCell ref="U68:U69"/>
    <mergeCell ref="B70:U70"/>
    <mergeCell ref="B71:B78"/>
    <mergeCell ref="C71:E72"/>
    <mergeCell ref="F71:F72"/>
    <mergeCell ref="U71:U72"/>
    <mergeCell ref="C73:E74"/>
    <mergeCell ref="F73:F74"/>
    <mergeCell ref="U73:U74"/>
    <mergeCell ref="C75:E76"/>
  </mergeCells>
  <printOptions horizont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rowBreaks count="3" manualBreakCount="3">
    <brk id="31" max="16383" man="1"/>
    <brk id="48" max="20" man="1"/>
    <brk id="6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General</vt:lpstr>
      <vt:lpstr>Finanzas</vt:lpstr>
      <vt:lpstr>Comercial</vt:lpstr>
      <vt:lpstr>Operativa</vt:lpstr>
      <vt:lpstr>D. Tecnica</vt:lpstr>
      <vt:lpstr>Gestión C</vt:lpstr>
      <vt:lpstr>Comercial!Área_de_impresión</vt:lpstr>
      <vt:lpstr>'D. Tecnica'!Área_de_impresión</vt:lpstr>
      <vt:lpstr>Finanzas!Área_de_impresión</vt:lpstr>
      <vt:lpstr>General!Área_de_impresión</vt:lpstr>
      <vt:lpstr>'Gestión C'!Área_de_impresión</vt:lpstr>
      <vt:lpstr>Operativa!Área_de_impresión</vt:lpstr>
      <vt:lpstr>Comercial!Títulos_a_imprimir</vt:lpstr>
      <vt:lpstr>General!Títulos_a_imprimir</vt:lpstr>
      <vt:lpstr>'Gestión C'!Títulos_a_imprimir</vt:lpstr>
      <vt:lpstr>Operativa!Títulos_a_imprimir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</dc:creator>
  <cp:lastModifiedBy>Agustín Ceballos</cp:lastModifiedBy>
  <dcterms:created xsi:type="dcterms:W3CDTF">2020-02-24T21:21:02Z</dcterms:created>
  <dcterms:modified xsi:type="dcterms:W3CDTF">2020-09-10T15:42:27Z</dcterms:modified>
</cp:coreProperties>
</file>