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UENTA PUBLICA 2021\4.3 INFORMACIÓN PRESUPUESTARIA\"/>
    </mc:Choice>
  </mc:AlternateContent>
  <bookViews>
    <workbookView xWindow="0" yWindow="0" windowWidth="20490" windowHeight="5325"/>
  </bookViews>
  <sheets>
    <sheet name="IP-10" sheetId="1" r:id="rId1"/>
  </sheets>
  <definedNames>
    <definedName name="_xlnm._FilterDatabase" localSheetId="0" hidden="1">'IP-10'!$A$9:$J$9</definedName>
    <definedName name="_xlnm.Print_Titles" localSheetId="0">'IP-10'!$1:$8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211" i="1" l="1"/>
  <c r="F148" i="1"/>
  <c r="E148" i="1"/>
  <c r="D148" i="1"/>
  <c r="F150" i="1"/>
  <c r="E150" i="1"/>
  <c r="D150" i="1"/>
  <c r="F152" i="1"/>
  <c r="E152" i="1"/>
  <c r="D152" i="1"/>
  <c r="F154" i="1"/>
  <c r="E154" i="1"/>
  <c r="D154" i="1"/>
  <c r="F156" i="1"/>
  <c r="E156" i="1"/>
  <c r="D156" i="1"/>
  <c r="F159" i="1"/>
  <c r="E159" i="1"/>
  <c r="D159" i="1"/>
  <c r="F161" i="1"/>
  <c r="E161" i="1"/>
  <c r="D161" i="1"/>
  <c r="F163" i="1"/>
  <c r="E163" i="1"/>
  <c r="D163" i="1"/>
  <c r="F167" i="1"/>
  <c r="E167" i="1"/>
  <c r="D167" i="1"/>
  <c r="F169" i="1"/>
  <c r="E169" i="1"/>
  <c r="D169" i="1"/>
  <c r="F172" i="1"/>
  <c r="E172" i="1"/>
  <c r="D172" i="1"/>
  <c r="F175" i="1"/>
  <c r="E175" i="1"/>
  <c r="D175" i="1"/>
  <c r="F177" i="1"/>
  <c r="E177" i="1"/>
  <c r="D177" i="1"/>
  <c r="F179" i="1"/>
  <c r="E179" i="1"/>
  <c r="D179" i="1"/>
  <c r="F181" i="1"/>
  <c r="E181" i="1"/>
  <c r="D181" i="1"/>
  <c r="F183" i="1"/>
  <c r="E183" i="1"/>
  <c r="D183" i="1"/>
  <c r="F186" i="1"/>
  <c r="E186" i="1"/>
  <c r="D186" i="1"/>
  <c r="F188" i="1"/>
  <c r="E188" i="1"/>
  <c r="E185" i="1" s="1"/>
  <c r="D188" i="1"/>
  <c r="F190" i="1"/>
  <c r="E190" i="1"/>
  <c r="D190" i="1"/>
  <c r="F192" i="1"/>
  <c r="E192" i="1"/>
  <c r="D192" i="1"/>
  <c r="F195" i="1"/>
  <c r="E195" i="1"/>
  <c r="D195" i="1"/>
  <c r="F197" i="1"/>
  <c r="E197" i="1"/>
  <c r="D197" i="1"/>
  <c r="F200" i="1"/>
  <c r="E200" i="1"/>
  <c r="D200" i="1"/>
  <c r="F203" i="1"/>
  <c r="E203" i="1"/>
  <c r="D203" i="1"/>
  <c r="F205" i="1"/>
  <c r="E205" i="1"/>
  <c r="D205" i="1"/>
  <c r="F207" i="1"/>
  <c r="E207" i="1"/>
  <c r="D207" i="1"/>
  <c r="F218" i="1"/>
  <c r="E218" i="1"/>
  <c r="D218" i="1"/>
  <c r="F221" i="1"/>
  <c r="E221" i="1"/>
  <c r="D221" i="1"/>
  <c r="F223" i="1"/>
  <c r="E223" i="1"/>
  <c r="D223" i="1"/>
  <c r="F225" i="1"/>
  <c r="E225" i="1"/>
  <c r="D225" i="1"/>
  <c r="F228" i="1"/>
  <c r="E228" i="1"/>
  <c r="D228" i="1"/>
  <c r="F230" i="1"/>
  <c r="E230" i="1"/>
  <c r="D230" i="1"/>
  <c r="F235" i="1"/>
  <c r="E235" i="1"/>
  <c r="D235" i="1"/>
  <c r="F239" i="1"/>
  <c r="E239" i="1"/>
  <c r="D239" i="1"/>
  <c r="F242" i="1"/>
  <c r="E242" i="1"/>
  <c r="D242" i="1"/>
  <c r="F244" i="1"/>
  <c r="E244" i="1"/>
  <c r="D244" i="1"/>
  <c r="F251" i="1"/>
  <c r="E251" i="1"/>
  <c r="D251" i="1"/>
  <c r="F253" i="1"/>
  <c r="E253" i="1"/>
  <c r="D253" i="1"/>
  <c r="F256" i="1"/>
  <c r="E256" i="1"/>
  <c r="D256" i="1"/>
  <c r="F258" i="1"/>
  <c r="E258" i="1"/>
  <c r="D258" i="1"/>
  <c r="F263" i="1"/>
  <c r="E263" i="1"/>
  <c r="D263" i="1"/>
  <c r="G297" i="1"/>
  <c r="F297" i="1"/>
  <c r="E297" i="1"/>
  <c r="D297" i="1"/>
  <c r="C297" i="1"/>
  <c r="G300" i="1"/>
  <c r="G299" i="1"/>
  <c r="G298" i="1"/>
  <c r="C263" i="1"/>
  <c r="G264" i="1"/>
  <c r="G219" i="1"/>
  <c r="G218" i="1" s="1"/>
  <c r="C218" i="1"/>
  <c r="G198" i="1"/>
  <c r="C197" i="1"/>
  <c r="C159" i="1"/>
  <c r="G168" i="1"/>
  <c r="G167" i="1" s="1"/>
  <c r="C167" i="1"/>
  <c r="G162" i="1"/>
  <c r="G161" i="1" s="1"/>
  <c r="C161" i="1"/>
  <c r="F194" i="1" l="1"/>
  <c r="E147" i="1"/>
  <c r="E220" i="1"/>
  <c r="F227" i="1"/>
  <c r="D220" i="1"/>
  <c r="D241" i="1"/>
  <c r="F185" i="1"/>
  <c r="F147" i="1"/>
  <c r="E227" i="1"/>
  <c r="F158" i="1"/>
  <c r="F220" i="1"/>
  <c r="D147" i="1"/>
  <c r="D158" i="1"/>
  <c r="E241" i="1"/>
  <c r="F241" i="1"/>
  <c r="E171" i="1"/>
  <c r="F171" i="1"/>
  <c r="E158" i="1"/>
  <c r="D227" i="1"/>
  <c r="E194" i="1"/>
  <c r="D171" i="1"/>
  <c r="D185" i="1"/>
  <c r="D194" i="1"/>
  <c r="E146" i="1" l="1"/>
  <c r="F146" i="1"/>
  <c r="D146" i="1"/>
  <c r="G94" i="1"/>
  <c r="G93" i="1" s="1"/>
  <c r="F93" i="1"/>
  <c r="E93" i="1"/>
  <c r="D93" i="1"/>
  <c r="C93" i="1"/>
  <c r="F348" i="1" l="1"/>
  <c r="E348" i="1"/>
  <c r="D348" i="1"/>
  <c r="C348" i="1"/>
  <c r="G323" i="1"/>
  <c r="H323" i="1" s="1"/>
  <c r="G322" i="1"/>
  <c r="F321" i="1"/>
  <c r="F320" i="1" s="1"/>
  <c r="E321" i="1"/>
  <c r="E320" i="1" s="1"/>
  <c r="D321" i="1"/>
  <c r="D320" i="1" s="1"/>
  <c r="C321" i="1"/>
  <c r="C320" i="1" s="1"/>
  <c r="G319" i="1"/>
  <c r="H319" i="1" s="1"/>
  <c r="F318" i="1"/>
  <c r="F317" i="1" s="1"/>
  <c r="E318" i="1"/>
  <c r="E317" i="1" s="1"/>
  <c r="D318" i="1"/>
  <c r="C318" i="1"/>
  <c r="C317" i="1" s="1"/>
  <c r="D317" i="1"/>
  <c r="G316" i="1"/>
  <c r="H316" i="1" s="1"/>
  <c r="F315" i="1"/>
  <c r="F314" i="1" s="1"/>
  <c r="E315" i="1"/>
  <c r="E314" i="1" s="1"/>
  <c r="D315" i="1"/>
  <c r="D314" i="1" s="1"/>
  <c r="C315" i="1"/>
  <c r="C314" i="1" s="1"/>
  <c r="G313" i="1"/>
  <c r="H313" i="1" s="1"/>
  <c r="F312" i="1"/>
  <c r="F311" i="1" s="1"/>
  <c r="E312" i="1"/>
  <c r="E311" i="1" s="1"/>
  <c r="D312" i="1"/>
  <c r="D311" i="1" s="1"/>
  <c r="C312" i="1"/>
  <c r="C311" i="1" s="1"/>
  <c r="G309" i="1"/>
  <c r="H309" i="1" s="1"/>
  <c r="F308" i="1"/>
  <c r="F307" i="1" s="1"/>
  <c r="F306" i="1" s="1"/>
  <c r="E308" i="1"/>
  <c r="E307" i="1" s="1"/>
  <c r="E306" i="1" s="1"/>
  <c r="D308" i="1"/>
  <c r="D307" i="1" s="1"/>
  <c r="D306" i="1" s="1"/>
  <c r="C308" i="1"/>
  <c r="C307" i="1" s="1"/>
  <c r="C306" i="1" s="1"/>
  <c r="G305" i="1"/>
  <c r="G304" i="1" s="1"/>
  <c r="F304" i="1"/>
  <c r="E304" i="1"/>
  <c r="D304" i="1"/>
  <c r="C304" i="1"/>
  <c r="G303" i="1"/>
  <c r="H303" i="1" s="1"/>
  <c r="F302" i="1"/>
  <c r="E302" i="1"/>
  <c r="D302" i="1"/>
  <c r="D301" i="1" s="1"/>
  <c r="C302" i="1"/>
  <c r="G296" i="1"/>
  <c r="H296" i="1" s="1"/>
  <c r="F295" i="1"/>
  <c r="E295" i="1"/>
  <c r="D295" i="1"/>
  <c r="C295" i="1"/>
  <c r="G294" i="1"/>
  <c r="G293" i="1" s="1"/>
  <c r="H293" i="1" s="1"/>
  <c r="F293" i="1"/>
  <c r="E293" i="1"/>
  <c r="D293" i="1"/>
  <c r="C293" i="1"/>
  <c r="G292" i="1"/>
  <c r="H292" i="1" s="1"/>
  <c r="F291" i="1"/>
  <c r="E291" i="1"/>
  <c r="D291" i="1"/>
  <c r="C291" i="1"/>
  <c r="G290" i="1"/>
  <c r="H290" i="1" s="1"/>
  <c r="F289" i="1"/>
  <c r="E289" i="1"/>
  <c r="D289" i="1"/>
  <c r="C289" i="1"/>
  <c r="G288" i="1"/>
  <c r="H288" i="1" s="1"/>
  <c r="F287" i="1"/>
  <c r="E287" i="1"/>
  <c r="D287" i="1"/>
  <c r="C287" i="1"/>
  <c r="G285" i="1"/>
  <c r="G284" i="1" s="1"/>
  <c r="G283" i="1" s="1"/>
  <c r="F284" i="1"/>
  <c r="F283" i="1" s="1"/>
  <c r="E284" i="1"/>
  <c r="E283" i="1" s="1"/>
  <c r="D284" i="1"/>
  <c r="D283" i="1" s="1"/>
  <c r="C284" i="1"/>
  <c r="C283" i="1" s="1"/>
  <c r="H283" i="1"/>
  <c r="G282" i="1"/>
  <c r="G281" i="1" s="1"/>
  <c r="G280" i="1" s="1"/>
  <c r="F281" i="1"/>
  <c r="F280" i="1" s="1"/>
  <c r="E281" i="1"/>
  <c r="E280" i="1" s="1"/>
  <c r="D281" i="1"/>
  <c r="D280" i="1" s="1"/>
  <c r="C281" i="1"/>
  <c r="C280" i="1"/>
  <c r="G279" i="1"/>
  <c r="H279" i="1" s="1"/>
  <c r="F278" i="1"/>
  <c r="E278" i="1"/>
  <c r="D278" i="1"/>
  <c r="C278" i="1"/>
  <c r="G277" i="1"/>
  <c r="H277" i="1" s="1"/>
  <c r="F276" i="1"/>
  <c r="E276" i="1"/>
  <c r="D276" i="1"/>
  <c r="C276" i="1"/>
  <c r="G275" i="1"/>
  <c r="H275" i="1" s="1"/>
  <c r="G274" i="1"/>
  <c r="F273" i="1"/>
  <c r="E273" i="1"/>
  <c r="D273" i="1"/>
  <c r="C273" i="1"/>
  <c r="G270" i="1"/>
  <c r="H270" i="1" s="1"/>
  <c r="F269" i="1"/>
  <c r="F268" i="1" s="1"/>
  <c r="F267" i="1" s="1"/>
  <c r="E269" i="1"/>
  <c r="E268" i="1" s="1"/>
  <c r="E267" i="1" s="1"/>
  <c r="D269" i="1"/>
  <c r="D268" i="1" s="1"/>
  <c r="D267" i="1" s="1"/>
  <c r="C269" i="1"/>
  <c r="C268" i="1" s="1"/>
  <c r="C267" i="1" s="1"/>
  <c r="G266" i="1"/>
  <c r="G265" i="1"/>
  <c r="G262" i="1"/>
  <c r="H262" i="1" s="1"/>
  <c r="G261" i="1"/>
  <c r="H261" i="1" s="1"/>
  <c r="G260" i="1"/>
  <c r="H260" i="1" s="1"/>
  <c r="G259" i="1"/>
  <c r="C258" i="1"/>
  <c r="G257" i="1"/>
  <c r="G256" i="1" s="1"/>
  <c r="H256" i="1" s="1"/>
  <c r="C256" i="1"/>
  <c r="G255" i="1"/>
  <c r="H255" i="1" s="1"/>
  <c r="G254" i="1"/>
  <c r="C253" i="1"/>
  <c r="G252" i="1"/>
  <c r="C251" i="1"/>
  <c r="G250" i="1"/>
  <c r="H250" i="1" s="1"/>
  <c r="G249" i="1"/>
  <c r="G248" i="1"/>
  <c r="H248" i="1" s="1"/>
  <c r="G247" i="1"/>
  <c r="H247" i="1" s="1"/>
  <c r="G246" i="1"/>
  <c r="H246" i="1" s="1"/>
  <c r="G245" i="1"/>
  <c r="C244" i="1"/>
  <c r="G243" i="1"/>
  <c r="C242" i="1"/>
  <c r="G240" i="1"/>
  <c r="C239" i="1"/>
  <c r="G238" i="1"/>
  <c r="H238" i="1" s="1"/>
  <c r="G237" i="1"/>
  <c r="H237" i="1" s="1"/>
  <c r="G236" i="1"/>
  <c r="C235" i="1"/>
  <c r="G234" i="1"/>
  <c r="H234" i="1" s="1"/>
  <c r="G233" i="1"/>
  <c r="H233" i="1" s="1"/>
  <c r="G232" i="1"/>
  <c r="H232" i="1" s="1"/>
  <c r="G231" i="1"/>
  <c r="C230" i="1"/>
  <c r="G229" i="1"/>
  <c r="C228" i="1"/>
  <c r="G226" i="1"/>
  <c r="C225" i="1"/>
  <c r="G224" i="1"/>
  <c r="H224" i="1" s="1"/>
  <c r="C223" i="1"/>
  <c r="G222" i="1"/>
  <c r="C221" i="1"/>
  <c r="G217" i="1"/>
  <c r="G216" i="1"/>
  <c r="H216" i="1" s="1"/>
  <c r="G215" i="1"/>
  <c r="H215" i="1" s="1"/>
  <c r="G214" i="1"/>
  <c r="H214" i="1" s="1"/>
  <c r="G213" i="1"/>
  <c r="H213" i="1" s="1"/>
  <c r="G212" i="1"/>
  <c r="H212" i="1" s="1"/>
  <c r="G210" i="1"/>
  <c r="H210" i="1" s="1"/>
  <c r="G209" i="1"/>
  <c r="H209" i="1" s="1"/>
  <c r="G208" i="1"/>
  <c r="C207" i="1"/>
  <c r="G206" i="1"/>
  <c r="C205" i="1"/>
  <c r="G204" i="1"/>
  <c r="C203" i="1"/>
  <c r="G202" i="1"/>
  <c r="H202" i="1" s="1"/>
  <c r="G201" i="1"/>
  <c r="C200" i="1"/>
  <c r="G199" i="1"/>
  <c r="G196" i="1"/>
  <c r="C195" i="1"/>
  <c r="G193" i="1"/>
  <c r="C192" i="1"/>
  <c r="G191" i="1"/>
  <c r="C190" i="1"/>
  <c r="G189" i="1"/>
  <c r="C188" i="1"/>
  <c r="G187" i="1"/>
  <c r="C186" i="1"/>
  <c r="G184" i="1"/>
  <c r="C183" i="1"/>
  <c r="G182" i="1"/>
  <c r="C181" i="1"/>
  <c r="G180" i="1"/>
  <c r="C179" i="1"/>
  <c r="G178" i="1"/>
  <c r="G177" i="1" s="1"/>
  <c r="C177" i="1"/>
  <c r="G176" i="1"/>
  <c r="C175" i="1"/>
  <c r="G174" i="1"/>
  <c r="H174" i="1" s="1"/>
  <c r="G173" i="1"/>
  <c r="C172" i="1"/>
  <c r="G170" i="1"/>
  <c r="C169" i="1"/>
  <c r="G166" i="1"/>
  <c r="H166" i="1" s="1"/>
  <c r="G165" i="1"/>
  <c r="H165" i="1" s="1"/>
  <c r="G164" i="1"/>
  <c r="C163" i="1"/>
  <c r="G160" i="1"/>
  <c r="G157" i="1"/>
  <c r="C156" i="1"/>
  <c r="G155" i="1"/>
  <c r="C154" i="1"/>
  <c r="G153" i="1"/>
  <c r="C152" i="1"/>
  <c r="G151" i="1"/>
  <c r="G150" i="1" s="1"/>
  <c r="C150" i="1"/>
  <c r="G149" i="1"/>
  <c r="C148" i="1"/>
  <c r="G145" i="1"/>
  <c r="G144" i="1" s="1"/>
  <c r="F144" i="1"/>
  <c r="E144" i="1"/>
  <c r="D144" i="1"/>
  <c r="C144" i="1"/>
  <c r="G143" i="1"/>
  <c r="G142" i="1" s="1"/>
  <c r="F142" i="1"/>
  <c r="E142" i="1"/>
  <c r="D142" i="1"/>
  <c r="C142" i="1"/>
  <c r="G141" i="1"/>
  <c r="H141" i="1" s="1"/>
  <c r="G140" i="1"/>
  <c r="F139" i="1"/>
  <c r="E139" i="1"/>
  <c r="D139" i="1"/>
  <c r="C139" i="1"/>
  <c r="G138" i="1"/>
  <c r="G137" i="1" s="1"/>
  <c r="F137" i="1"/>
  <c r="E137" i="1"/>
  <c r="D137" i="1"/>
  <c r="C137" i="1"/>
  <c r="G136" i="1"/>
  <c r="G135" i="1" s="1"/>
  <c r="F135" i="1"/>
  <c r="E135" i="1"/>
  <c r="D135" i="1"/>
  <c r="C135" i="1"/>
  <c r="G134" i="1"/>
  <c r="G133" i="1" s="1"/>
  <c r="F133" i="1"/>
  <c r="E133" i="1"/>
  <c r="D133" i="1"/>
  <c r="C133" i="1"/>
  <c r="G132" i="1"/>
  <c r="G131" i="1" s="1"/>
  <c r="F131" i="1"/>
  <c r="E131" i="1"/>
  <c r="D131" i="1"/>
  <c r="C131" i="1"/>
  <c r="G130" i="1"/>
  <c r="G129" i="1" s="1"/>
  <c r="F129" i="1"/>
  <c r="E129" i="1"/>
  <c r="D129" i="1"/>
  <c r="C129" i="1"/>
  <c r="G127" i="1"/>
  <c r="G126" i="1" s="1"/>
  <c r="F126" i="1"/>
  <c r="E126" i="1"/>
  <c r="D126" i="1"/>
  <c r="C126" i="1"/>
  <c r="G125" i="1"/>
  <c r="G124" i="1" s="1"/>
  <c r="F124" i="1"/>
  <c r="E124" i="1"/>
  <c r="D124" i="1"/>
  <c r="C124" i="1"/>
  <c r="G123" i="1"/>
  <c r="G122" i="1" s="1"/>
  <c r="F122" i="1"/>
  <c r="E122" i="1"/>
  <c r="D122" i="1"/>
  <c r="C122" i="1"/>
  <c r="H121" i="1"/>
  <c r="G120" i="1"/>
  <c r="H120" i="1" s="1"/>
  <c r="G119" i="1"/>
  <c r="H119" i="1" s="1"/>
  <c r="F118" i="1"/>
  <c r="F117" i="1" s="1"/>
  <c r="E118" i="1"/>
  <c r="E117" i="1" s="1"/>
  <c r="D118" i="1"/>
  <c r="D117" i="1" s="1"/>
  <c r="C118" i="1"/>
  <c r="C117" i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F108" i="1"/>
  <c r="E108" i="1"/>
  <c r="D108" i="1"/>
  <c r="C108" i="1"/>
  <c r="G107" i="1"/>
  <c r="G106" i="1" s="1"/>
  <c r="F106" i="1"/>
  <c r="E106" i="1"/>
  <c r="D106" i="1"/>
  <c r="C106" i="1"/>
  <c r="G105" i="1"/>
  <c r="G104" i="1" s="1"/>
  <c r="H104" i="1" s="1"/>
  <c r="F104" i="1"/>
  <c r="E104" i="1"/>
  <c r="D104" i="1"/>
  <c r="C104" i="1"/>
  <c r="G103" i="1"/>
  <c r="G102" i="1" s="1"/>
  <c r="F102" i="1"/>
  <c r="E102" i="1"/>
  <c r="D102" i="1"/>
  <c r="C102" i="1"/>
  <c r="G101" i="1"/>
  <c r="G100" i="1" s="1"/>
  <c r="F100" i="1"/>
  <c r="E100" i="1"/>
  <c r="D100" i="1"/>
  <c r="C100" i="1"/>
  <c r="G99" i="1"/>
  <c r="G98" i="1" s="1"/>
  <c r="H98" i="1" s="1"/>
  <c r="H97" i="1" s="1"/>
  <c r="F98" i="1"/>
  <c r="E98" i="1"/>
  <c r="D98" i="1"/>
  <c r="C98" i="1"/>
  <c r="G96" i="1"/>
  <c r="G95" i="1" s="1"/>
  <c r="F95" i="1"/>
  <c r="E95" i="1"/>
  <c r="D95" i="1"/>
  <c r="C95" i="1"/>
  <c r="G92" i="1"/>
  <c r="H92" i="1" s="1"/>
  <c r="F91" i="1"/>
  <c r="E91" i="1"/>
  <c r="D91" i="1"/>
  <c r="C91" i="1"/>
  <c r="G90" i="1"/>
  <c r="H90" i="1" s="1"/>
  <c r="F89" i="1"/>
  <c r="E89" i="1"/>
  <c r="D89" i="1"/>
  <c r="C89" i="1"/>
  <c r="G88" i="1"/>
  <c r="H88" i="1" s="1"/>
  <c r="F87" i="1"/>
  <c r="E87" i="1"/>
  <c r="D87" i="1"/>
  <c r="C87" i="1"/>
  <c r="G86" i="1"/>
  <c r="H86" i="1" s="1"/>
  <c r="F85" i="1"/>
  <c r="E85" i="1"/>
  <c r="D85" i="1"/>
  <c r="C85" i="1"/>
  <c r="G84" i="1"/>
  <c r="H84" i="1" s="1"/>
  <c r="F83" i="1"/>
  <c r="E83" i="1"/>
  <c r="D83" i="1"/>
  <c r="C83" i="1"/>
  <c r="G82" i="1"/>
  <c r="H82" i="1" s="1"/>
  <c r="F81" i="1"/>
  <c r="E81" i="1"/>
  <c r="D81" i="1"/>
  <c r="C81" i="1"/>
  <c r="G79" i="1"/>
  <c r="H79" i="1" s="1"/>
  <c r="F78" i="1"/>
  <c r="F77" i="1" s="1"/>
  <c r="E78" i="1"/>
  <c r="E77" i="1" s="1"/>
  <c r="D78" i="1"/>
  <c r="D77" i="1" s="1"/>
  <c r="C78" i="1"/>
  <c r="C77" i="1" s="1"/>
  <c r="G76" i="1"/>
  <c r="H76" i="1" s="1"/>
  <c r="G75" i="1"/>
  <c r="G74" i="1" s="1"/>
  <c r="F75" i="1"/>
  <c r="F74" i="1" s="1"/>
  <c r="E75" i="1"/>
  <c r="E74" i="1" s="1"/>
  <c r="D75" i="1"/>
  <c r="D74" i="1" s="1"/>
  <c r="C75" i="1"/>
  <c r="C74" i="1" s="1"/>
  <c r="G73" i="1"/>
  <c r="G72" i="1" s="1"/>
  <c r="F72" i="1"/>
  <c r="E72" i="1"/>
  <c r="D72" i="1"/>
  <c r="C72" i="1"/>
  <c r="G71" i="1"/>
  <c r="G70" i="1" s="1"/>
  <c r="F70" i="1"/>
  <c r="E70" i="1"/>
  <c r="D70" i="1"/>
  <c r="C70" i="1"/>
  <c r="G69" i="1"/>
  <c r="G68" i="1" s="1"/>
  <c r="F68" i="1"/>
  <c r="E68" i="1"/>
  <c r="D68" i="1"/>
  <c r="C68" i="1"/>
  <c r="G67" i="1"/>
  <c r="G66" i="1"/>
  <c r="H66" i="1" s="1"/>
  <c r="F65" i="1"/>
  <c r="E65" i="1"/>
  <c r="D65" i="1"/>
  <c r="C65" i="1"/>
  <c r="G64" i="1"/>
  <c r="G63" i="1" s="1"/>
  <c r="H63" i="1" s="1"/>
  <c r="F63" i="1"/>
  <c r="E63" i="1"/>
  <c r="D63" i="1"/>
  <c r="C63" i="1"/>
  <c r="G62" i="1"/>
  <c r="H62" i="1" s="1"/>
  <c r="G61" i="1"/>
  <c r="F60" i="1"/>
  <c r="E60" i="1"/>
  <c r="D60" i="1"/>
  <c r="C60" i="1"/>
  <c r="G57" i="1"/>
  <c r="G56" i="1" s="1"/>
  <c r="F56" i="1"/>
  <c r="F55" i="1" s="1"/>
  <c r="E56" i="1"/>
  <c r="E55" i="1" s="1"/>
  <c r="D56" i="1"/>
  <c r="D55" i="1" s="1"/>
  <c r="C56" i="1"/>
  <c r="C55" i="1"/>
  <c r="G54" i="1"/>
  <c r="H54" i="1" s="1"/>
  <c r="F53" i="1"/>
  <c r="F52" i="1" s="1"/>
  <c r="E53" i="1"/>
  <c r="E52" i="1" s="1"/>
  <c r="D53" i="1"/>
  <c r="D52" i="1" s="1"/>
  <c r="C53" i="1"/>
  <c r="C52" i="1" s="1"/>
  <c r="G51" i="1"/>
  <c r="H51" i="1" s="1"/>
  <c r="G50" i="1"/>
  <c r="H50" i="1" s="1"/>
  <c r="G49" i="1"/>
  <c r="H49" i="1" s="1"/>
  <c r="G48" i="1"/>
  <c r="G47" i="1"/>
  <c r="H47" i="1" s="1"/>
  <c r="F46" i="1"/>
  <c r="E46" i="1"/>
  <c r="D46" i="1"/>
  <c r="C46" i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F38" i="1"/>
  <c r="E38" i="1"/>
  <c r="D38" i="1"/>
  <c r="C38" i="1"/>
  <c r="G37" i="1"/>
  <c r="G36" i="1" s="1"/>
  <c r="F36" i="1"/>
  <c r="E36" i="1"/>
  <c r="D36" i="1"/>
  <c r="C36" i="1"/>
  <c r="G34" i="1"/>
  <c r="H34" i="1" s="1"/>
  <c r="F33" i="1"/>
  <c r="E33" i="1"/>
  <c r="D33" i="1"/>
  <c r="C33" i="1"/>
  <c r="G32" i="1"/>
  <c r="H32" i="1" s="1"/>
  <c r="G31" i="1"/>
  <c r="G30" i="1"/>
  <c r="H30" i="1" s="1"/>
  <c r="F29" i="1"/>
  <c r="E29" i="1"/>
  <c r="D29" i="1"/>
  <c r="D28" i="1" s="1"/>
  <c r="C29" i="1"/>
  <c r="G27" i="1"/>
  <c r="G26" i="1" s="1"/>
  <c r="F26" i="1"/>
  <c r="E26" i="1"/>
  <c r="D26" i="1"/>
  <c r="C26" i="1"/>
  <c r="G25" i="1"/>
  <c r="G24" i="1" s="1"/>
  <c r="F24" i="1"/>
  <c r="E24" i="1"/>
  <c r="D24" i="1"/>
  <c r="C24" i="1"/>
  <c r="G23" i="1"/>
  <c r="H23" i="1" s="1"/>
  <c r="G22" i="1"/>
  <c r="H22" i="1" s="1"/>
  <c r="G21" i="1"/>
  <c r="H21" i="1" s="1"/>
  <c r="F20" i="1"/>
  <c r="E20" i="1"/>
  <c r="D20" i="1"/>
  <c r="C20" i="1"/>
  <c r="G19" i="1"/>
  <c r="G18" i="1" s="1"/>
  <c r="F18" i="1"/>
  <c r="E18" i="1"/>
  <c r="D18" i="1"/>
  <c r="C18" i="1"/>
  <c r="G16" i="1"/>
  <c r="H16" i="1" s="1"/>
  <c r="G15" i="1"/>
  <c r="H15" i="1" s="1"/>
  <c r="G14" i="1"/>
  <c r="H14" i="1" s="1"/>
  <c r="G13" i="1"/>
  <c r="H12" i="1"/>
  <c r="F11" i="1"/>
  <c r="F10" i="1" s="1"/>
  <c r="E11" i="1"/>
  <c r="E10" i="1" s="1"/>
  <c r="D11" i="1"/>
  <c r="D10" i="1" s="1"/>
  <c r="C11" i="1"/>
  <c r="C10" i="1" s="1"/>
  <c r="H133" i="1" l="1"/>
  <c r="H135" i="1"/>
  <c r="H142" i="1"/>
  <c r="G312" i="1"/>
  <c r="H64" i="1"/>
  <c r="D35" i="1"/>
  <c r="H26" i="1"/>
  <c r="H132" i="1"/>
  <c r="C28" i="1"/>
  <c r="H68" i="1"/>
  <c r="H102" i="1"/>
  <c r="H281" i="1"/>
  <c r="H280" i="1" s="1"/>
  <c r="H127" i="1"/>
  <c r="E28" i="1"/>
  <c r="G46" i="1"/>
  <c r="H46" i="1" s="1"/>
  <c r="D59" i="1"/>
  <c r="D121" i="1"/>
  <c r="H137" i="1"/>
  <c r="H144" i="1"/>
  <c r="C17" i="1"/>
  <c r="C147" i="1"/>
  <c r="H72" i="1"/>
  <c r="H24" i="1"/>
  <c r="C97" i="1"/>
  <c r="G60" i="1"/>
  <c r="D272" i="1"/>
  <c r="G287" i="1"/>
  <c r="H287" i="1" s="1"/>
  <c r="H286" i="1" s="1"/>
  <c r="D286" i="1"/>
  <c r="G154" i="1"/>
  <c r="H154" i="1" s="1"/>
  <c r="H191" i="1"/>
  <c r="G190" i="1"/>
  <c r="H245" i="1"/>
  <c r="G244" i="1"/>
  <c r="C35" i="1"/>
  <c r="D80" i="1"/>
  <c r="C171" i="1"/>
  <c r="C194" i="1"/>
  <c r="H294" i="1"/>
  <c r="D17" i="1"/>
  <c r="D9" i="1" s="1"/>
  <c r="F17" i="1"/>
  <c r="G65" i="1"/>
  <c r="H65" i="1" s="1"/>
  <c r="H126" i="1"/>
  <c r="C158" i="1"/>
  <c r="G172" i="1"/>
  <c r="H187" i="1"/>
  <c r="G186" i="1"/>
  <c r="G195" i="1"/>
  <c r="H195" i="1" s="1"/>
  <c r="H194" i="1" s="1"/>
  <c r="H240" i="1"/>
  <c r="G239" i="1"/>
  <c r="H239" i="1" s="1"/>
  <c r="G263" i="1"/>
  <c r="H263" i="1" s="1"/>
  <c r="C286" i="1"/>
  <c r="H304" i="1"/>
  <c r="G253" i="1"/>
  <c r="H253" i="1" s="1"/>
  <c r="C80" i="1"/>
  <c r="H170" i="1"/>
  <c r="G169" i="1"/>
  <c r="H169" i="1" s="1"/>
  <c r="G183" i="1"/>
  <c r="H183" i="1" s="1"/>
  <c r="G203" i="1"/>
  <c r="H203" i="1" s="1"/>
  <c r="H231" i="1"/>
  <c r="G230" i="1"/>
  <c r="H230" i="1" s="1"/>
  <c r="C301" i="1"/>
  <c r="H160" i="1"/>
  <c r="G159" i="1"/>
  <c r="C59" i="1"/>
  <c r="G163" i="1"/>
  <c r="G179" i="1"/>
  <c r="H179" i="1" s="1"/>
  <c r="G197" i="1"/>
  <c r="H197" i="1" s="1"/>
  <c r="H226" i="1"/>
  <c r="G225" i="1"/>
  <c r="H225" i="1" s="1"/>
  <c r="C241" i="1"/>
  <c r="C272" i="1"/>
  <c r="C310" i="1"/>
  <c r="C339" i="1" s="1"/>
  <c r="G156" i="1"/>
  <c r="H156" i="1" s="1"/>
  <c r="H193" i="1"/>
  <c r="G192" i="1"/>
  <c r="H192" i="1" s="1"/>
  <c r="G223" i="1"/>
  <c r="H223" i="1" s="1"/>
  <c r="C121" i="1"/>
  <c r="C185" i="1"/>
  <c r="H106" i="1"/>
  <c r="H56" i="1"/>
  <c r="H55" i="1" s="1"/>
  <c r="H70" i="1"/>
  <c r="D97" i="1"/>
  <c r="H100" i="1"/>
  <c r="C128" i="1"/>
  <c r="G152" i="1"/>
  <c r="H152" i="1" s="1"/>
  <c r="H164" i="1"/>
  <c r="H180" i="1"/>
  <c r="H189" i="1"/>
  <c r="G188" i="1"/>
  <c r="H188" i="1" s="1"/>
  <c r="G207" i="1"/>
  <c r="C227" i="1"/>
  <c r="H243" i="1"/>
  <c r="G242" i="1"/>
  <c r="G302" i="1"/>
  <c r="G301" i="1" s="1"/>
  <c r="D310" i="1"/>
  <c r="G175" i="1"/>
  <c r="H175" i="1" s="1"/>
  <c r="H222" i="1"/>
  <c r="G221" i="1"/>
  <c r="H176" i="1"/>
  <c r="H149" i="1"/>
  <c r="G148" i="1"/>
  <c r="H148" i="1" s="1"/>
  <c r="H147" i="1" s="1"/>
  <c r="H124" i="1"/>
  <c r="D128" i="1"/>
  <c r="H131" i="1"/>
  <c r="G200" i="1"/>
  <c r="H200" i="1" s="1"/>
  <c r="C220" i="1"/>
  <c r="H229" i="1"/>
  <c r="G228" i="1"/>
  <c r="H236" i="1"/>
  <c r="G235" i="1"/>
  <c r="H252" i="1"/>
  <c r="G251" i="1"/>
  <c r="H251" i="1" s="1"/>
  <c r="G258" i="1"/>
  <c r="H258" i="1" s="1"/>
  <c r="E272" i="1"/>
  <c r="G289" i="1"/>
  <c r="H289" i="1" s="1"/>
  <c r="G181" i="1"/>
  <c r="H181" i="1" s="1"/>
  <c r="G205" i="1"/>
  <c r="H61" i="1"/>
  <c r="G315" i="1"/>
  <c r="F301" i="1"/>
  <c r="H305" i="1"/>
  <c r="E301" i="1"/>
  <c r="F286" i="1"/>
  <c r="E80" i="1"/>
  <c r="G295" i="1"/>
  <c r="H295" i="1" s="1"/>
  <c r="E286" i="1"/>
  <c r="E271" i="1" s="1"/>
  <c r="G291" i="1"/>
  <c r="H291" i="1" s="1"/>
  <c r="H282" i="1"/>
  <c r="F272" i="1"/>
  <c r="H265" i="1"/>
  <c r="H254" i="1"/>
  <c r="H242" i="1"/>
  <c r="H241" i="1" s="1"/>
  <c r="H235" i="1"/>
  <c r="H199" i="1"/>
  <c r="H184" i="1"/>
  <c r="H182" i="1"/>
  <c r="H173" i="1"/>
  <c r="F80" i="1"/>
  <c r="H138" i="1"/>
  <c r="F128" i="1"/>
  <c r="E128" i="1"/>
  <c r="E121" i="1"/>
  <c r="H125" i="1"/>
  <c r="F121" i="1"/>
  <c r="G118" i="1"/>
  <c r="H107" i="1"/>
  <c r="H105" i="1"/>
  <c r="E97" i="1"/>
  <c r="F97" i="1"/>
  <c r="H99" i="1"/>
  <c r="H95" i="1"/>
  <c r="H96" i="1"/>
  <c r="G78" i="1"/>
  <c r="E59" i="1"/>
  <c r="H71" i="1"/>
  <c r="F59" i="1"/>
  <c r="H57" i="1"/>
  <c r="G55" i="1"/>
  <c r="E35" i="1"/>
  <c r="H48" i="1"/>
  <c r="F35" i="1"/>
  <c r="G33" i="1"/>
  <c r="H33" i="1" s="1"/>
  <c r="F28" i="1"/>
  <c r="G29" i="1"/>
  <c r="H29" i="1" s="1"/>
  <c r="H28" i="1" s="1"/>
  <c r="H25" i="1"/>
  <c r="E17" i="1"/>
  <c r="E9" i="1" s="1"/>
  <c r="G348" i="1"/>
  <c r="F310" i="1"/>
  <c r="G121" i="1"/>
  <c r="H172" i="1"/>
  <c r="H171" i="1" s="1"/>
  <c r="H18" i="1"/>
  <c r="H17" i="1" s="1"/>
  <c r="H69" i="1"/>
  <c r="H103" i="1"/>
  <c r="H136" i="1"/>
  <c r="H143" i="1"/>
  <c r="H145" i="1"/>
  <c r="H153" i="1"/>
  <c r="H155" i="1"/>
  <c r="H157" i="1"/>
  <c r="H196" i="1"/>
  <c r="H204" i="1"/>
  <c r="H206" i="1"/>
  <c r="H208" i="1"/>
  <c r="H259" i="1"/>
  <c r="H266" i="1"/>
  <c r="G269" i="1"/>
  <c r="G321" i="1"/>
  <c r="H19" i="1"/>
  <c r="H31" i="1"/>
  <c r="H27" i="1"/>
  <c r="H67" i="1"/>
  <c r="H75" i="1"/>
  <c r="H74" i="1" s="1"/>
  <c r="H101" i="1"/>
  <c r="H129" i="1"/>
  <c r="H128" i="1" s="1"/>
  <c r="H134" i="1"/>
  <c r="H190" i="1"/>
  <c r="H257" i="1"/>
  <c r="H322" i="1"/>
  <c r="G11" i="1"/>
  <c r="H13" i="1"/>
  <c r="G53" i="1"/>
  <c r="H60" i="1"/>
  <c r="H59" i="1" s="1"/>
  <c r="G81" i="1"/>
  <c r="G83" i="1"/>
  <c r="H83" i="1" s="1"/>
  <c r="G85" i="1"/>
  <c r="H85" i="1" s="1"/>
  <c r="G87" i="1"/>
  <c r="H87" i="1" s="1"/>
  <c r="G89" i="1"/>
  <c r="H89" i="1" s="1"/>
  <c r="G91" i="1"/>
  <c r="H91" i="1" s="1"/>
  <c r="H130" i="1"/>
  <c r="H159" i="1"/>
  <c r="H158" i="1" s="1"/>
  <c r="G273" i="1"/>
  <c r="G276" i="1"/>
  <c r="H276" i="1" s="1"/>
  <c r="G278" i="1"/>
  <c r="H278" i="1" s="1"/>
  <c r="H302" i="1"/>
  <c r="H301" i="1" s="1"/>
  <c r="G308" i="1"/>
  <c r="G311" i="1"/>
  <c r="H312" i="1"/>
  <c r="H311" i="1" s="1"/>
  <c r="G318" i="1"/>
  <c r="G20" i="1"/>
  <c r="H20" i="1" s="1"/>
  <c r="H36" i="1"/>
  <c r="H35" i="1" s="1"/>
  <c r="G38" i="1"/>
  <c r="H38" i="1" s="1"/>
  <c r="G108" i="1"/>
  <c r="H108" i="1" s="1"/>
  <c r="H274" i="1"/>
  <c r="G139" i="1"/>
  <c r="H139" i="1" s="1"/>
  <c r="H244" i="1"/>
  <c r="E310" i="1"/>
  <c r="H37" i="1"/>
  <c r="H73" i="1"/>
  <c r="H140" i="1"/>
  <c r="H201" i="1"/>
  <c r="C58" i="1" l="1"/>
  <c r="E58" i="1"/>
  <c r="F9" i="1"/>
  <c r="C271" i="1"/>
  <c r="C338" i="1" s="1"/>
  <c r="C9" i="1"/>
  <c r="D271" i="1"/>
  <c r="G194" i="1"/>
  <c r="C146" i="1"/>
  <c r="G28" i="1"/>
  <c r="G220" i="1"/>
  <c r="D58" i="1"/>
  <c r="D324" i="1" s="1"/>
  <c r="G227" i="1"/>
  <c r="G185" i="1"/>
  <c r="G286" i="1"/>
  <c r="G171" i="1"/>
  <c r="G59" i="1"/>
  <c r="G158" i="1"/>
  <c r="F271" i="1"/>
  <c r="G147" i="1"/>
  <c r="G241" i="1"/>
  <c r="H205" i="1"/>
  <c r="H315" i="1"/>
  <c r="H314" i="1" s="1"/>
  <c r="G314" i="1"/>
  <c r="H207" i="1"/>
  <c r="G80" i="1"/>
  <c r="H163" i="1"/>
  <c r="E324" i="1"/>
  <c r="G128" i="1"/>
  <c r="F58" i="1"/>
  <c r="G117" i="1"/>
  <c r="H118" i="1"/>
  <c r="H117" i="1" s="1"/>
  <c r="G77" i="1"/>
  <c r="H78" i="1"/>
  <c r="H77" i="1" s="1"/>
  <c r="H348" i="1"/>
  <c r="G17" i="1"/>
  <c r="G10" i="1"/>
  <c r="H11" i="1"/>
  <c r="H10" i="1" s="1"/>
  <c r="G307" i="1"/>
  <c r="G306" i="1" s="1"/>
  <c r="H306" i="1" s="1"/>
  <c r="H308" i="1"/>
  <c r="H307" i="1" s="1"/>
  <c r="H186" i="1"/>
  <c r="H185" i="1" s="1"/>
  <c r="G97" i="1"/>
  <c r="G272" i="1"/>
  <c r="H273" i="1"/>
  <c r="H272" i="1" s="1"/>
  <c r="H221" i="1"/>
  <c r="H220" i="1" s="1"/>
  <c r="G268" i="1"/>
  <c r="G267" i="1" s="1"/>
  <c r="H267" i="1" s="1"/>
  <c r="H269" i="1"/>
  <c r="H268" i="1" s="1"/>
  <c r="G317" i="1"/>
  <c r="H318" i="1"/>
  <c r="H317" i="1" s="1"/>
  <c r="H228" i="1"/>
  <c r="H227" i="1" s="1"/>
  <c r="H81" i="1"/>
  <c r="H80" i="1" s="1"/>
  <c r="C324" i="1"/>
  <c r="C337" i="1"/>
  <c r="C340" i="1" s="1"/>
  <c r="G52" i="1"/>
  <c r="H53" i="1"/>
  <c r="H52" i="1" s="1"/>
  <c r="H321" i="1"/>
  <c r="H320" i="1" s="1"/>
  <c r="G320" i="1"/>
  <c r="G35" i="1"/>
  <c r="D328" i="1" l="1"/>
  <c r="G146" i="1"/>
  <c r="G271" i="1"/>
  <c r="H271" i="1" s="1"/>
  <c r="G310" i="1"/>
  <c r="H310" i="1" s="1"/>
  <c r="H339" i="1" s="1"/>
  <c r="F324" i="1"/>
  <c r="D347" i="1"/>
  <c r="D349" i="1"/>
  <c r="E349" i="1"/>
  <c r="E347" i="1"/>
  <c r="E328" i="1"/>
  <c r="C349" i="1"/>
  <c r="C341" i="1"/>
  <c r="C328" i="1"/>
  <c r="G9" i="1"/>
  <c r="G58" i="1"/>
  <c r="H338" i="1"/>
  <c r="H146" i="1" l="1"/>
  <c r="H58" i="1"/>
  <c r="F347" i="1"/>
  <c r="F328" i="1"/>
  <c r="F349" i="1"/>
  <c r="G345" i="1"/>
  <c r="G324" i="1"/>
  <c r="H324" i="1" s="1"/>
  <c r="H9" i="1"/>
  <c r="H337" i="1" l="1"/>
  <c r="H340" i="1" s="1"/>
  <c r="G349" i="1"/>
  <c r="G347" i="1"/>
  <c r="G328" i="1"/>
  <c r="H349" i="1" l="1"/>
  <c r="H347" i="1"/>
  <c r="H328" i="1"/>
  <c r="H341" i="1"/>
</calcChain>
</file>

<file path=xl/sharedStrings.xml><?xml version="1.0" encoding="utf-8"?>
<sst xmlns="http://schemas.openxmlformats.org/spreadsheetml/2006/main" count="543" uniqueCount="529">
  <si>
    <t>Formato IP-10</t>
  </si>
  <si>
    <t xml:space="preserve"> </t>
  </si>
  <si>
    <t>COMISIÓN DE AGUA POTABLE Y ALCANTARILLADO DEL MUNICIPIO DE ACAPULCO</t>
  </si>
  <si>
    <t xml:space="preserve">CÉDULA DE MODIFICACIONES PRESUPUESTALES A NIVEL DE PARTIDA ESPECIFICA DEL GASTO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</si>
  <si>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</si>
  <si>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</si>
  <si>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</si>
  <si>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</si>
  <si>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</si>
  <si>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</si>
  <si>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</si>
  <si>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</si>
  <si>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</si>
  <si>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 xml:space="preserve">PARTIDA ESPECÍFICA DEL GASTO </t>
  </si>
  <si>
    <t>CONCEPTO</t>
  </si>
  <si>
    <t>PRESUPUESTO 
APROBADO</t>
  </si>
  <si>
    <t xml:space="preserve">AMPLIACIONES </t>
  </si>
  <si>
    <t>TRANSFERENCIAS</t>
  </si>
  <si>
    <t>PRESUPUESTO MODIFICADO</t>
  </si>
  <si>
    <t xml:space="preserve">VARIACIÓN
 PORCENTUAL </t>
  </si>
  <si>
    <t>JUSTIFICACIÓN DE LAS ADICIONES O AMPLIACIONES MAYORES DEL 10%</t>
  </si>
  <si>
    <t>(+)</t>
  </si>
  <si>
    <t>(-)</t>
  </si>
  <si>
    <t>SERVICIOS PERSONALES</t>
  </si>
  <si>
    <t>.    1100</t>
  </si>
  <si>
    <t>REMUNERACIONES AL PERSONAL DE CARÁCTER PERMANENTE</t>
  </si>
  <si>
    <t>-       1130</t>
  </si>
  <si>
    <t>SUELDOS BASE AL PERSONAL PERMANENTE     </t>
  </si>
  <si>
    <t>SUELDOS SINDICALIZADOS</t>
  </si>
  <si>
    <t>SOBRESUELDO VIDA CARA</t>
  </si>
  <si>
    <t>SUELDOS FUNCIONARIOS</t>
  </si>
  <si>
    <t>SUELDOS CONTRATO MANUAL</t>
  </si>
  <si>
    <t>SUELDOS EVENTUAL</t>
  </si>
  <si>
    <t>.    1300</t>
  </si>
  <si>
    <t>REMUNERACIONES ADICIONALES Y ESPECIALES</t>
  </si>
  <si>
    <t>-       1310</t>
  </si>
  <si>
    <t>PRIMAS POR AÑOS DE SERVICIOS EFECTIVOS PRESTADOS</t>
  </si>
  <si>
    <t>QUINQUENIOS POR ANTIGÜEDAD</t>
  </si>
  <si>
    <t>-       1320</t>
  </si>
  <si>
    <t>PRIMAS DE VACACIONES, DOMINICAL Y GRATIFICACION DE FIN DE AÑO</t>
  </si>
  <si>
    <t>PRIMA VACACIONAL</t>
  </si>
  <si>
    <t>PRIMA DOMINICAL</t>
  </si>
  <si>
    <t>AGUINALDO</t>
  </si>
  <si>
    <t>-       1330</t>
  </si>
  <si>
    <t>HORAS EXTRAORDINARIAS                   </t>
  </si>
  <si>
    <t>HORAS EXTRAS</t>
  </si>
  <si>
    <t>-       1340</t>
  </si>
  <si>
    <t>COMPENSACIONES                          </t>
  </si>
  <si>
    <t>COMPENSACIONES</t>
  </si>
  <si>
    <t>.    1400</t>
  </si>
  <si>
    <t>SEGURIDAD SOCIAL</t>
  </si>
  <si>
    <t>-       1410</t>
  </si>
  <si>
    <t>APORTACIONES DE SEGURIDAD SOCIAL        </t>
  </si>
  <si>
    <t>APORTACIONES ISSSTE CUOTA FEDERAL</t>
  </si>
  <si>
    <t>APORTACION ISSSPEG CUOTA GUERRERO</t>
  </si>
  <si>
    <t>CUOTA IMSS APORTACION EMPRESA</t>
  </si>
  <si>
    <t>-       1440</t>
  </si>
  <si>
    <t>APORTACIONES PARA SEGUROS               </t>
  </si>
  <si>
    <t>SEGURO DE VIDA</t>
  </si>
  <si>
    <t>.    1500</t>
  </si>
  <si>
    <t>OTRAS PRESTACIONES SOCIALES Y ECONÓMICAS</t>
  </si>
  <si>
    <t>-       1520</t>
  </si>
  <si>
    <t>INDEMNIZACIONES                         </t>
  </si>
  <si>
    <t>FINIQUITOS E INDEMNIZACIONES</t>
  </si>
  <si>
    <t>-       1540</t>
  </si>
  <si>
    <t>PRESTACIONES CONTRACTUALES              </t>
  </si>
  <si>
    <t>PERMISOS ECONOMICOS</t>
  </si>
  <si>
    <t>VACACIONES</t>
  </si>
  <si>
    <t>I.S.R. FUNCIONARIOS</t>
  </si>
  <si>
    <t>I.S.R. EMPLEADOS</t>
  </si>
  <si>
    <t>DESPENSA</t>
  </si>
  <si>
    <t>GUARDERIA</t>
  </si>
  <si>
    <t>PRESTACIONES CONTRACTUALES (PS)</t>
  </si>
  <si>
    <t>-         1590</t>
  </si>
  <si>
    <t>BECAS DE ESTUDIO</t>
  </si>
  <si>
    <t>BONO DEL DIA DEL BUROCRATA</t>
  </si>
  <si>
    <t>BONO DEL DIA DE LA MADRE</t>
  </si>
  <si>
    <t>BONO DEL DIA DEL PADRE</t>
  </si>
  <si>
    <t>PAQUETES ESCOLARES</t>
  </si>
  <si>
    <t>.    1600</t>
  </si>
  <si>
    <t>PREVISIONES</t>
  </si>
  <si>
    <t>-       1610</t>
  </si>
  <si>
    <t>PREVISIONES DE CARÁCTER LABORAL, ECONÓMICA Y DE SEGURIDAD SOCIAL</t>
  </si>
  <si>
    <t>PREVISION SOCIAL</t>
  </si>
  <si>
    <t>.    1700</t>
  </si>
  <si>
    <t>PAGO DE ESTÍMULOS A SERVIDORES PÚBLICOS</t>
  </si>
  <si>
    <t>-       1710</t>
  </si>
  <si>
    <t>ESTÍMULOS                               </t>
  </si>
  <si>
    <t>ESTIMULOS</t>
  </si>
  <si>
    <t>MATERIALES Y SUMINISTROS</t>
  </si>
  <si>
    <t>.    2100</t>
  </si>
  <si>
    <t>MATERIALES DE ADMINISTRACIÓN, EMISIÓN DE DOCUMENTOS Y ARTICULOS OFICIALES</t>
  </si>
  <si>
    <t>-       2110</t>
  </si>
  <si>
    <t xml:space="preserve">MATERIALES, ÚTILES Y EQUIPOS MENORES DE OFICINA </t>
  </si>
  <si>
    <t>MATERIALES Y SUMINISTROS PARA OFICINA</t>
  </si>
  <si>
    <t>EQUIPOS MENORES DE OFICINA</t>
  </si>
  <si>
    <t xml:space="preserve">COMPRA DE SILLAS SECRETARIALES PARA DIFERENTES AREAS DEL ORGANISMO </t>
  </si>
  <si>
    <t>-       2120</t>
  </si>
  <si>
    <t xml:space="preserve">MATERIALES Y ÚTILES DE IMPRESIÓN Y REPRODUCCION </t>
  </si>
  <si>
    <t>IMPRESOS Y FORMAS OFICIALES</t>
  </si>
  <si>
    <t>-       2140</t>
  </si>
  <si>
    <t>MATERIALES, ÚTILES Y EQUIPOS MENORES DE TECNOLOGIAS DE LA INFORMACION Y COMUNICACIONES</t>
  </si>
  <si>
    <t>MATERIAL DE COMPUTO</t>
  </si>
  <si>
    <t>EQ. MENOR DE TECNO. INFORMACION Y COMUNI</t>
  </si>
  <si>
    <t>-       2150</t>
  </si>
  <si>
    <t>MATERIAL IMPRESO E INFORMACION DIGITAL</t>
  </si>
  <si>
    <t>MATERIAL IMPRESO E INFORMACIÓN DIGITAL</t>
  </si>
  <si>
    <t>-       2160</t>
  </si>
  <si>
    <t>MATERIAL DE LIMPIEZA                    </t>
  </si>
  <si>
    <t>ASEO Y LIMPIEZA</t>
  </si>
  <si>
    <t>-     2180</t>
  </si>
  <si>
    <t>MATERIALES PARA EL REGISTRO E IDENTIFICACIÓN DE BIENES Y PERSONAS</t>
  </si>
  <si>
    <t>GAFETES Y CREDENCIALES</t>
  </si>
  <si>
    <t>.    2200</t>
  </si>
  <si>
    <t>ALIMENTOS Y UTENSILIOS</t>
  </si>
  <si>
    <t>-       2210</t>
  </si>
  <si>
    <t>PRODUCTOS ALIMENTICIOS PARA PERSONAS    </t>
  </si>
  <si>
    <t>PRODUCTOS ALIMENTICIOS</t>
  </si>
  <si>
    <t>.    2300</t>
  </si>
  <si>
    <t>MATERIAS PRIMAS Y MATERIALES DE PRODUCCION Y COMERCIALIZACION</t>
  </si>
  <si>
    <t>-       2380</t>
  </si>
  <si>
    <t>MERCANCÍAS ADQUIRIDAS PARA SU COMERCIALIZACION</t>
  </si>
  <si>
    <t>MEDIDORES</t>
  </si>
  <si>
    <t>.    2400</t>
  </si>
  <si>
    <t>MATERIALES Y ARTÍCULOS DE CONSTRUCCIÓN Y DE REPARACION</t>
  </si>
  <si>
    <t>-       2410</t>
  </si>
  <si>
    <t>PRODUCTOS MINERALES NO METÁLICOS        </t>
  </si>
  <si>
    <t>PRODUCTOS MINERALES NO METALICOS</t>
  </si>
  <si>
    <t>-       2420</t>
  </si>
  <si>
    <t>CEMENTO Y PRODUCTOS DE CONCRETO         </t>
  </si>
  <si>
    <t>CEMENTO Y PRODUCTOS DE CONCRETO</t>
  </si>
  <si>
    <t>-      2430</t>
  </si>
  <si>
    <t>CAL, YESO Y PRODUCTOS DE YESO</t>
  </si>
  <si>
    <t>-       2440</t>
  </si>
  <si>
    <t>MADERA Y PRODUCTOS DE MADERA            </t>
  </si>
  <si>
    <t>MADERA Y PRODUCTOS DE MADERA</t>
  </si>
  <si>
    <t>-      2450</t>
  </si>
  <si>
    <t>VIDRIO Y PRODUCTOS DE VIDRIO</t>
  </si>
  <si>
    <t>-       2460</t>
  </si>
  <si>
    <t>MATERIAL ELÉCTRICO Y ELECTRÓNICO        </t>
  </si>
  <si>
    <t>MATERIAL ELECTRICO</t>
  </si>
  <si>
    <t>-       2490</t>
  </si>
  <si>
    <t>OTROS MATERIALES Y ARTICULOS DE CONSTRUCCION Y REPARACION</t>
  </si>
  <si>
    <t>OTROS MATS. Y ARTS. DE CONSTUCC. Y REP.</t>
  </si>
  <si>
    <t>.    2500</t>
  </si>
  <si>
    <t>PRODUCTOS QUIMICOS, FARMACEUTICOS Y DE LABORATORIO</t>
  </si>
  <si>
    <t>-       2520</t>
  </si>
  <si>
    <t>FERTILIZANTES, PESTICIDAS Y OTROS AGROQUIMICOS</t>
  </si>
  <si>
    <t>FERTILIZANTES, PESTICIDAS Y OTROS</t>
  </si>
  <si>
    <t>-       2530</t>
  </si>
  <si>
    <t>MEDICINAS Y PRODUCTOS FARMACÉUTICOS     </t>
  </si>
  <si>
    <t>MEDICAMENTOS</t>
  </si>
  <si>
    <t>-       2540</t>
  </si>
  <si>
    <t xml:space="preserve">MATERIALES, ACCESORIOS Y SUMINISTROS MÉDICOS </t>
  </si>
  <si>
    <t>MATERIAL MEDICO</t>
  </si>
  <si>
    <t>-       2550</t>
  </si>
  <si>
    <t>MATERIALES, ACCESORIOS Y SUMINISTROS DE LABORATORIO</t>
  </si>
  <si>
    <t>MATERIAL DENTAL Y DE LABORATORIO</t>
  </si>
  <si>
    <t>-       2560</t>
  </si>
  <si>
    <t>FIBRAS SINTETICAS, HULES, PLASTICOS Y DERIVADOS</t>
  </si>
  <si>
    <t xml:space="preserve">FIBRAS SINTÈTICA, HULES Y DERIVADOS </t>
  </si>
  <si>
    <t>-      2590</t>
  </si>
  <si>
    <t xml:space="preserve">OTROS PRODUCTOS QUIMICOS </t>
  </si>
  <si>
    <t>CLORO GAS</t>
  </si>
  <si>
    <t>HIPOCLORITO DE SODIO</t>
  </si>
  <si>
    <t>SULFATO DE ALUMINIO</t>
  </si>
  <si>
    <t>COVEFLOCK POLIMERO P/AGUA</t>
  </si>
  <si>
    <t>DIVERSOS MATERIALES QUIMICOS</t>
  </si>
  <si>
    <t>COVEFLOCK POLIMERO P/LODO</t>
  </si>
  <si>
    <t>COVEFLOCK POLIMERO P/POLVO</t>
  </si>
  <si>
    <t>OXIGENO INDUSTRIAL Y ACETILENO</t>
  </si>
  <si>
    <t>.    2600</t>
  </si>
  <si>
    <t>COMBUSTIBLES, LUBRICANTES Y ADITIVOS</t>
  </si>
  <si>
    <t>-       2610</t>
  </si>
  <si>
    <t>COMBUSTIBLES, LUBRICANTES Y ADITIVOS    </t>
  </si>
  <si>
    <t>COMBUSTIBLES</t>
  </si>
  <si>
    <t>LUBRICANTES</t>
  </si>
  <si>
    <t>.    2700</t>
  </si>
  <si>
    <t>VESTUARIO, BLANCOS, PRENDAS DE PROTECCION Y ARTICULOS DEPORTIVOS</t>
  </si>
  <si>
    <t>-       2710</t>
  </si>
  <si>
    <t>VESTUARIO Y UNIFORMES                   </t>
  </si>
  <si>
    <t>UNIFORMES</t>
  </si>
  <si>
    <t>COMPRA DE CAMISAS PARA LAS DIFERENTES AREAS DEL ORGANISMO.</t>
  </si>
  <si>
    <t>-       2720</t>
  </si>
  <si>
    <t>PRENDAS DE SEGURIDAD Y PROTECCION PERSONAL</t>
  </si>
  <si>
    <t>PRENDAS DE SEGURIDAD</t>
  </si>
  <si>
    <t>COMPRA DE IMPERMEABLES, GUANTES DE PIEL SUAVES PARA ELECTRICISTAS. PARA USO DE PERSONAL DE CAMPO. CHALECO DE PROTECCION, CASCOS DE SEGURIDAD, GOOGLES CONTRA ACIDOS, MASCARILLAS P/POLVO, BOTAS PLATICAS . DEPTO ALCANTARILLADO SANITARIO.</t>
  </si>
  <si>
    <t>-       2740</t>
  </si>
  <si>
    <t>PRODUCTOS TEXTILES                      </t>
  </si>
  <si>
    <t>PRODUCTOS TEXTILES</t>
  </si>
  <si>
    <t>.    2900</t>
  </si>
  <si>
    <t>HERRAMIENTAS, REFACCIONES Y ACCESORIOS MENORES</t>
  </si>
  <si>
    <t>-       2910</t>
  </si>
  <si>
    <t>HERRAMIENTAS MENORES                    </t>
  </si>
  <si>
    <t>HERRAMIENTAS MENORES</t>
  </si>
  <si>
    <t>-       2920</t>
  </si>
  <si>
    <t>REFACCIONES Y ACCESORIOS MENORES DE EDIFICIOS</t>
  </si>
  <si>
    <t>REFACC Y ACCESORIOS DE EDIFICIOS</t>
  </si>
  <si>
    <t>-       2930</t>
  </si>
  <si>
    <t>REFACCIONES Y ACCESORIOS MENORES DE MOBILIARIO Y EQUIPO DE ADMINISTRACION, EDUCACIONAL Y RECREATIVO</t>
  </si>
  <si>
    <t>REFACCIONES Y ACCESORIOS MENORES DE MOBILIARIO Y EQUIPO DE ADMINISTRACION</t>
  </si>
  <si>
    <t>-       2940</t>
  </si>
  <si>
    <t>REFACCIONES Y ACCESORIOS MENORES DE EQUIPO DE CÓMPUTO Y TECNOLOGIAS DE LA INFORMACION</t>
  </si>
  <si>
    <t>REFACCIONES Y ACCESORIOS PARA EQUIPO DE COMPUTO</t>
  </si>
  <si>
    <t>-      2950</t>
  </si>
  <si>
    <t>REFACCIONES Y ACCESORIOS MENORES DE EQUIPO E INSTRUMENTAL MÉDICO Y DE LABORATORIO</t>
  </si>
  <si>
    <t>-       2960</t>
  </si>
  <si>
    <t>REFACCIONES Y ACCESORIOS MENORES DE EQUIPO DE TRANSPORTE</t>
  </si>
  <si>
    <t>NEUMATICOS</t>
  </si>
  <si>
    <t>REFACC Y ACCESORIOS DE EQPO DE TRANSPORTE</t>
  </si>
  <si>
    <t>-       2980</t>
  </si>
  <si>
    <t>REFACCIONES Y ACCESORIOS MENORES PARA MAQUINARIA</t>
  </si>
  <si>
    <t>REFACC Y ACCESORIOS MENORES PARA MAQUINARIA</t>
  </si>
  <si>
    <t>-       2990</t>
  </si>
  <si>
    <t>REFACCIONES Y ACCESORIOS MENORES OTROS BIENES MUEBLES</t>
  </si>
  <si>
    <t>SERVICIOS GENERALES</t>
  </si>
  <si>
    <t>.    3100</t>
  </si>
  <si>
    <t>SERVICIOS BÁSICOS</t>
  </si>
  <si>
    <t>-       3110</t>
  </si>
  <si>
    <t>ENERGÍA ELÉCTRICA                       </t>
  </si>
  <si>
    <t>ENERGIA ELECTRICA</t>
  </si>
  <si>
    <t>-       3130</t>
  </si>
  <si>
    <t>AGUA                                    </t>
  </si>
  <si>
    <t>AGUA POTABLE</t>
  </si>
  <si>
    <t>GASTO POR EL USO DE SERVICIO DE AGUA POTABLE CORRESPONDIENTE AL ESTACIONAMIENTO DEL PARQUE VEHICULAR DEL ORGANISMO OPERADOR CON PERIODO DEL AÑO 2018 A DICIEMBRE DEL 2020.</t>
  </si>
  <si>
    <t>-       3140</t>
  </si>
  <si>
    <t>TELEFONÍA TRADICIONAL                   </t>
  </si>
  <si>
    <t>TELEFONOS</t>
  </si>
  <si>
    <t>-       3150</t>
  </si>
  <si>
    <t>TELEFONÍA CELULAR                       </t>
  </si>
  <si>
    <t>TELEFONIA CELULAR</t>
  </si>
  <si>
    <t>-       3180</t>
  </si>
  <si>
    <t>SERVICIOS POSTALES Y TELEGRÁFICOS       </t>
  </si>
  <si>
    <t>CORREOS</t>
  </si>
  <si>
    <t>.    3200</t>
  </si>
  <si>
    <t>SERVICIOS DE ARRENDAMIENTO</t>
  </si>
  <si>
    <t>-       3220</t>
  </si>
  <si>
    <t>ARRENDAMIENTO DE EDIFICIOS              </t>
  </si>
  <si>
    <t>ARRENDAMIENTO DE INMUEBLES</t>
  </si>
  <si>
    <t>-       3260</t>
  </si>
  <si>
    <t>ARRENDAMIENTO DE MAQUINARIA, OTROS EQUIPOS Y HERRAMIENTAS</t>
  </si>
  <si>
    <t>RENTA DE MAQUINARIA</t>
  </si>
  <si>
    <t>RENTA DE PIPAS</t>
  </si>
  <si>
    <t>ARRENDAMIENTO DE CAJEROS AUTOMATICOS</t>
  </si>
  <si>
    <t>-      3290</t>
  </si>
  <si>
    <t>OTROS ARRENDAMIENTOS</t>
  </si>
  <si>
    <t>.    3300</t>
  </si>
  <si>
    <t>SERVICIOS PROFESIONALES, CIENTIFICOS, TECNICOS Y OTROS SERVICIOS</t>
  </si>
  <si>
    <t>-       3310</t>
  </si>
  <si>
    <t>SERVICIOS LEGALES, DE CONTABILIDAD, AUDITORIA Y RELACIONADOS</t>
  </si>
  <si>
    <t>GASTOS POR JUICIOS LEGALES</t>
  </si>
  <si>
    <t>SERVS. LEGALES, DE CONTABILIDAD,AUDITORI</t>
  </si>
  <si>
    <t>-       3320</t>
  </si>
  <si>
    <t>SERVICIOS DE DISEÑO, ARQUITECTURA, INGENIERIA Y ACTIVIDADES RELACIONADAS</t>
  </si>
  <si>
    <t xml:space="preserve">ESTUDIOS Y PROYECTOS PARA AGUAS RESIDUALES </t>
  </si>
  <si>
    <t>-       3330</t>
  </si>
  <si>
    <t>SERVICIOS DE CONSULTORÍA ADMINISTRATIVA, PROCESOS, TECNICA Y EN TECNOLOGÍAS DE LA INFORMACIÓN</t>
  </si>
  <si>
    <t>SERVICIO DE CONSULTORIA</t>
  </si>
  <si>
    <t>SERVICIOS DE REVISIÓN DE SEGURIDAD BASE DATOS ,INTEGRIDAD DE DATOS Y PROCESOS (SISTEMA OPERGOB)</t>
  </si>
  <si>
    <t>-       3340</t>
  </si>
  <si>
    <t>SERVICIOS DE CAPACITACIÓN               </t>
  </si>
  <si>
    <t>CAPACITACION A SERVIDORES PUBLICOS</t>
  </si>
  <si>
    <t>-       3360</t>
  </si>
  <si>
    <t>SERVICIOS DE APOYO ADMINISTRATIVO, TRADUCCION, FOTOCOPIADO E IMPRESIÓN</t>
  </si>
  <si>
    <t>SERVICIOS DE APOYO ADMINISTRATIVO, FOTOCOPIADO</t>
  </si>
  <si>
    <t>-       3390</t>
  </si>
  <si>
    <t>SERVICIOS PROFESIONALES, CIENTIFICOS Y TECNICOS INTEGRALES</t>
  </si>
  <si>
    <t>SERVICIOS MEDICOS</t>
  </si>
  <si>
    <t>.    3400</t>
  </si>
  <si>
    <t xml:space="preserve">SERVICIOS FINANCIEROS, BANCARIOS Y COMERCIALES </t>
  </si>
  <si>
    <t>-       3410</t>
  </si>
  <si>
    <t>SERVICIOS FINANCIEROS Y BANCARIOS       </t>
  </si>
  <si>
    <t>COMISIONES BANCARIAS</t>
  </si>
  <si>
    <t>-       3430</t>
  </si>
  <si>
    <t>SERVICIOS DE RECAUDACION, TRASLADO Y CUSTODIA DE VALORES</t>
  </si>
  <si>
    <t>TRASLADO DE VALORES</t>
  </si>
  <si>
    <t>-       3440</t>
  </si>
  <si>
    <t>SEGUROS DE RESPONSABILIDAD PATRIMONIAL Y FIANZAS</t>
  </si>
  <si>
    <t>FIANZAS PARA SERVIDORES PUBLICOS</t>
  </si>
  <si>
    <t>-      3450</t>
  </si>
  <si>
    <t>SEGURO DE BIENES PATRIMONIALES</t>
  </si>
  <si>
    <t>SEGUROS Y FIANZAS</t>
  </si>
  <si>
    <t>.    3500</t>
  </si>
  <si>
    <t>SERVICIOS DE INSTALACION, REPARACION, MANTENIMIENTO Y CONSERVACION</t>
  </si>
  <si>
    <t>-       3510</t>
  </si>
  <si>
    <t>CONSERVACION Y MANTENIMIENTO MENOR DE INMUEBLES</t>
  </si>
  <si>
    <t>MANTENIMIENTO Y REPARACION DE EDIFICIOS</t>
  </si>
  <si>
    <t xml:space="preserve"> SERVICIO DE TRABAJO DE REHABILITACION DE PINTURA, REZANE Y ACABADOS DE SEÑALES EN DIFERENTES AREAS DE LA PLANTA POTABILIZADORA CAYACO</t>
  </si>
  <si>
    <t>-       3520</t>
  </si>
  <si>
    <t xml:space="preserve">INSTALACIÓN, REPARACIÓN Y MANTENIMIENTO DE MOBILIARIO Y EQPO DE ADMON. EDUCACIONAL Y RECREATIVO </t>
  </si>
  <si>
    <t>MANTTO. Y REPARACION DE EQPO. FOTOCOPIADO</t>
  </si>
  <si>
    <t>-       3530</t>
  </si>
  <si>
    <t>INSTALACION, REPARACION Y MANTENIMIENTO DE EQUIPO DE CÓMPUTO Y TECNOLOGIA DE LA INFORMACION</t>
  </si>
  <si>
    <t>MANTO Y REPARACION DE RADIO/COMUNICACIÓN</t>
  </si>
  <si>
    <t>MANTTO Y ACTUALIZACION DEL SISTEMA DE C</t>
  </si>
  <si>
    <t>-       3540</t>
  </si>
  <si>
    <t>INSTALACION, REPARACION Y MANTENIMIENTO DE EQUIPO E INSTRUMENTO MEDICO Y DE LABORATORIO</t>
  </si>
  <si>
    <t>INSTALACION, REPARACION Y MANTENIMIENTO DE EQUIPO E INSTRUMENTO 
MEDICO Y DE LABORATORIO</t>
  </si>
  <si>
    <t>-       3550</t>
  </si>
  <si>
    <t>REPARACION Y MANTENIMIENTO DE EQUIPO DE TRANSPORTE</t>
  </si>
  <si>
    <t xml:space="preserve">MANTO Y REPARACION DE EQUIPO DE TRANSPORTE </t>
  </si>
  <si>
    <t>-       3570</t>
  </si>
  <si>
    <t>INSTALACIÓN, REPARACIÓN Y MANTENIMIENTO DE MAQUINARIA, OTROS EQUIPOS Y HERRAMIENTA</t>
  </si>
  <si>
    <t>MANTO Y REPARACION DE EQPO. INGENIERIA</t>
  </si>
  <si>
    <t>MANTO Y REP DE MAQ Y EQPO D CONSTRUCCION</t>
  </si>
  <si>
    <t>MANTO Y REPARACION DE HERRAMIENTAS</t>
  </si>
  <si>
    <t>MANTTO. Y REP. DE MANTENIMIENTO MECANICO</t>
  </si>
  <si>
    <t>MANTTO. Y REP. DE EQUIPO ELECTRICO</t>
  </si>
  <si>
    <t xml:space="preserve">MANTTO. Y REP. DE PLANTAS DE AGUAS RESIDUALES </t>
  </si>
  <si>
    <t>MANTTO Y REP DE SISTEMA DE AGUA POTABLE</t>
  </si>
  <si>
    <t>MANTTO Y REP DEL SIST. DE ALCANTARILLADO</t>
  </si>
  <si>
    <t>PAGO DE DEDUCIBLES DE SEGURO</t>
  </si>
  <si>
    <t>PARA EL PAGO DE DEDUCIBLE DEL SINIESTRO B77759205, B65123414  DE LAS MOVILES DGC-408 , DOP-388 A FAVOR DE LA COMPAÑIA DE SEGUROS POR LOS TRABAJOS DE REPARACION DE CHASIS DE LA UNIDAD.</t>
  </si>
  <si>
    <t>.    3600</t>
  </si>
  <si>
    <t>SERVICIOS DE COMUNICACION SOCIAL Y PUBLICIDAD</t>
  </si>
  <si>
    <t xml:space="preserve"> -       3610</t>
  </si>
  <si>
    <t>DIFUSIÓN POR RADIO, TELEVISIÓN Y OTROS MEDIOS DE MENSAJES SOBRE PROGRAMAS Y ACTIVIDADES GUBERNAMENTALES</t>
  </si>
  <si>
    <t>DIFUSION POR RADIO, TV Y OTROS MED GUBERNAMENTAL</t>
  </si>
  <si>
    <t>-       3620</t>
  </si>
  <si>
    <t>DIFUSION POR RADIO, TELEVISION Y OTROS MEDIOS DE MENSAJES COMERCIALES PARA PROMOVER LA VENTA DE BIENES O SERVICIOS</t>
  </si>
  <si>
    <t>DIF. POR RADIO Y TV P/PROMOVER VTA SERV</t>
  </si>
  <si>
    <t>-       3690</t>
  </si>
  <si>
    <t>OTROS SERVICIOS DE INFORMACIÓN          </t>
  </si>
  <si>
    <t>SUSCRIPCIONES Y CUOTAS</t>
  </si>
  <si>
    <t>.    3700</t>
  </si>
  <si>
    <t>SERVICIOS DE TRASLADO Y VIÁTICOS</t>
  </si>
  <si>
    <t>-        3710</t>
  </si>
  <si>
    <t xml:space="preserve">PASAJES AÈREOS </t>
  </si>
  <si>
    <t>-       3720</t>
  </si>
  <si>
    <t>PASAJES TERRESTRES                      </t>
  </si>
  <si>
    <t>PASAJES LOCALES</t>
  </si>
  <si>
    <t>PEAJES LOCALES</t>
  </si>
  <si>
    <t>PASAJES FORANEOS (AUTOBUS)</t>
  </si>
  <si>
    <t>PEAJE FORANEOS</t>
  </si>
  <si>
    <t>-       3750</t>
  </si>
  <si>
    <t>VIÁTICOS EN EL PAÍS                     </t>
  </si>
  <si>
    <t>VIATICOS</t>
  </si>
  <si>
    <t xml:space="preserve">ALIMENTACION </t>
  </si>
  <si>
    <t>HOSPEDAJE</t>
  </si>
  <si>
    <t>-       3790</t>
  </si>
  <si>
    <t>OTROS SERVICIOS DE TRASLADO Y HOSPEDAJE</t>
  </si>
  <si>
    <t>PENSIONES Y ESTACIONAMIENTO</t>
  </si>
  <si>
    <t>PISAJE POR EL SINIESTRO B77759205 OCURRIDO A LA MOVIL DGC-408.</t>
  </si>
  <si>
    <t>.    3900</t>
  </si>
  <si>
    <t>OTROS SERVICIOS GENERALES</t>
  </si>
  <si>
    <t>-       3910</t>
  </si>
  <si>
    <t>SERVICIOS FUNERARIOS Y DE CEMENTERIOS   </t>
  </si>
  <si>
    <t>PARA FUNERALES</t>
  </si>
  <si>
    <t>-       3920</t>
  </si>
  <si>
    <t>IMPUESTOS Y DERECHOS                    </t>
  </si>
  <si>
    <t>DERECHO POR USO Y APROV DE AGUAS NAC.</t>
  </si>
  <si>
    <t>DERECHO POR DESCARGA DE AGUAS RESIDUALES</t>
  </si>
  <si>
    <t>TENENCIAS Y PLACAS</t>
  </si>
  <si>
    <t>GASTOS LEGALES (POR EJECUCIÓN)</t>
  </si>
  <si>
    <t>IMPUESTO PREDIAL</t>
  </si>
  <si>
    <t>PAGO DE PREDIAL PREDIO URBANO CONSTRUIDO EN CALLE: CERRO YELOTEPEC,CALLE CERRO DEL DIABLO ,FRACC. LAS PLAYAS,CALLE LOPEZ MATEOS Y TTE. AZUETA, Y DEMAS PREDIOS QUE CUENTA EL ORGANISMO.</t>
  </si>
  <si>
    <t>TRAM. DE PRORROGA DE TITULO DE CONCESION</t>
  </si>
  <si>
    <t>-       3940</t>
  </si>
  <si>
    <t xml:space="preserve">SENTENCIAS Y RESOLUCIONES POR AUTORIDAD COMPETENTE </t>
  </si>
  <si>
    <t>SENTENCIAS Y RESOLUCIONES POR AUTORIDAD</t>
  </si>
  <si>
    <t>-       3950</t>
  </si>
  <si>
    <t>PENAS, MULTAS, ACCESORIOS Y ACTUALIZACIONES</t>
  </si>
  <si>
    <t>MULTAS Y RECARGOS</t>
  </si>
  <si>
    <t>ACTUALIZACION</t>
  </si>
  <si>
    <t>-       3960</t>
  </si>
  <si>
    <t>OTROS GASTOS POR RESPONSABILIDADES      </t>
  </si>
  <si>
    <t>INDEMNIZACIONES POR DAÑOS A TERCEROS</t>
  </si>
  <si>
    <t>-       3980</t>
  </si>
  <si>
    <t>IMPUESTO SOBRE NOMINAS Y OTROS QUE SE DERIVEN DE UNA RELACION LABORAL</t>
  </si>
  <si>
    <t>15% PRO-TURISMO</t>
  </si>
  <si>
    <t>15% ECOLOGIA</t>
  </si>
  <si>
    <t>2% S/ NOMINAS</t>
  </si>
  <si>
    <t>15% EDUCACION Y ASISTENCIA SOCIAL</t>
  </si>
  <si>
    <t>-       3990</t>
  </si>
  <si>
    <t>TRABAJOS REALIZADOS POR OPERADORES DEL EQUIPO HIDRONEUMATICO,SUCCION-FRIE LINER VACON DE LA CAPASEG DEL INTERNATIONAL VACALL DE LA CAPASEG SOLICITADO POR EL AREA OPERATIVA.</t>
  </si>
  <si>
    <t>CARGA DE AGUA A TERCEROS</t>
  </si>
  <si>
    <t>TRANSFERENCIAS, ASIGNACIONES, SUBSIDIOS Y OTRAS AYUDAS</t>
  </si>
  <si>
    <t>.    4400</t>
  </si>
  <si>
    <t>AYUDAS SOCIALES</t>
  </si>
  <si>
    <t>-       4410</t>
  </si>
  <si>
    <t>AYUDAS SOCIALES A PERSONAS              </t>
  </si>
  <si>
    <t>BIENES MUEBLES, INMUEBLES E INTANGIBLES</t>
  </si>
  <si>
    <t>.    5100</t>
  </si>
  <si>
    <t>MOBILIARIO Y EQUIPO DE ADMINISTRACIÓN</t>
  </si>
  <si>
    <t>-       5110</t>
  </si>
  <si>
    <t>MUEBLES DE OFICINA Y ESTANTERÍA         </t>
  </si>
  <si>
    <t>MOBILIARIO Y EQUIPO DE OFICINA</t>
  </si>
  <si>
    <t>EQUIPO DE INGENIERIA DIBUJO Y PROYECTO</t>
  </si>
  <si>
    <t>-       5150</t>
  </si>
  <si>
    <t>EQUIPO DE CÓMPUTO Y DE TECNOLOGIAS DE LA INFORMACION</t>
  </si>
  <si>
    <t>MOBILIARIO Y EQUIPO DE COMPUTO</t>
  </si>
  <si>
    <t>-       5190</t>
  </si>
  <si>
    <t>OTROS MOBILIARIOS Y EQUIPOS DE ADMINISTRACION</t>
  </si>
  <si>
    <t>.    5300</t>
  </si>
  <si>
    <t>EQUIPO E INSTRUMENTAL MEDICO Y DE LABORATORIO</t>
  </si>
  <si>
    <t>-      5320</t>
  </si>
  <si>
    <t>INSTRUMENTAL MEDICO Y DE LABORATORIO</t>
  </si>
  <si>
    <t>.    5400</t>
  </si>
  <si>
    <t>VEHÍCULOS Y EQUIPO DE TRANSPORTE</t>
  </si>
  <si>
    <t>-       5420</t>
  </si>
  <si>
    <t>CARROCERIAS Y REMOLQUES</t>
  </si>
  <si>
    <t>.    5600</t>
  </si>
  <si>
    <t>MAQUINARIA, OTROS EQUIPOS Y HERRAMIENTAS</t>
  </si>
  <si>
    <t>-       5620</t>
  </si>
  <si>
    <t>MAQUINARIA Y EQUIPO INDUSTRIAL          </t>
  </si>
  <si>
    <t>MAQUINARIA Y EQUIPO INDUSTRIAL</t>
  </si>
  <si>
    <t>COMPRA DE BOMBAS Y MOTOR SUMERGIBLE; PUMP MONITOR TRIFÁSICO PARA CACAHUATEPEC TM-033-2021, SOLICITADO POR EL DEPARTAMENTO MECANICO.</t>
  </si>
  <si>
    <t>-       5640</t>
  </si>
  <si>
    <t xml:space="preserve">SISTEMAS DE AIRE ACONDICIONADO, CALEFACCION Y DE REFRIGERACION INDUSTRIAL Y COMERCIAL. </t>
  </si>
  <si>
    <t>SIST. DE AIRE Y ACOND. Y CALEFACCION</t>
  </si>
  <si>
    <t>-       5650</t>
  </si>
  <si>
    <t>EQUIPO DE COMUNICACION Y TELECOMUNICACION</t>
  </si>
  <si>
    <t>EQUIPO DE COMUNICACIÓN Y RADIO</t>
  </si>
  <si>
    <t>-       5660</t>
  </si>
  <si>
    <t xml:space="preserve">EQUIPOS DE GENERACIÓN ELÉCTRICA, APARATOS Y ACCESORIOS ELECTRICOS </t>
  </si>
  <si>
    <t>EQUIPOS DE GENERACION ELECTRICA, APARATO</t>
  </si>
  <si>
    <t>-       5670</t>
  </si>
  <si>
    <t>HERRAMIENTAS Y MÁQUINAS-HERRAMIENTA     </t>
  </si>
  <si>
    <t>HERRAMIENTAS</t>
  </si>
  <si>
    <t>-       5690</t>
  </si>
  <si>
    <t>OTROS EQUIPOS                           </t>
  </si>
  <si>
    <t>EQUIPO DE CLORACION</t>
  </si>
  <si>
    <t xml:space="preserve">COMPRA TANQUES DE ALMACENAMIENTO DE HIPOCLORITO DE SODIO  PARA UTILIZARSE EN EL ALMACENAMIENTO Y COMPRA DE  BOMBA PLASTICA   PARA UTILIZARSE EN EQUIPO DE BOMBEO PARA EL LLENADO DE LOS TANQUES DE ALMACENAMIENTO. EN PLANTA POTABILIZADORA. </t>
  </si>
  <si>
    <t>.    5900</t>
  </si>
  <si>
    <t>ACTIVOS INTANGIBLES</t>
  </si>
  <si>
    <t>-         5910</t>
  </si>
  <si>
    <t>SOFTWARE                                </t>
  </si>
  <si>
    <t>SOFTWARE</t>
  </si>
  <si>
    <t xml:space="preserve"> -        5970</t>
  </si>
  <si>
    <t xml:space="preserve">LICENCIAS INFORMATICAS E INTELECTUALES </t>
  </si>
  <si>
    <t>LICENCIAS INFORMATICAS E INTELECTUALES</t>
  </si>
  <si>
    <t xml:space="preserve">INVERSIÓN PÚBLICA </t>
  </si>
  <si>
    <t>.    6100</t>
  </si>
  <si>
    <t>OBRA PUBLICA EN BIENES DE DOMINIO PUBLICO</t>
  </si>
  <si>
    <t>-       6140</t>
  </si>
  <si>
    <t>DIVISION DE TERRENOS Y CONSTRUCCIÓN DE OBRAS DE URBANIZACIÓN</t>
  </si>
  <si>
    <t>CONSTRUCCIÓN DE OBRAS EN PROCESO</t>
  </si>
  <si>
    <t>DEUDA PÚBLICA</t>
  </si>
  <si>
    <t>.    9100</t>
  </si>
  <si>
    <t>AMORTIZACIÓN DE LA DEUDA PÚBLICA</t>
  </si>
  <si>
    <t>-       9110</t>
  </si>
  <si>
    <t xml:space="preserve">AMORTIZACIÓN DE LA DEUDA INTERNA CON INSTITUCIONES DE CRÉDITO </t>
  </si>
  <si>
    <t xml:space="preserve">CAPITAL CREDITO BANORTE </t>
  </si>
  <si>
    <t>.    9200</t>
  </si>
  <si>
    <t xml:space="preserve">INTERESES DE LA DEUDA PUBLICA </t>
  </si>
  <si>
    <t>-      9210</t>
  </si>
  <si>
    <t>INTERESES DE LA DEUDA INTERNA CON INSTITUCIONES DE CRÉDITO</t>
  </si>
  <si>
    <t>INTERESES DE CREDITO BANORTE</t>
  </si>
  <si>
    <t>.    9400</t>
  </si>
  <si>
    <t>GASTOS DE LA DEUDA PUBLICA</t>
  </si>
  <si>
    <t>-      9410</t>
  </si>
  <si>
    <t>GASTO DE LA DEUDA PUBLICA INTERNA</t>
  </si>
  <si>
    <t>.    9900</t>
  </si>
  <si>
    <t>ADEUDOS DE EJERCICIOS FISCALES ANTERIORES (ADEFAS)</t>
  </si>
  <si>
    <t>-       9910</t>
  </si>
  <si>
    <t>ADEFAS                                  </t>
  </si>
  <si>
    <t>AGUINALDO DE EJERCICIO ANTERIOR</t>
  </si>
  <si>
    <t>PROVEEDORES VARIOS</t>
  </si>
  <si>
    <t xml:space="preserve">VARIACION </t>
  </si>
  <si>
    <t>CORRESPONDIENTE DEL 01 DE ENERO AL 31 DE DICIEMBRE DE 2021</t>
  </si>
  <si>
    <t>-       2470</t>
  </si>
  <si>
    <t>ARTÍCULOS METÁLICOS PARA LA CONSTRUCCIÓN</t>
  </si>
  <si>
    <t>TECHUMBRE DE LAMINA</t>
  </si>
  <si>
    <t>-      3230</t>
  </si>
  <si>
    <t xml:space="preserve">ARRENDAMIENTO DE MOBILIARIO Y EQUIPO DE ADMINISTRACION, EDUCACIONAL Y RECREATIVO </t>
  </si>
  <si>
    <t>ARRENDAMIENTO DE FOTOCOPIADORA</t>
  </si>
  <si>
    <t>-       3270</t>
  </si>
  <si>
    <t>ARRENDAMIENTO DE ACTIVOS INTANGIBLES</t>
  </si>
  <si>
    <t>LICENCIA DE SISTEMA BIOMETRICO</t>
  </si>
  <si>
    <t>MANTENIMIENTO Y REPARACION DE EQUIPO DE OFICINA</t>
  </si>
  <si>
    <t>MANTTO Y REP DE SIST DE CAPTACION  Y CONDUCCION</t>
  </si>
  <si>
    <t>-       3580</t>
  </si>
  <si>
    <t>SERVICIOS DE LIMPIEZA Y MANEJO DE DESECHOS</t>
  </si>
  <si>
    <t>SERVICIO DE SANITIZACIÓN</t>
  </si>
  <si>
    <t>GASTOS DE ESCRITURACIÓN</t>
  </si>
  <si>
    <t>MAQUINARIA Y EQUIPOS DE SISTEMAS DE AGUA</t>
  </si>
  <si>
    <t>TERMONEBULIZADOR</t>
  </si>
  <si>
    <t xml:space="preserve">COMPRA DE IMPRESORAS MULTIFUNCIONAL PARA LAS DIFERENTES ENTIDADES DE LAS DIRECCIONES: GENERAL, COMERCIAL Y FINANZAS </t>
  </si>
  <si>
    <t xml:space="preserve">CONSUMO DE ALIMENTOS POR TRABAJADORES DEL ORGANISMO EN REUNIONES DE TRABAJO Y EVENTOS INHERENTES A LAS ACTIVIDADES DEL ORGANISMO </t>
  </si>
  <si>
    <t xml:space="preserve">MATERIAL UTILIZADO PARA LA REPARACION Y COLOCACION DE PLAFONES EN EL AREA DE MICROBIOLOGIA DE LA PLANTA POTABILIZADORA Y  REPARACION Y COLOCACION DE PLAFONES EN EL AREA DE MICROBIOLOGIA DE LA PLANTA POTABILIZADORA CAYACO </t>
  </si>
  <si>
    <t xml:space="preserve">COMPRA DE MONTEN PINTADO Y MATERIALES  PARA EL TECHUMBRE DE LA AZOTEA DE LA OFICINA CENTRAL DE LA CAPAMA </t>
  </si>
  <si>
    <t>MATERIAL MÉDICO (CUBREBOCAS, TERMÓMETROS, GARRAFAS DE ALCHOL PARA TÚNEL SANITIZADOR) ENTRE OTROS POR CONTINGENCIA SANITARIA</t>
  </si>
  <si>
    <t xml:space="preserve">REPARACIÓN DE CARCASA DE LA DIRECCIÓN OPERATIVA </t>
  </si>
  <si>
    <t xml:space="preserve"> SERVICIO DE REPARACION AL MOTOR/CLOUTCH/BOMBA DE AGUA AL CAMION VACTOR CAMEL DOP-M-022,   SERVICIO DE AJUSTE Y REPARACION A LA BOMBA HIDRAULICA DE ALTA PRESION Y TOMA DE FUERZA AL CAMION VACTOR DOP-M-022, SERVICIO DE MANTENIMIENTO PREVENTIVO Y CORRECTIVO AL CAMION VACTOR DOP-M-022 ADSCRITO AL DEPTO. DE ALCANTARILLADO SANITARIO. TRABAJO REALIZADO EN TALLER EXTERNO. BOBINADO DE ESTATOR BARNIZADO, REEMPLAZO DE RODAMIENTO ENCASQUILLADO DE IMPULSOR S.P. 4008-110 DEL DPTO.MANTTO ELECTROMECANICO, ENTRE OTROS.  </t>
  </si>
  <si>
    <t xml:space="preserve"> ACEITE HID. SAE 300. DEPTO DE CAPTACIONES Y CONDUCCION, SOLVENTE DIELÉCTRICO PARA MANTTO. DE EQUIPOS ELECTROMECÁNICOS MEC-041-2021 </t>
  </si>
  <si>
    <t xml:space="preserve"> TANQUES CON REGULADORES,, BOQUILLA PARA REGULADOR PARA PERSONAL QUE REALIZA TRABAJOS DE BUCEO EN EL RETIRO DE LODO Y BASURA. DEPTO DE CAPTACIÓN Y CONDUCCIÓN </t>
  </si>
  <si>
    <t xml:space="preserve"> CHAPAS, LLAVES, CANDADOS  REQUERIDOS POR LAS DIFERENTES ÁREAS DEL ORGANISMO </t>
  </si>
  <si>
    <t>SELLOS MECÁNICOS PARA EL GENERADOR G-6 DEL CÁRCAMO DE MALAESPINA Y PERRO DE 1/2" DRAGA MECANICA TIPO PESCADO 12", 18", POLEA DE FONDO 10" Y 12". DEPTO DE ALCANTARILLO SANITARIO</t>
  </si>
  <si>
    <t xml:space="preserve">RENTA DE EQUIPO DE FOTOCOPIADO DE DOS MESES DE JULIO Y SEPTIEMBRE DEL 2021 QUE SE ENCUENTRA INSTALADO EN EL EDIFICIO CENTRAL PARA USO A LAS DIFERENTES AREAS DEL ORGANISMO OPERADOR. </t>
  </si>
  <si>
    <t xml:space="preserve">RENTA DE MOBILIARIO PARA REUNIÓN DE CONSEJO DE ADMINISTRACIÓN </t>
  </si>
  <si>
    <t xml:space="preserve">SERVICIOS ELABORACIÓN E IMPRESIÓN DE HOLOGRAMAS, CONSTANCIAS DE NO ADEUDO E IMPRESIÓN DE RECIBOS DE AGUA, ASÍ COMO IMPRESIONES PARA ELABORACIÓN DE RECIBOS DE NÓMINA </t>
  </si>
  <si>
    <t xml:space="preserve"> MANTTO A EXTINTOR DEL DEPTO DE INGRESOS</t>
  </si>
  <si>
    <t xml:space="preserve"> CARGAS DE AIRE A TANQUES DE BUCEO UTILIZADO PARA LIMPIEZA DE EQUIPOS EN PAPAGAYO II CORRESPONDIENTES A LOS MESES DEL 01 DE ENERO AL 31 DE AGOSTO DEL AÑO 2021</t>
  </si>
  <si>
    <t xml:space="preserve">REHABILITACION DE FUENTES DE ABASTECIMIENTOS UTILIZANDO UN SISTEMA DE AIRE COMPRIMIDO EN LA COMUNIDAD DE GARRAPATAS </t>
  </si>
  <si>
    <t>FACTURAS VARIAS PARA CUBRIR SERVICIO DE SANITIZACIÓN EN OFICINA MALAESPINA,  OFICINA NAO TRINIDAD Y  SERVICIO DE SANITIZACION EN LAS DIFERENTES AREAS DEL ORGANISMO OPERADOR POR CONTINGENCIA SANITARIA</t>
  </si>
  <si>
    <t xml:space="preserve"> SERVICIO DE PUBLICIDAD NOVIEMBRE Y DICIEMBRE 2021 </t>
  </si>
  <si>
    <t>GASTOS DEL LIC. MARCOS AGUIRRE RUIZ. POR ACUDIR A LA CD DE MONTERREY NVO. LEON AL JUZGADO PRIMERO DE JUICIO ORAL CIVIL DEL PRIMER DISTRITO JUDICIAL</t>
  </si>
  <si>
    <t xml:space="preserve">PARA CUBRIR GASTOS DE AUTOBUS POR COMISIONES ASIGNADAS A PERSONAL PARA TRASLADARSE A LA CD DE CHILPANCINGO, GRO. A LAS OFICINAS DE LA CONAGUA, LA CD DE MEXICO DF ANTE EL JUZGADO SEGUNDO DE DISTRITO EN MATERIA CIVIL Y  A LA CD. MONTERREY  NVO. LEON AL JUZGADO PRIMERO DE JUICIO ORAL CIVIL DEL PRIMER DISTRITO JUDICIAL Y A LA CD. DE MÉXICO. </t>
  </si>
  <si>
    <t xml:space="preserve">PARA CUBRIR GASTOS DE ALIMENTACIÓN EN COMISIONES ASIGNADAS A PERSONAL PARA TRASLADARSE A LA CD DE CHILPANCINGO, GRO. A LAS OFICINAS DE LA CONAGUA, LA CD DE MEXICO DF ANTE EL JUZGADO SEGUNDO DE DISTRITO EN MATERIA CIVIL Y  A LA CD. MONTERREY  NVO. LEON AL JUZGADO PRIMERO DE JUICIO ORAL CIVIL DEL PRIMER DISTRITO JUDICIAL Y A LA CD. DE MÉXICO. </t>
  </si>
  <si>
    <t xml:space="preserve">PAGO DE ISR DEL EJERCICIO 2019 POR CONCEPTO DE RECARGOS Y ACTUALIZACIONES </t>
  </si>
  <si>
    <t>VERIFICACION DE INSTALACION ELECTRICA DE ACUERDO A LA NORMA OFICIAL MEXICANA NOM-001 SEDE 2012</t>
  </si>
  <si>
    <t xml:space="preserve">COMPUTADORAS DE ESCRITORIO DELL VOSTRO, SCANER Y MULTIFUNCIONALES REQUERIDAS POR LAS DIFERENTES ÁREAS DE FINANZAS Y DIRECCIÓN GENERAL  </t>
  </si>
  <si>
    <t xml:space="preserve">ADQUISICIÓN DE AIRES ACONDICIONADOS MINI SPLIT PARA LAS DIFERENTES ÁREAS DE LAS DIRECCIONES COMERCIAL, FINANZAS, OPERATIVA Y TÉCNICA </t>
  </si>
  <si>
    <t xml:space="preserve">ANTENA DE 25 DBI PARA UTILIZAR EN EL ÁREA DE SOPORTE TÉCNICO. </t>
  </si>
  <si>
    <t xml:space="preserve"> TANQUE DE GAS ESTACIONARIO PARA UTILIZAR EN LA PLANTA POTABILIZADORA,</t>
  </si>
  <si>
    <t>TERMO NEUBULIZADOR. PARA UTILIZAR EN LAS DIFERENTES OFICINAS DE LA CAPAMA. DEPTO DE SERVICIOS GENERALES</t>
  </si>
  <si>
    <t>SERVICIO DE REPARACION Y EMBOBINADO AL MOTOR ELETRICO 150 H.P. PERTENECIENTE AL EQUIPO N°4 DE INFONAVIT ALTA PROGRESO PARTE BAJA.  SERVICIO DE EMBOBINADO DE MOTOR PARA BOMBA DE AGUA DE 25 HP. UBICADO EN NUEVA CAYACO. REPARACIÓN DE MOTORES DE LOS EQUIPOS EQUIPOS 1 Y 5 DEL CARCAMO MALAESPINA.</t>
  </si>
  <si>
    <t>TOTALES</t>
  </si>
  <si>
    <t>PAGOS DE MARCHA, A LOS BENEFICIARIOS DE LOS COMPAÑEROS FALLECIDOS.</t>
  </si>
  <si>
    <t xml:space="preserve">POR LOS AÑOS DE ANTIGÜEDAD, QUE TIENE EL PERSONAL DE BASE Y LOS ACUERDOS DE LA PETICIÓN DEL PLIEGO PETITORIO DEL SINDICATO SECC. XXVII Y LA CAPAMA </t>
  </si>
  <si>
    <t>PRESTACIÓN QUE TIENEN DERECHO, LAS MADRES TRABAJADORAS DE BASE DE LA CAPAMA.</t>
  </si>
  <si>
    <t>POR LOS AÑOS DE ANTIGÜEDAD QUE TIENE EL PERSONAL DE BASE Y LOS ACUERDOS A LA PETICIÓN DEL PLIEGO PETITORIO DEL SINDICATO SECC. XXVII. Y LA CAPAMA</t>
  </si>
  <si>
    <t>BECAS DE ESTUDIO, A LOS HIJOS DE LOS TRABAJADORES DE BASE Y LOS ACUERDOS A LA PETICIÓN DEL PLIEGO PETITORIO DEL SINDICATO SECC. XXVII Y LA CAPAMA.</t>
  </si>
  <si>
    <t>PAQUETE ESCOLAR, ENTREGADOS A LOS HIJOS DE LOS TRABAJADORES DE BASE A LOS ACUERDOS A LA PETICIÓN DEL PLIEGO PETITORIO DEL SINDICATO SECC. XXVII Y LA  CAPAMA.</t>
  </si>
  <si>
    <t>COMPRA DE 200 PACK VESSEL Y 100 PACK STERILE MATERIAL PARA UTILIZARSE EN EL LABORATORIO DE LA PLANTA POTABILIZADORA.</t>
  </si>
  <si>
    <t>PAGO DE CASETAS Y PEAJES POR COMISIONES ASIGNADAS A LA
 CD. DE MÉXICO Y  CHILPANCINGO</t>
  </si>
  <si>
    <t>POR CADA 5 AÑOS DE SERVICIO SE LES OTORGA A LOS TRABAJADORES DE LA NOMINA DE BASE ESTA PERCEPCIÓN.</t>
  </si>
  <si>
    <t>POR FUGAS CONSTANTES EN LAS REDES HIDROSANITARIAS.</t>
  </si>
  <si>
    <t xml:space="preserve">DURANTE  LA TEMPORADA DE LLUVIAS PARA UTILIZARSE EN LA PLANTA POTABILIZADORA </t>
  </si>
  <si>
    <t xml:space="preserve"> ANTENAS ( MASTIL AUTOSOPORTADO Y SERIE EPMP,), DISCO DUROS, FUENTE DE PODER  PARA DIFERENTES AREAS DEL ORGANISMO.</t>
  </si>
  <si>
    <t>LLANTAS PARA LOS  MOVILES DE  ALCANTARILLADO SANITARIO DE LA DIRECCIÓN OPERATIVA Y PIPAS ASIGNADAS AL DEPARTAMENTO DE PROGRAMAS ALTERNATIVOS DE LA DIRECCIÓN DE GESTIÓN CIUDADANA</t>
  </si>
  <si>
    <t>REFACCIONES PARA USO DE REPARACION A LOS VEHICULOS Y OTROS DEL PARQUE VEHICULAR DE LA DIRECCIÓN OPERATIVA</t>
  </si>
  <si>
    <t>BOYAS DE GAS REFRIGERANTE R-410, 2 BOYAS DE GAS REFRIGERANTE R-22.PARA EL DEPTO DE SERVICIOS GENERALES, LAS CUALES SON UTILIZADAS EN LOS AIRES ACONDICIONADOS DE LAS DIFERENTES AREAS DEL ORGANISMO.</t>
  </si>
  <si>
    <t>REQUERIMIENTO DE RECURSOS HUMANOS (ACTUALIZACION DE SISTEMAS ACCYS DESARROLLO AÑO 2022,2023,2024 SISTEMA LOCAL (BIOMETRICO) PARA EL REGISTRO DE ASISTENCIA PARA PERONAL DEL ORGANISMO.</t>
  </si>
  <si>
    <t>SERVICIOS RECOLECCION DE MUESTRAS Y ANALISIS DE CALIDAD DEL AGUA RESIDUALES EN LAS DIFERENTES PLANTAS DE TRATAMIENTO.</t>
  </si>
  <si>
    <t>COMISIONES BANCARIAS EXTRAORDINARIAS POR EL MANEJO DE LAS CUENTAS BANCARIAS, POR DISPERSIÓN DE NOMINAS, POR LAS TERMINALES DE VENTA, EMISIÓN DE CHEQUE, CERTIFICACIÓN DE CHEQUES.</t>
  </si>
  <si>
    <t>POLIZA ANUAL 2021 SERVICIO DE SOPORTE TECNICO A DISTANCIA Y MANTTO. A LOS MODULOS DEL SISTEMA DE OPERGOB.</t>
  </si>
  <si>
    <t>MANTENIMIENTO Y REPARACIÓN DE UNIDADES MÓVILES (MOTOS Y AUTOMÓVILES) DE LAS DIFERENTES ÁREAS QUE CONFORMAN PARQUE VEHICULAR POR SER MOVIL CON MAS DE 10 AÑOS DE ANTIGÜEDAD.</t>
  </si>
  <si>
    <t>PROTOCOLIZACIÓN DE PODER LEGAL A LOS FUNCIONARIOS DEL AREA JURIDICA (ACTA DE CONSEJO), FE DE HECHOS POR PARO LABORAL DE SERVIDORES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</si>
</sst>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Arial Narrow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</cellStyleXfs>
  <cellXfs count="132">
    <xf numFmtId="0" fontId="0" fillId="0" borderId="0" xfId="0"/>
    <xf numFmtId="0" fontId="3" fillId="0" borderId="0" xfId="0" applyFont="1" applyFill="1" applyBorder="1"/>
    <xf numFmtId="0" fontId="4" fillId="0" borderId="0" xfId="4" applyFont="1" applyFill="1"/>
    <xf numFmtId="43" fontId="4" fillId="0" borderId="0" xfId="1" applyFont="1" applyFill="1"/>
    <xf numFmtId="0" fontId="0" fillId="0" borderId="0" xfId="0" applyFill="1"/>
    <xf numFmtId="0" fontId="10" fillId="0" borderId="9" xfId="7" quotePrefix="1" applyFont="1" applyBorder="1" applyAlignment="1">
      <alignment horizontal="center" vertical="center"/>
    </xf>
    <xf numFmtId="4" fontId="10" fillId="0" borderId="9" xfId="7" quotePrefix="1" applyNumberFormat="1" applyFont="1" applyBorder="1" applyAlignment="1">
      <alignment horizontal="center" vertical="center"/>
    </xf>
    <xf numFmtId="10" fontId="7" fillId="2" borderId="9" xfId="6" applyNumberFormat="1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vertical="center"/>
    </xf>
    <xf numFmtId="44" fontId="12" fillId="2" borderId="20" xfId="2" applyNumberFormat="1" applyFont="1" applyFill="1" applyBorder="1" applyAlignment="1">
      <alignment vertical="center"/>
    </xf>
    <xf numFmtId="9" fontId="12" fillId="2" borderId="21" xfId="3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4" fontId="3" fillId="3" borderId="23" xfId="2" applyFont="1" applyFill="1" applyBorder="1" applyAlignment="1">
      <alignment horizontal="left"/>
    </xf>
    <xf numFmtId="44" fontId="3" fillId="3" borderId="24" xfId="2" applyFont="1" applyFill="1" applyBorder="1" applyAlignment="1">
      <alignment horizontal="left" wrapText="1"/>
    </xf>
    <xf numFmtId="44" fontId="3" fillId="3" borderId="24" xfId="2" applyNumberFormat="1" applyFont="1" applyFill="1" applyBorder="1" applyAlignment="1">
      <alignment vertical="center"/>
    </xf>
    <xf numFmtId="9" fontId="3" fillId="3" borderId="25" xfId="3" applyFont="1" applyFill="1" applyBorder="1" applyAlignment="1">
      <alignment horizontal="center" vertical="center"/>
    </xf>
    <xf numFmtId="44" fontId="3" fillId="4" borderId="23" xfId="2" applyFont="1" applyFill="1" applyBorder="1" applyAlignment="1">
      <alignment horizontal="center"/>
    </xf>
    <xf numFmtId="44" fontId="3" fillId="4" borderId="24" xfId="2" applyFont="1" applyFill="1" applyBorder="1" applyAlignment="1">
      <alignment horizontal="left" wrapText="1"/>
    </xf>
    <xf numFmtId="44" fontId="3" fillId="4" borderId="24" xfId="2" applyNumberFormat="1" applyFont="1" applyFill="1" applyBorder="1" applyAlignment="1">
      <alignment vertical="center"/>
    </xf>
    <xf numFmtId="9" fontId="3" fillId="4" borderId="25" xfId="3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23" xfId="0" applyFont="1" applyFill="1" applyBorder="1" applyAlignment="1">
      <alignment horizontal="right"/>
    </xf>
    <xf numFmtId="0" fontId="3" fillId="0" borderId="24" xfId="0" applyFont="1" applyFill="1" applyBorder="1" applyAlignment="1">
      <alignment wrapText="1"/>
    </xf>
    <xf numFmtId="43" fontId="3" fillId="0" borderId="24" xfId="1" applyFont="1" applyFill="1" applyBorder="1" applyAlignment="1">
      <alignment horizontal="center" vertical="center" wrapText="1"/>
    </xf>
    <xf numFmtId="44" fontId="3" fillId="0" borderId="24" xfId="2" applyNumberFormat="1" applyFont="1" applyFill="1" applyBorder="1" applyAlignment="1">
      <alignment vertical="center"/>
    </xf>
    <xf numFmtId="9" fontId="3" fillId="0" borderId="25" xfId="3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vertical="center" wrapText="1"/>
    </xf>
    <xf numFmtId="44" fontId="3" fillId="4" borderId="24" xfId="2" applyFont="1" applyFill="1" applyBorder="1" applyAlignment="1">
      <alignment horizontal="left"/>
    </xf>
    <xf numFmtId="0" fontId="14" fillId="0" borderId="23" xfId="0" applyFont="1" applyFill="1" applyBorder="1" applyAlignment="1">
      <alignment horizontal="right"/>
    </xf>
    <xf numFmtId="0" fontId="14" fillId="0" borderId="24" xfId="0" applyFont="1" applyFill="1" applyBorder="1" applyAlignment="1">
      <alignment wrapText="1"/>
    </xf>
    <xf numFmtId="0" fontId="15" fillId="0" borderId="24" xfId="0" applyFont="1" applyFill="1" applyBorder="1" applyAlignment="1">
      <alignment vertical="center" wrapText="1"/>
    </xf>
    <xf numFmtId="0" fontId="3" fillId="4" borderId="23" xfId="0" quotePrefix="1" applyFont="1" applyFill="1" applyBorder="1" applyAlignment="1">
      <alignment horizontal="left"/>
    </xf>
    <xf numFmtId="0" fontId="3" fillId="4" borderId="24" xfId="0" applyFont="1" applyFill="1" applyBorder="1" applyAlignment="1">
      <alignment wrapText="1"/>
    </xf>
    <xf numFmtId="0" fontId="15" fillId="0" borderId="24" xfId="0" applyFont="1" applyFill="1" applyBorder="1" applyAlignment="1">
      <alignment wrapText="1"/>
    </xf>
    <xf numFmtId="0" fontId="3" fillId="0" borderId="24" xfId="0" applyFont="1" applyFill="1" applyBorder="1" applyAlignment="1">
      <alignment horizontal="left" wrapText="1"/>
    </xf>
    <xf numFmtId="0" fontId="11" fillId="2" borderId="23" xfId="0" applyFont="1" applyFill="1" applyBorder="1" applyAlignment="1">
      <alignment horizontal="left" vertical="center"/>
    </xf>
    <xf numFmtId="0" fontId="11" fillId="2" borderId="24" xfId="0" applyFont="1" applyFill="1" applyBorder="1" applyAlignment="1">
      <alignment vertical="center"/>
    </xf>
    <xf numFmtId="44" fontId="12" fillId="2" borderId="24" xfId="2" applyNumberFormat="1" applyFont="1" applyFill="1" applyBorder="1" applyAlignment="1">
      <alignment vertical="center"/>
    </xf>
    <xf numFmtId="9" fontId="12" fillId="2" borderId="25" xfId="3" applyFont="1" applyFill="1" applyBorder="1" applyAlignment="1">
      <alignment horizontal="center" vertical="center"/>
    </xf>
    <xf numFmtId="44" fontId="3" fillId="4" borderId="23" xfId="2" quotePrefix="1" applyFont="1" applyFill="1" applyBorder="1" applyAlignment="1">
      <alignment horizontal="center"/>
    </xf>
    <xf numFmtId="164" fontId="3" fillId="4" borderId="23" xfId="2" quotePrefix="1" applyNumberFormat="1" applyFont="1" applyFill="1" applyBorder="1" applyAlignment="1">
      <alignment horizontal="center"/>
    </xf>
    <xf numFmtId="44" fontId="3" fillId="4" borderId="24" xfId="1" applyNumberFormat="1" applyFont="1" applyFill="1" applyBorder="1" applyAlignment="1">
      <alignment vertical="center"/>
    </xf>
    <xf numFmtId="44" fontId="3" fillId="4" borderId="23" xfId="2" applyFont="1" applyFill="1" applyBorder="1" applyAlignment="1">
      <alignment horizontal="left" wrapText="1"/>
    </xf>
    <xf numFmtId="44" fontId="3" fillId="4" borderId="24" xfId="2" applyNumberFormat="1" applyFont="1" applyFill="1" applyBorder="1" applyAlignment="1">
      <alignment vertical="center" wrapText="1"/>
    </xf>
    <xf numFmtId="0" fontId="16" fillId="0" borderId="24" xfId="0" applyFont="1" applyFill="1" applyBorder="1" applyAlignment="1">
      <alignment wrapText="1"/>
    </xf>
    <xf numFmtId="0" fontId="2" fillId="0" borderId="0" xfId="0" applyFont="1" applyFill="1" applyAlignment="1">
      <alignment vertical="center"/>
    </xf>
    <xf numFmtId="43" fontId="3" fillId="4" borderId="24" xfId="1" applyFont="1" applyFill="1" applyBorder="1" applyAlignment="1">
      <alignment horizontal="center" vertical="center" wrapText="1"/>
    </xf>
    <xf numFmtId="0" fontId="3" fillId="0" borderId="24" xfId="0" applyFont="1" applyFill="1" applyBorder="1" applyAlignment="1"/>
    <xf numFmtId="0" fontId="14" fillId="0" borderId="24" xfId="0" applyFont="1" applyFill="1" applyBorder="1" applyAlignment="1">
      <alignment horizontal="left" wrapText="1"/>
    </xf>
    <xf numFmtId="0" fontId="14" fillId="0" borderId="24" xfId="0" applyFont="1" applyFill="1" applyBorder="1" applyAlignment="1">
      <alignment horizontal="left" vertical="center" wrapText="1"/>
    </xf>
    <xf numFmtId="43" fontId="17" fillId="0" borderId="24" xfId="1" applyFont="1" applyFill="1" applyBorder="1" applyAlignment="1">
      <alignment horizontal="center" vertical="center" wrapText="1"/>
    </xf>
    <xf numFmtId="43" fontId="3" fillId="3" borderId="24" xfId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/>
    </xf>
    <xf numFmtId="44" fontId="11" fillId="5" borderId="32" xfId="2" applyNumberFormat="1" applyFont="1" applyFill="1" applyBorder="1" applyAlignment="1">
      <alignment vertical="center"/>
    </xf>
    <xf numFmtId="9" fontId="11" fillId="5" borderId="33" xfId="3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8" fillId="0" borderId="0" xfId="4" applyFont="1" applyFill="1" applyBorder="1" applyAlignment="1">
      <alignment horizontal="center" vertical="center"/>
    </xf>
    <xf numFmtId="44" fontId="0" fillId="0" borderId="0" xfId="0" applyNumberFormat="1" applyFill="1"/>
    <xf numFmtId="0" fontId="3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right" wrapText="1"/>
    </xf>
    <xf numFmtId="43" fontId="0" fillId="0" borderId="0" xfId="1" applyFont="1" applyFill="1"/>
    <xf numFmtId="0" fontId="3" fillId="0" borderId="0" xfId="0" applyFont="1" applyAlignment="1">
      <alignment horizontal="left"/>
    </xf>
    <xf numFmtId="43" fontId="0" fillId="0" borderId="0" xfId="0" applyNumberFormat="1"/>
    <xf numFmtId="0" fontId="12" fillId="0" borderId="0" xfId="0" applyFont="1" applyAlignment="1">
      <alignment horizontal="right"/>
    </xf>
    <xf numFmtId="43" fontId="0" fillId="0" borderId="0" xfId="1" applyFont="1"/>
    <xf numFmtId="43" fontId="0" fillId="0" borderId="0" xfId="0" applyNumberFormat="1" applyFill="1"/>
    <xf numFmtId="44" fontId="0" fillId="0" borderId="0" xfId="0" applyNumberFormat="1"/>
    <xf numFmtId="44" fontId="0" fillId="6" borderId="0" xfId="0" applyNumberFormat="1" applyFill="1"/>
    <xf numFmtId="44" fontId="3" fillId="0" borderId="24" xfId="2" applyFont="1" applyFill="1" applyBorder="1" applyAlignment="1">
      <alignment horizontal="left" wrapText="1"/>
    </xf>
    <xf numFmtId="0" fontId="3" fillId="0" borderId="24" xfId="0" applyFont="1" applyFill="1" applyBorder="1" applyAlignment="1">
      <alignment vertical="center"/>
    </xf>
    <xf numFmtId="0" fontId="6" fillId="0" borderId="1" xfId="5" applyFont="1" applyBorder="1" applyAlignment="1">
      <alignment horizontal="right"/>
    </xf>
    <xf numFmtId="0" fontId="7" fillId="2" borderId="2" xfId="5" applyFont="1" applyFill="1" applyBorder="1" applyAlignment="1">
      <alignment horizontal="center"/>
    </xf>
    <xf numFmtId="0" fontId="7" fillId="2" borderId="3" xfId="5" applyFont="1" applyFill="1" applyBorder="1" applyAlignment="1">
      <alignment horizontal="center"/>
    </xf>
    <xf numFmtId="0" fontId="7" fillId="2" borderId="4" xfId="5" applyFont="1" applyFill="1" applyBorder="1" applyAlignment="1">
      <alignment horizontal="center"/>
    </xf>
    <xf numFmtId="0" fontId="8" fillId="2" borderId="5" xfId="5" applyFont="1" applyFill="1" applyBorder="1" applyAlignment="1">
      <alignment horizontal="center"/>
    </xf>
    <xf numFmtId="0" fontId="8" fillId="2" borderId="0" xfId="5" applyFont="1" applyFill="1" applyBorder="1" applyAlignment="1">
      <alignment horizontal="center"/>
    </xf>
    <xf numFmtId="0" fontId="8" fillId="2" borderId="6" xfId="5" applyFont="1" applyFill="1" applyBorder="1" applyAlignment="1">
      <alignment horizontal="center"/>
    </xf>
    <xf numFmtId="0" fontId="9" fillId="2" borderId="5" xfId="6" applyFont="1" applyFill="1" applyBorder="1" applyAlignment="1">
      <alignment horizontal="center" vertical="center"/>
    </xf>
    <xf numFmtId="0" fontId="9" fillId="2" borderId="0" xfId="6" applyFont="1" applyFill="1" applyBorder="1" applyAlignment="1">
      <alignment horizontal="center" vertical="center"/>
    </xf>
    <xf numFmtId="0" fontId="9" fillId="2" borderId="6" xfId="6" applyFont="1" applyFill="1" applyBorder="1" applyAlignment="1">
      <alignment horizontal="center" vertical="center"/>
    </xf>
    <xf numFmtId="0" fontId="8" fillId="2" borderId="7" xfId="6" applyFont="1" applyFill="1" applyBorder="1" applyAlignment="1">
      <alignment horizontal="center" vertical="center"/>
    </xf>
    <xf numFmtId="0" fontId="8" fillId="2" borderId="1" xfId="6" applyFont="1" applyFill="1" applyBorder="1" applyAlignment="1">
      <alignment horizontal="center" vertical="center"/>
    </xf>
    <xf numFmtId="0" fontId="8" fillId="2" borderId="8" xfId="6" applyFont="1" applyFill="1" applyBorder="1" applyAlignment="1">
      <alignment horizontal="center" vertical="center"/>
    </xf>
    <xf numFmtId="4" fontId="10" fillId="0" borderId="10" xfId="7" quotePrefix="1" applyNumberFormat="1" applyFont="1" applyBorder="1" applyAlignment="1">
      <alignment horizontal="center" vertical="center"/>
    </xf>
    <xf numFmtId="4" fontId="10" fillId="0" borderId="11" xfId="7" quotePrefix="1" applyNumberFormat="1" applyFont="1" applyBorder="1" applyAlignment="1">
      <alignment horizontal="center" vertical="center"/>
    </xf>
    <xf numFmtId="0" fontId="7" fillId="2" borderId="13" xfId="6" applyFont="1" applyFill="1" applyBorder="1" applyAlignment="1">
      <alignment horizontal="center" vertical="center" wrapText="1"/>
    </xf>
    <xf numFmtId="0" fontId="7" fillId="2" borderId="17" xfId="6" applyFont="1" applyFill="1" applyBorder="1" applyAlignment="1">
      <alignment horizontal="center" vertical="center" wrapText="1"/>
    </xf>
    <xf numFmtId="0" fontId="7" fillId="2" borderId="2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7" fillId="2" borderId="8" xfId="7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7" fillId="2" borderId="2" xfId="6" applyFont="1" applyFill="1" applyBorder="1" applyAlignment="1">
      <alignment horizontal="center" vertical="center" wrapText="1"/>
    </xf>
    <xf numFmtId="0" fontId="7" fillId="2" borderId="7" xfId="6" applyFont="1" applyFill="1" applyBorder="1" applyAlignment="1">
      <alignment horizontal="center" vertical="center" wrapText="1"/>
    </xf>
    <xf numFmtId="0" fontId="7" fillId="2" borderId="12" xfId="6" applyFont="1" applyFill="1" applyBorder="1" applyAlignment="1">
      <alignment horizontal="center" vertical="center" wrapText="1"/>
    </xf>
    <xf numFmtId="0" fontId="7" fillId="2" borderId="16" xfId="6" applyFont="1" applyFill="1" applyBorder="1" applyAlignment="1">
      <alignment horizontal="center" vertical="center" wrapText="1"/>
    </xf>
    <xf numFmtId="10" fontId="7" fillId="2" borderId="14" xfId="6" applyNumberFormat="1" applyFont="1" applyFill="1" applyBorder="1" applyAlignment="1">
      <alignment horizontal="center" vertical="center" wrapText="1"/>
    </xf>
    <xf numFmtId="10" fontId="7" fillId="2" borderId="18" xfId="6" applyNumberFormat="1" applyFont="1" applyFill="1" applyBorder="1" applyAlignment="1">
      <alignment horizontal="center" vertical="center" wrapText="1"/>
    </xf>
    <xf numFmtId="0" fontId="7" fillId="2" borderId="10" xfId="6" applyFont="1" applyFill="1" applyBorder="1" applyAlignment="1">
      <alignment horizontal="center" vertical="center" wrapText="1"/>
    </xf>
    <xf numFmtId="0" fontId="7" fillId="2" borderId="15" xfId="6" applyFont="1" applyFill="1" applyBorder="1" applyAlignment="1">
      <alignment horizontal="center" vertical="center" wrapText="1"/>
    </xf>
    <xf numFmtId="44" fontId="20" fillId="0" borderId="23" xfId="2" applyNumberFormat="1" applyFont="1" applyFill="1" applyBorder="1" applyAlignment="1">
      <alignment horizontal="left" vertical="center" wrapText="1"/>
    </xf>
    <xf numFmtId="44" fontId="20" fillId="0" borderId="26" xfId="2" applyNumberFormat="1" applyFont="1" applyFill="1" applyBorder="1" applyAlignment="1">
      <alignment horizontal="left" vertical="center"/>
    </xf>
    <xf numFmtId="0" fontId="20" fillId="0" borderId="23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44" fontId="13" fillId="0" borderId="23" xfId="2" applyNumberFormat="1" applyFont="1" applyFill="1" applyBorder="1" applyAlignment="1">
      <alignment horizontal="left" vertical="center" wrapText="1"/>
    </xf>
    <xf numFmtId="44" fontId="13" fillId="0" borderId="26" xfId="2" applyNumberFormat="1" applyFont="1" applyFill="1" applyBorder="1" applyAlignment="1">
      <alignment horizontal="left" vertical="center"/>
    </xf>
    <xf numFmtId="0" fontId="13" fillId="0" borderId="23" xfId="0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vertical="center" wrapText="1"/>
    </xf>
    <xf numFmtId="0" fontId="13" fillId="0" borderId="26" xfId="0" applyFont="1" applyFill="1" applyBorder="1" applyAlignment="1">
      <alignment vertical="center" wrapText="1"/>
    </xf>
    <xf numFmtId="44" fontId="13" fillId="0" borderId="23" xfId="2" applyNumberFormat="1" applyFont="1" applyFill="1" applyBorder="1" applyAlignment="1">
      <alignment vertical="center" wrapText="1"/>
    </xf>
    <xf numFmtId="44" fontId="13" fillId="0" borderId="26" xfId="2" applyNumberFormat="1" applyFont="1" applyFill="1" applyBorder="1" applyAlignment="1">
      <alignment vertical="center"/>
    </xf>
    <xf numFmtId="44" fontId="13" fillId="0" borderId="27" xfId="2" applyNumberFormat="1" applyFont="1" applyFill="1" applyBorder="1" applyAlignment="1">
      <alignment horizontal="left" vertical="center" wrapText="1"/>
    </xf>
    <xf numFmtId="44" fontId="13" fillId="0" borderId="28" xfId="2" applyNumberFormat="1" applyFont="1" applyFill="1" applyBorder="1" applyAlignment="1">
      <alignment horizontal="left" vertical="center" wrapText="1"/>
    </xf>
    <xf numFmtId="0" fontId="19" fillId="0" borderId="23" xfId="0" applyFont="1" applyFill="1" applyBorder="1" applyAlignment="1">
      <alignment horizontal="left" vertical="center" wrapText="1"/>
    </xf>
    <xf numFmtId="0" fontId="19" fillId="0" borderId="26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horizontal="left" vertical="center"/>
    </xf>
    <xf numFmtId="0" fontId="13" fillId="0" borderId="26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 wrapText="1"/>
    </xf>
    <xf numFmtId="0" fontId="11" fillId="5" borderId="3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</cellXfs>
  <cellStyles count="8">
    <cellStyle name="Millares" xfId="1" builtinId="3"/>
    <cellStyle name="Moneda" xfId="2" builtinId="4"/>
    <cellStyle name="Normal" xfId="0" builtinId="0"/>
    <cellStyle name="Normal 2 2" xfId="6"/>
    <cellStyle name="Normal 6 4" xfId="4"/>
    <cellStyle name="Normal_Formatos aspecto Financiero 2 2" xfId="5"/>
    <cellStyle name="Normal_transferencias presupuestales" xfId="7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638176</xdr:colOff>
      <xdr:row>331</xdr:row>
      <xdr:rowOff>0</xdr:rowOff>
    </xdr:from>
    <xdr:to>
      <xdr:col>4</xdr:col>
      <xdr:colOff>840196</xdr:colOff>
      <xdr:row>358</xdr:row>
      <xdr:rowOff>133350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9EC5D8FF-602F-4D86-A4EB-55EF2892975A}"/>
            </a:ext>
          </a:extLst>
        </xdr:cNvPr>
        <xdr:cNvSpPr txBox="1">
          <a:spLocks noChangeArrowheads="1"/>
        </xdr:cNvSpPr>
      </xdr:nvSpPr>
      <xdr:spPr bwMode="auto">
        <a:xfrm>
          <a:off x="4162426" y="90001725"/>
          <a:ext cx="220227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</a:t>
          </a:r>
        </a:p>
      </xdr:txBody>
    </xdr:sp>
    <xdr:clientData/>
  </xdr:twoCellAnchor>
  <xdr:twoCellAnchor>
    <xdr:from>
      <xdr:col>5</xdr:col>
      <xdr:colOff>809625</xdr:colOff>
      <xdr:row>332</xdr:row>
      <xdr:rowOff>28575</xdr:rowOff>
    </xdr:from>
    <xdr:to>
      <xdr:col>8</xdr:col>
      <xdr:colOff>0</xdr:colOff>
      <xdr:row>359</xdr:row>
      <xdr:rowOff>76199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475978F9-9F42-48C9-AE77-489D581BFFA1}"/>
            </a:ext>
          </a:extLst>
        </xdr:cNvPr>
        <xdr:cNvSpPr txBox="1">
          <a:spLocks noChangeArrowheads="1"/>
        </xdr:cNvSpPr>
      </xdr:nvSpPr>
      <xdr:spPr bwMode="auto">
        <a:xfrm>
          <a:off x="7448550" y="90220800"/>
          <a:ext cx="221932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Arturo Latabán López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1143000</xdr:colOff>
      <xdr:row>332</xdr:row>
      <xdr:rowOff>38100</xdr:rowOff>
    </xdr:from>
    <xdr:to>
      <xdr:col>9</xdr:col>
      <xdr:colOff>1314450</xdr:colOff>
      <xdr:row>359</xdr:row>
      <xdr:rowOff>85724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CDCAFA55-DA02-4D77-8DA5-9BA3F8E63516}"/>
            </a:ext>
          </a:extLst>
        </xdr:cNvPr>
        <xdr:cNvSpPr txBox="1">
          <a:spLocks noChangeArrowheads="1"/>
        </xdr:cNvSpPr>
      </xdr:nvSpPr>
      <xdr:spPr bwMode="auto">
        <a:xfrm>
          <a:off x="10810875" y="90230325"/>
          <a:ext cx="20193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57150</xdr:colOff>
      <xdr:row>332</xdr:row>
      <xdr:rowOff>28575</xdr:rowOff>
    </xdr:from>
    <xdr:to>
      <xdr:col>1</xdr:col>
      <xdr:colOff>2000250</xdr:colOff>
      <xdr:row>362</xdr:row>
      <xdr:rowOff>57149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752475" y="90220800"/>
          <a:ext cx="1943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8"/>
  <sheetViews>
    <sheetView tabSelected="1" topLeftCell="C1" zoomScaleNormal="100" workbookViewId="0">
      <pane ySplit="8" topLeftCell="A9" activePane="bottomLeft" state="frozen"/>
      <selection pane="bottomLeft" activeCell="L9" sqref="L9"/>
    </sheetView>
  </sheetViews>
  <sheetFormatPr baseColWidth="10" defaultRowHeight="15" x14ac:dyDescent="0.25"/>
  <cols>
    <col min="1" max="1" width="10.42578125" customWidth="1"/>
    <col min="2" max="2" width="42.42578125" customWidth="1"/>
    <col min="3" max="3" width="17" customWidth="1"/>
    <col min="4" max="4" width="13" customWidth="1"/>
    <col min="5" max="5" width="16.7109375" customWidth="1"/>
    <col min="6" max="6" width="17.140625" customWidth="1"/>
    <col min="7" max="7" width="15.5703125" customWidth="1"/>
    <col min="8" max="8" width="12.7109375" customWidth="1"/>
    <col min="9" max="9" width="27.7109375" customWidth="1"/>
    <col min="10" max="10" width="30.5703125" customWidth="1"/>
  </cols>
  <sheetData>
    <row r="1" spans="1:10" s="4" customFormat="1" ht="16.5" thickBot="1" x14ac:dyDescent="0.3">
      <c r="A1" s="1"/>
      <c r="B1" s="2"/>
      <c r="C1" s="2"/>
      <c r="D1" s="2"/>
      <c r="E1" s="3"/>
      <c r="F1" s="3"/>
      <c r="G1" s="3"/>
      <c r="H1" s="3"/>
      <c r="I1" s="73" t="s">
        <v>0</v>
      </c>
      <c r="J1" s="73"/>
    </row>
    <row r="2" spans="1:10" x14ac:dyDescent="0.25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6"/>
    </row>
    <row r="3" spans="1:10" ht="18" x14ac:dyDescent="0.25">
      <c r="A3" s="77" t="s">
        <v>2</v>
      </c>
      <c r="B3" s="78"/>
      <c r="C3" s="78"/>
      <c r="D3" s="78"/>
      <c r="E3" s="78"/>
      <c r="F3" s="78"/>
      <c r="G3" s="78"/>
      <c r="H3" s="78"/>
      <c r="I3" s="78"/>
      <c r="J3" s="79"/>
    </row>
    <row r="4" spans="1:10" ht="15.75" x14ac:dyDescent="0.25">
      <c r="A4" s="80" t="s">
        <v>3</v>
      </c>
      <c r="B4" s="81"/>
      <c r="C4" s="81"/>
      <c r="D4" s="81"/>
      <c r="E4" s="81"/>
      <c r="F4" s="81"/>
      <c r="G4" s="81"/>
      <c r="H4" s="81"/>
      <c r="I4" s="81"/>
      <c r="J4" s="82"/>
    </row>
    <row r="5" spans="1:10" ht="18.75" thickBot="1" x14ac:dyDescent="0.3">
      <c r="A5" s="83" t="s">
        <v>459</v>
      </c>
      <c r="B5" s="84"/>
      <c r="C5" s="84"/>
      <c r="D5" s="84"/>
      <c r="E5" s="84"/>
      <c r="F5" s="84"/>
      <c r="G5" s="84"/>
      <c r="H5" s="84"/>
      <c r="I5" s="84"/>
      <c r="J5" s="85"/>
    </row>
    <row r="6" spans="1:10" ht="15.75" customHeight="1" thickBot="1" x14ac:dyDescent="0.3">
      <c r="A6" s="5" t="s">
        <v>4</v>
      </c>
      <c r="B6" s="5" t="s">
        <v>5</v>
      </c>
      <c r="C6" s="5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86" t="s">
        <v>12</v>
      </c>
      <c r="J6" s="87"/>
    </row>
    <row r="7" spans="1:10" ht="22.5" customHeight="1" thickBot="1" x14ac:dyDescent="0.3">
      <c r="A7" s="98" t="s">
        <v>13</v>
      </c>
      <c r="B7" s="100" t="s">
        <v>14</v>
      </c>
      <c r="C7" s="88" t="s">
        <v>15</v>
      </c>
      <c r="D7" s="102" t="s">
        <v>16</v>
      </c>
      <c r="E7" s="104" t="s">
        <v>17</v>
      </c>
      <c r="F7" s="105"/>
      <c r="G7" s="88" t="s">
        <v>18</v>
      </c>
      <c r="H7" s="88" t="s">
        <v>19</v>
      </c>
      <c r="I7" s="90" t="s">
        <v>20</v>
      </c>
      <c r="J7" s="91"/>
    </row>
    <row r="8" spans="1:10" ht="22.5" customHeight="1" thickBot="1" x14ac:dyDescent="0.3">
      <c r="A8" s="99"/>
      <c r="B8" s="101"/>
      <c r="C8" s="89"/>
      <c r="D8" s="103"/>
      <c r="E8" s="7" t="s">
        <v>21</v>
      </c>
      <c r="F8" s="7" t="s">
        <v>22</v>
      </c>
      <c r="G8" s="89"/>
      <c r="H8" s="89"/>
      <c r="I8" s="92"/>
      <c r="J8" s="93"/>
    </row>
    <row r="9" spans="1:10" s="12" customFormat="1" ht="21.75" customHeight="1" x14ac:dyDescent="0.25">
      <c r="A9" s="8">
        <v>1000</v>
      </c>
      <c r="B9" s="9" t="s">
        <v>23</v>
      </c>
      <c r="C9" s="10">
        <f>C10+C17+C28+C35+C52+C55</f>
        <v>460000000.00000006</v>
      </c>
      <c r="D9" s="10">
        <f>D10+D17+D28+D35+D52+D55</f>
        <v>0</v>
      </c>
      <c r="E9" s="10">
        <f>E10+E17+E28+E35+E52+E55</f>
        <v>467289056.92000002</v>
      </c>
      <c r="F9" s="10">
        <f>F10+F17+F28+F35+F52+F55</f>
        <v>467289056.92000002</v>
      </c>
      <c r="G9" s="10">
        <f>G10+G17+G28+G35+G52+G55</f>
        <v>459999999.99999994</v>
      </c>
      <c r="H9" s="11">
        <f>+G9/C9-1</f>
        <v>0</v>
      </c>
      <c r="I9" s="94"/>
      <c r="J9" s="95"/>
    </row>
    <row r="10" spans="1:10" s="4" customFormat="1" ht="29.25" customHeight="1" x14ac:dyDescent="0.25">
      <c r="A10" s="13" t="s">
        <v>24</v>
      </c>
      <c r="B10" s="14" t="s">
        <v>25</v>
      </c>
      <c r="C10" s="15">
        <f t="shared" ref="C10:H10" si="0">C11</f>
        <v>250209997.83000001</v>
      </c>
      <c r="D10" s="15">
        <f t="shared" si="0"/>
        <v>0</v>
      </c>
      <c r="E10" s="15">
        <f t="shared" si="0"/>
        <v>55262338.729999989</v>
      </c>
      <c r="F10" s="15">
        <f t="shared" si="0"/>
        <v>46561862.550000004</v>
      </c>
      <c r="G10" s="15">
        <f t="shared" si="0"/>
        <v>258910474.01000002</v>
      </c>
      <c r="H10" s="16">
        <f t="shared" si="0"/>
        <v>3.4772695957222988E-2</v>
      </c>
      <c r="I10" s="96"/>
      <c r="J10" s="97"/>
    </row>
    <row r="11" spans="1:10" s="21" customFormat="1" x14ac:dyDescent="0.25">
      <c r="A11" s="17" t="s">
        <v>26</v>
      </c>
      <c r="B11" s="18" t="s">
        <v>27</v>
      </c>
      <c r="C11" s="19">
        <f>SUM(C12:C16)</f>
        <v>250209997.83000001</v>
      </c>
      <c r="D11" s="19">
        <f t="shared" ref="D11:G11" si="1">SUM(D12:D16)</f>
        <v>0</v>
      </c>
      <c r="E11" s="19">
        <f t="shared" si="1"/>
        <v>55262338.729999989</v>
      </c>
      <c r="F11" s="19">
        <f t="shared" si="1"/>
        <v>46561862.550000004</v>
      </c>
      <c r="G11" s="19">
        <f t="shared" si="1"/>
        <v>258910474.01000002</v>
      </c>
      <c r="H11" s="20">
        <f>+G11/C11-1</f>
        <v>3.4772695957222988E-2</v>
      </c>
      <c r="I11" s="96"/>
      <c r="J11" s="97"/>
    </row>
    <row r="12" spans="1:10" s="4" customFormat="1" x14ac:dyDescent="0.25">
      <c r="A12" s="22">
        <v>11301</v>
      </c>
      <c r="B12" s="23" t="s">
        <v>28</v>
      </c>
      <c r="C12" s="24">
        <v>83927217.25</v>
      </c>
      <c r="D12" s="24">
        <v>0</v>
      </c>
      <c r="E12" s="25">
        <v>20269787.699999996</v>
      </c>
      <c r="F12" s="25">
        <v>12784558.439999998</v>
      </c>
      <c r="G12" s="24">
        <f>+C12+D12+E12-F12</f>
        <v>91412446.50999999</v>
      </c>
      <c r="H12" s="26">
        <f>+G12/C12-1</f>
        <v>8.9187149357081719E-2</v>
      </c>
      <c r="I12" s="96"/>
      <c r="J12" s="97"/>
    </row>
    <row r="13" spans="1:10" s="4" customFormat="1" x14ac:dyDescent="0.25">
      <c r="A13" s="22">
        <v>11302</v>
      </c>
      <c r="B13" s="23" t="s">
        <v>29</v>
      </c>
      <c r="C13" s="24">
        <v>83927217.250000015</v>
      </c>
      <c r="D13" s="24">
        <v>0</v>
      </c>
      <c r="E13" s="25">
        <v>15610577.25</v>
      </c>
      <c r="F13" s="25">
        <v>12535490.630000005</v>
      </c>
      <c r="G13" s="24">
        <f>+C13+D13+E13-F13</f>
        <v>87002303.870000005</v>
      </c>
      <c r="H13" s="26">
        <f t="shared" ref="H13:H16" si="2">+G13/C13-1</f>
        <v>3.6639921121654817E-2</v>
      </c>
      <c r="I13" s="96"/>
      <c r="J13" s="97"/>
    </row>
    <row r="14" spans="1:10" s="4" customFormat="1" x14ac:dyDescent="0.25">
      <c r="A14" s="22">
        <v>11303</v>
      </c>
      <c r="B14" s="23" t="s">
        <v>30</v>
      </c>
      <c r="C14" s="24">
        <v>7438286.3999999985</v>
      </c>
      <c r="D14" s="24">
        <v>0</v>
      </c>
      <c r="E14" s="25">
        <v>2071376.3199999998</v>
      </c>
      <c r="F14" s="25">
        <v>2199232.0399999991</v>
      </c>
      <c r="G14" s="24">
        <f>+C14+D14+E14-F14</f>
        <v>7310430.6799999997</v>
      </c>
      <c r="H14" s="26">
        <f t="shared" si="2"/>
        <v>-1.7188867586491297E-2</v>
      </c>
      <c r="I14" s="96"/>
      <c r="J14" s="97"/>
    </row>
    <row r="15" spans="1:10" s="4" customFormat="1" x14ac:dyDescent="0.25">
      <c r="A15" s="22">
        <v>11304</v>
      </c>
      <c r="B15" s="23" t="s">
        <v>31</v>
      </c>
      <c r="C15" s="24">
        <v>51282290.640000008</v>
      </c>
      <c r="D15" s="24">
        <v>0</v>
      </c>
      <c r="E15" s="25">
        <v>11942684.199999996</v>
      </c>
      <c r="F15" s="25">
        <v>10293839.100000003</v>
      </c>
      <c r="G15" s="24">
        <f>+C15+D15+E15-F15</f>
        <v>52931135.740000002</v>
      </c>
      <c r="H15" s="26">
        <f t="shared" si="2"/>
        <v>3.2152329379645517E-2</v>
      </c>
      <c r="I15" s="96"/>
      <c r="J15" s="97"/>
    </row>
    <row r="16" spans="1:10" s="4" customFormat="1" x14ac:dyDescent="0.25">
      <c r="A16" s="22">
        <v>11305</v>
      </c>
      <c r="B16" s="23" t="s">
        <v>32</v>
      </c>
      <c r="C16" s="24">
        <v>23634986.289999999</v>
      </c>
      <c r="D16" s="24"/>
      <c r="E16" s="25">
        <v>5367913.2600000007</v>
      </c>
      <c r="F16" s="25">
        <v>8748742.3400000017</v>
      </c>
      <c r="G16" s="24">
        <f>+C16+D16+E16-F16</f>
        <v>20254157.210000001</v>
      </c>
      <c r="H16" s="26">
        <f t="shared" si="2"/>
        <v>-0.14304341193675385</v>
      </c>
      <c r="I16" s="96"/>
      <c r="J16" s="97"/>
    </row>
    <row r="17" spans="1:10" s="4" customFormat="1" x14ac:dyDescent="0.25">
      <c r="A17" s="13" t="s">
        <v>33</v>
      </c>
      <c r="B17" s="14" t="s">
        <v>34</v>
      </c>
      <c r="C17" s="15">
        <f t="shared" ref="C17:G17" si="3">C18+C20+C24+C26</f>
        <v>83850625.139999986</v>
      </c>
      <c r="D17" s="15">
        <f t="shared" si="3"/>
        <v>0</v>
      </c>
      <c r="E17" s="15">
        <f t="shared" si="3"/>
        <v>98785976.930000007</v>
      </c>
      <c r="F17" s="15">
        <f t="shared" si="3"/>
        <v>88117090.450000003</v>
      </c>
      <c r="G17" s="15">
        <f t="shared" si="3"/>
        <v>94519511.61999999</v>
      </c>
      <c r="H17" s="16">
        <f t="shared" ref="H17" si="4">H18</f>
        <v>0.29966061119116039</v>
      </c>
      <c r="I17" s="96"/>
      <c r="J17" s="97"/>
    </row>
    <row r="18" spans="1:10" s="21" customFormat="1" ht="24.75" customHeight="1" x14ac:dyDescent="0.25">
      <c r="A18" s="17" t="s">
        <v>35</v>
      </c>
      <c r="B18" s="18" t="s">
        <v>36</v>
      </c>
      <c r="C18" s="19">
        <f t="shared" ref="C18:G18" si="5">C19</f>
        <v>5348349.6000000015</v>
      </c>
      <c r="D18" s="19">
        <f t="shared" si="5"/>
        <v>0</v>
      </c>
      <c r="E18" s="19">
        <f t="shared" si="5"/>
        <v>2482358.1499999994</v>
      </c>
      <c r="F18" s="19">
        <f t="shared" si="5"/>
        <v>879668.44</v>
      </c>
      <c r="G18" s="19">
        <f t="shared" si="5"/>
        <v>6951039.3100000005</v>
      </c>
      <c r="H18" s="20">
        <f>+G18/C18-1</f>
        <v>0.29966061119116039</v>
      </c>
      <c r="I18" s="96"/>
      <c r="J18" s="97"/>
    </row>
    <row r="19" spans="1:10" s="4" customFormat="1" ht="24.75" customHeight="1" x14ac:dyDescent="0.25">
      <c r="A19" s="27">
        <v>13101</v>
      </c>
      <c r="B19" s="28" t="s">
        <v>37</v>
      </c>
      <c r="C19" s="24">
        <v>5348349.6000000015</v>
      </c>
      <c r="D19" s="24">
        <v>0</v>
      </c>
      <c r="E19" s="25">
        <v>2482358.1499999994</v>
      </c>
      <c r="F19" s="25">
        <v>879668.44</v>
      </c>
      <c r="G19" s="24">
        <f>+C19+D19+E19-F19</f>
        <v>6951039.3100000005</v>
      </c>
      <c r="H19" s="26">
        <f>+G19/C19-1</f>
        <v>0.29966061119116039</v>
      </c>
      <c r="I19" s="106" t="s">
        <v>516</v>
      </c>
      <c r="J19" s="107"/>
    </row>
    <row r="20" spans="1:10" s="21" customFormat="1" ht="27" customHeight="1" x14ac:dyDescent="0.25">
      <c r="A20" s="17" t="s">
        <v>38</v>
      </c>
      <c r="B20" s="18" t="s">
        <v>39</v>
      </c>
      <c r="C20" s="19">
        <f t="shared" ref="C20:G20" si="6">SUM(C21:C23)</f>
        <v>60239061.539999984</v>
      </c>
      <c r="D20" s="19">
        <f t="shared" si="6"/>
        <v>0</v>
      </c>
      <c r="E20" s="19">
        <f t="shared" si="6"/>
        <v>85393855.580000013</v>
      </c>
      <c r="F20" s="19">
        <f t="shared" si="6"/>
        <v>81503106.000000015</v>
      </c>
      <c r="G20" s="19">
        <f t="shared" si="6"/>
        <v>64129811.119999975</v>
      </c>
      <c r="H20" s="20">
        <f>+G20/C20-1</f>
        <v>6.4588482631265043E-2</v>
      </c>
      <c r="I20" s="96"/>
      <c r="J20" s="97"/>
    </row>
    <row r="21" spans="1:10" s="4" customFormat="1" x14ac:dyDescent="0.25">
      <c r="A21" s="22">
        <v>13201</v>
      </c>
      <c r="B21" s="23" t="s">
        <v>40</v>
      </c>
      <c r="C21" s="24">
        <v>4302002.22</v>
      </c>
      <c r="D21" s="24">
        <v>0</v>
      </c>
      <c r="E21" s="25">
        <v>6146324.7800000003</v>
      </c>
      <c r="F21" s="25">
        <v>5731229.2299999986</v>
      </c>
      <c r="G21" s="24">
        <f>+C21+D21+E21-F21</f>
        <v>4717097.7700000014</v>
      </c>
      <c r="H21" s="26">
        <f t="shared" ref="H21:H23" si="7">+G21/C21-1</f>
        <v>9.6488920454346427E-2</v>
      </c>
      <c r="I21" s="96"/>
      <c r="J21" s="97"/>
    </row>
    <row r="22" spans="1:10" s="4" customFormat="1" x14ac:dyDescent="0.25">
      <c r="A22" s="22">
        <v>13202</v>
      </c>
      <c r="B22" s="23" t="s">
        <v>41</v>
      </c>
      <c r="C22" s="24">
        <v>897974.40000000014</v>
      </c>
      <c r="D22" s="24">
        <v>0</v>
      </c>
      <c r="E22" s="25">
        <v>973429.3400000002</v>
      </c>
      <c r="F22" s="25">
        <v>1215247.07</v>
      </c>
      <c r="G22" s="24">
        <f>+C22+D22+E22-F22</f>
        <v>656156.67000000016</v>
      </c>
      <c r="H22" s="26">
        <f t="shared" si="7"/>
        <v>-0.26929245421695758</v>
      </c>
      <c r="I22" s="96"/>
      <c r="J22" s="97"/>
    </row>
    <row r="23" spans="1:10" s="4" customFormat="1" x14ac:dyDescent="0.25">
      <c r="A23" s="22">
        <v>13203</v>
      </c>
      <c r="B23" s="23" t="s">
        <v>42</v>
      </c>
      <c r="C23" s="24">
        <v>55039084.919999987</v>
      </c>
      <c r="D23" s="24">
        <v>0</v>
      </c>
      <c r="E23" s="25">
        <v>78274101.460000008</v>
      </c>
      <c r="F23" s="25">
        <v>74556629.700000018</v>
      </c>
      <c r="G23" s="24">
        <f>+C23+D23+E23-F23</f>
        <v>58756556.679999977</v>
      </c>
      <c r="H23" s="26">
        <f t="shared" si="7"/>
        <v>6.7542397650749209E-2</v>
      </c>
      <c r="I23" s="96"/>
      <c r="J23" s="97"/>
    </row>
    <row r="24" spans="1:10" s="21" customFormat="1" x14ac:dyDescent="0.25">
      <c r="A24" s="17" t="s">
        <v>43</v>
      </c>
      <c r="B24" s="18" t="s">
        <v>44</v>
      </c>
      <c r="C24" s="19">
        <f t="shared" ref="C24:G24" si="8">SUM(C25:C25)</f>
        <v>5433163.6800000006</v>
      </c>
      <c r="D24" s="19">
        <f t="shared" si="8"/>
        <v>0</v>
      </c>
      <c r="E24" s="19">
        <f t="shared" si="8"/>
        <v>6676966.4399999995</v>
      </c>
      <c r="F24" s="19">
        <f t="shared" si="8"/>
        <v>2414380.0800000005</v>
      </c>
      <c r="G24" s="19">
        <f t="shared" si="8"/>
        <v>9695750.040000001</v>
      </c>
      <c r="H24" s="20">
        <f>+G24/C24-1</f>
        <v>0.78454959413260306</v>
      </c>
      <c r="I24" s="96"/>
      <c r="J24" s="97"/>
    </row>
    <row r="25" spans="1:10" s="4" customFormat="1" ht="30" customHeight="1" x14ac:dyDescent="0.25">
      <c r="A25" s="27">
        <v>13301</v>
      </c>
      <c r="B25" s="28" t="s">
        <v>45</v>
      </c>
      <c r="C25" s="24">
        <v>5433163.6800000006</v>
      </c>
      <c r="D25" s="24">
        <v>0</v>
      </c>
      <c r="E25" s="25">
        <v>6676966.4399999995</v>
      </c>
      <c r="F25" s="25">
        <v>2414380.0800000005</v>
      </c>
      <c r="G25" s="24">
        <f>+C25+D25+E25-F25</f>
        <v>9695750.040000001</v>
      </c>
      <c r="H25" s="26">
        <f>+G25/C25-1</f>
        <v>0.78454959413260306</v>
      </c>
      <c r="I25" s="106" t="s">
        <v>517</v>
      </c>
      <c r="J25" s="107"/>
    </row>
    <row r="26" spans="1:10" s="21" customFormat="1" x14ac:dyDescent="0.25">
      <c r="A26" s="17" t="s">
        <v>46</v>
      </c>
      <c r="B26" s="18" t="s">
        <v>47</v>
      </c>
      <c r="C26" s="19">
        <f t="shared" ref="C26:G26" si="9">C27</f>
        <v>12830050.319999998</v>
      </c>
      <c r="D26" s="19">
        <f t="shared" si="9"/>
        <v>0</v>
      </c>
      <c r="E26" s="19">
        <f t="shared" si="9"/>
        <v>4232796.7599999979</v>
      </c>
      <c r="F26" s="19">
        <f t="shared" si="9"/>
        <v>3319935.9299999983</v>
      </c>
      <c r="G26" s="19">
        <f t="shared" si="9"/>
        <v>13742911.15</v>
      </c>
      <c r="H26" s="20">
        <f>+G26/C26-1</f>
        <v>7.1150214319658511E-2</v>
      </c>
      <c r="I26" s="96"/>
      <c r="J26" s="97"/>
    </row>
    <row r="27" spans="1:10" s="4" customFormat="1" x14ac:dyDescent="0.25">
      <c r="A27" s="22">
        <v>13401</v>
      </c>
      <c r="B27" s="23" t="s">
        <v>48</v>
      </c>
      <c r="C27" s="24">
        <v>12830050.319999998</v>
      </c>
      <c r="D27" s="24">
        <v>0</v>
      </c>
      <c r="E27" s="25">
        <v>4232796.7599999979</v>
      </c>
      <c r="F27" s="25">
        <v>3319935.9299999983</v>
      </c>
      <c r="G27" s="24">
        <f>+C27+D27+E27-F27</f>
        <v>13742911.15</v>
      </c>
      <c r="H27" s="26">
        <f>+G27/C27-1</f>
        <v>7.1150214319658511E-2</v>
      </c>
      <c r="I27" s="96"/>
      <c r="J27" s="97"/>
    </row>
    <row r="28" spans="1:10" s="4" customFormat="1" x14ac:dyDescent="0.25">
      <c r="A28" s="13" t="s">
        <v>49</v>
      </c>
      <c r="B28" s="14" t="s">
        <v>50</v>
      </c>
      <c r="C28" s="15">
        <f t="shared" ref="C28:G28" si="10">C29+C33</f>
        <v>52500000</v>
      </c>
      <c r="D28" s="15">
        <f t="shared" si="10"/>
        <v>0</v>
      </c>
      <c r="E28" s="15">
        <f t="shared" si="10"/>
        <v>30951528.560000002</v>
      </c>
      <c r="F28" s="15">
        <f t="shared" si="10"/>
        <v>34625093.029999994</v>
      </c>
      <c r="G28" s="15">
        <f t="shared" si="10"/>
        <v>48826435.529999994</v>
      </c>
      <c r="H28" s="16">
        <f t="shared" ref="H28" si="11">H29</f>
        <v>-7.3471289400000139E-2</v>
      </c>
      <c r="I28" s="96"/>
      <c r="J28" s="97"/>
    </row>
    <row r="29" spans="1:10" s="21" customFormat="1" x14ac:dyDescent="0.25">
      <c r="A29" s="17" t="s">
        <v>51</v>
      </c>
      <c r="B29" s="18" t="s">
        <v>52</v>
      </c>
      <c r="C29" s="19">
        <f t="shared" ref="C29:G29" si="12">SUM(C30:C32)</f>
        <v>50000000</v>
      </c>
      <c r="D29" s="19">
        <f t="shared" si="12"/>
        <v>0</v>
      </c>
      <c r="E29" s="19">
        <f t="shared" si="12"/>
        <v>21751528.780000001</v>
      </c>
      <c r="F29" s="19">
        <f t="shared" si="12"/>
        <v>25425093.249999996</v>
      </c>
      <c r="G29" s="19">
        <f t="shared" si="12"/>
        <v>46326435.529999994</v>
      </c>
      <c r="H29" s="20">
        <f>+G29/C29-1</f>
        <v>-7.3471289400000139E-2</v>
      </c>
      <c r="I29" s="96"/>
      <c r="J29" s="97"/>
    </row>
    <row r="30" spans="1:10" s="4" customFormat="1" x14ac:dyDescent="0.25">
      <c r="A30" s="22">
        <v>14101</v>
      </c>
      <c r="B30" s="23" t="s">
        <v>53</v>
      </c>
      <c r="C30" s="24">
        <v>7999999.9999999981</v>
      </c>
      <c r="D30" s="24">
        <v>0</v>
      </c>
      <c r="E30" s="25">
        <v>3340135.41</v>
      </c>
      <c r="F30" s="25">
        <v>3457404.9900000007</v>
      </c>
      <c r="G30" s="24">
        <f>+C30+D30+E30-F30</f>
        <v>7882730.4199999981</v>
      </c>
      <c r="H30" s="26">
        <f t="shared" ref="H30:H32" si="13">+G30/C30-1</f>
        <v>-1.465869750000004E-2</v>
      </c>
      <c r="I30" s="96"/>
      <c r="J30" s="97"/>
    </row>
    <row r="31" spans="1:10" s="4" customFormat="1" x14ac:dyDescent="0.25">
      <c r="A31" s="22">
        <v>14102</v>
      </c>
      <c r="B31" s="23" t="s">
        <v>54</v>
      </c>
      <c r="C31" s="24">
        <v>33000000</v>
      </c>
      <c r="D31" s="24">
        <v>0</v>
      </c>
      <c r="E31" s="25">
        <v>11455357.960000003</v>
      </c>
      <c r="F31" s="25">
        <v>13302744.329999996</v>
      </c>
      <c r="G31" s="24">
        <f>+C31+D31+E31-F31</f>
        <v>31152613.630000003</v>
      </c>
      <c r="H31" s="26">
        <f t="shared" si="13"/>
        <v>-5.5981405151515062E-2</v>
      </c>
      <c r="I31" s="96"/>
      <c r="J31" s="97"/>
    </row>
    <row r="32" spans="1:10" s="4" customFormat="1" x14ac:dyDescent="0.25">
      <c r="A32" s="22">
        <v>14103</v>
      </c>
      <c r="B32" s="23" t="s">
        <v>55</v>
      </c>
      <c r="C32" s="24">
        <v>9000000</v>
      </c>
      <c r="D32" s="24">
        <v>0</v>
      </c>
      <c r="E32" s="25">
        <v>6956035.4099999983</v>
      </c>
      <c r="F32" s="25">
        <v>8664943.9299999997</v>
      </c>
      <c r="G32" s="24">
        <f>+C32+D32+E32-F32</f>
        <v>7291091.4799999986</v>
      </c>
      <c r="H32" s="26">
        <f t="shared" si="13"/>
        <v>-0.18987872444444465</v>
      </c>
      <c r="I32" s="96"/>
      <c r="J32" s="97"/>
    </row>
    <row r="33" spans="1:10" s="21" customFormat="1" x14ac:dyDescent="0.25">
      <c r="A33" s="17" t="s">
        <v>56</v>
      </c>
      <c r="B33" s="29" t="s">
        <v>57</v>
      </c>
      <c r="C33" s="19">
        <f t="shared" ref="C33:G33" si="14">C34</f>
        <v>2500000</v>
      </c>
      <c r="D33" s="19">
        <f t="shared" si="14"/>
        <v>0</v>
      </c>
      <c r="E33" s="19">
        <f t="shared" si="14"/>
        <v>9199999.7799999993</v>
      </c>
      <c r="F33" s="19">
        <f t="shared" si="14"/>
        <v>9199999.7799999993</v>
      </c>
      <c r="G33" s="19">
        <f t="shared" si="14"/>
        <v>2500000</v>
      </c>
      <c r="H33" s="20">
        <f>+G33/C33-1</f>
        <v>0</v>
      </c>
      <c r="I33" s="96"/>
      <c r="J33" s="97"/>
    </row>
    <row r="34" spans="1:10" s="4" customFormat="1" x14ac:dyDescent="0.25">
      <c r="A34" s="22">
        <v>14401</v>
      </c>
      <c r="B34" s="23" t="s">
        <v>58</v>
      </c>
      <c r="C34" s="24">
        <v>2500000</v>
      </c>
      <c r="D34" s="24">
        <v>0</v>
      </c>
      <c r="E34" s="25">
        <v>9199999.7799999993</v>
      </c>
      <c r="F34" s="25">
        <v>9199999.7799999993</v>
      </c>
      <c r="G34" s="24">
        <f>+C34+D34+E34-F34</f>
        <v>2500000</v>
      </c>
      <c r="H34" s="26">
        <f>+G34/C34-1</f>
        <v>0</v>
      </c>
      <c r="I34" s="96"/>
      <c r="J34" s="97"/>
    </row>
    <row r="35" spans="1:10" s="4" customFormat="1" x14ac:dyDescent="0.25">
      <c r="A35" s="13" t="s">
        <v>59</v>
      </c>
      <c r="B35" s="14" t="s">
        <v>60</v>
      </c>
      <c r="C35" s="15">
        <f>C36+C38+C46</f>
        <v>30089159.66</v>
      </c>
      <c r="D35" s="15">
        <f>D36+D38+D46</f>
        <v>0</v>
      </c>
      <c r="E35" s="15">
        <f>E36+E38+E46</f>
        <v>70634742.700000003</v>
      </c>
      <c r="F35" s="15">
        <f>F36+F38+F46</f>
        <v>67316258.959999993</v>
      </c>
      <c r="G35" s="15">
        <f>G36+G38+G46</f>
        <v>33407643.400000006</v>
      </c>
      <c r="H35" s="16">
        <f t="shared" ref="H35" si="15">H36</f>
        <v>0.55985174166368701</v>
      </c>
      <c r="I35" s="96"/>
      <c r="J35" s="97"/>
    </row>
    <row r="36" spans="1:10" s="21" customFormat="1" x14ac:dyDescent="0.25">
      <c r="A36" s="17" t="s">
        <v>61</v>
      </c>
      <c r="B36" s="29" t="s">
        <v>62</v>
      </c>
      <c r="C36" s="19">
        <f t="shared" ref="C36:G36" si="16">C37</f>
        <v>2968013.8799999976</v>
      </c>
      <c r="D36" s="19">
        <f t="shared" si="16"/>
        <v>0</v>
      </c>
      <c r="E36" s="19">
        <f t="shared" si="16"/>
        <v>14577264.019999994</v>
      </c>
      <c r="F36" s="19">
        <f t="shared" si="16"/>
        <v>12915616.279999997</v>
      </c>
      <c r="G36" s="19">
        <f t="shared" si="16"/>
        <v>4629661.6199999936</v>
      </c>
      <c r="H36" s="20">
        <f>+G36/C36-1</f>
        <v>0.55985174166368701</v>
      </c>
      <c r="I36" s="96"/>
      <c r="J36" s="97"/>
    </row>
    <row r="37" spans="1:10" s="4" customFormat="1" ht="33" customHeight="1" x14ac:dyDescent="0.25">
      <c r="A37" s="22">
        <v>15201</v>
      </c>
      <c r="B37" s="23" t="s">
        <v>63</v>
      </c>
      <c r="C37" s="24">
        <v>2968013.8799999976</v>
      </c>
      <c r="D37" s="24">
        <v>0</v>
      </c>
      <c r="E37" s="25">
        <v>14577264.019999994</v>
      </c>
      <c r="F37" s="25">
        <v>12915616.279999997</v>
      </c>
      <c r="G37" s="24">
        <f>+C37+D37+E37-F37</f>
        <v>4629661.6199999936</v>
      </c>
      <c r="H37" s="26">
        <f>+G37/C37-1</f>
        <v>0.55985174166368701</v>
      </c>
      <c r="I37" s="108" t="s">
        <v>508</v>
      </c>
      <c r="J37" s="109"/>
    </row>
    <row r="38" spans="1:10" s="21" customFormat="1" ht="15" customHeight="1" x14ac:dyDescent="0.25">
      <c r="A38" s="17" t="s">
        <v>64</v>
      </c>
      <c r="B38" s="29" t="s">
        <v>65</v>
      </c>
      <c r="C38" s="19">
        <f>SUM(C39:C45)</f>
        <v>18533145.780000001</v>
      </c>
      <c r="D38" s="19">
        <f t="shared" ref="D38:G38" si="17">SUM(D39:D45)</f>
        <v>0</v>
      </c>
      <c r="E38" s="19">
        <f t="shared" si="17"/>
        <v>48417328.680000007</v>
      </c>
      <c r="F38" s="19">
        <f t="shared" si="17"/>
        <v>46295682.68</v>
      </c>
      <c r="G38" s="19">
        <f t="shared" si="17"/>
        <v>20654791.780000012</v>
      </c>
      <c r="H38" s="20">
        <f>+G38/C38-1</f>
        <v>0.1144784606555882</v>
      </c>
      <c r="I38" s="110"/>
      <c r="J38" s="111"/>
    </row>
    <row r="39" spans="1:10" s="4" customFormat="1" x14ac:dyDescent="0.25">
      <c r="A39" s="22">
        <v>15401</v>
      </c>
      <c r="B39" s="23" t="s">
        <v>66</v>
      </c>
      <c r="C39" s="24">
        <v>4022594.0599999996</v>
      </c>
      <c r="D39" s="24">
        <v>0</v>
      </c>
      <c r="E39" s="25">
        <v>5562582.2700000014</v>
      </c>
      <c r="F39" s="25">
        <v>5422560.7300000014</v>
      </c>
      <c r="G39" s="24">
        <f t="shared" ref="G39:G45" si="18">+C39+D39+E39-F39</f>
        <v>4162615.6000000006</v>
      </c>
      <c r="H39" s="26">
        <f t="shared" ref="H39:H45" si="19">+G39/C39-1</f>
        <v>3.4808767156584874E-2</v>
      </c>
      <c r="I39" s="96"/>
      <c r="J39" s="97"/>
    </row>
    <row r="40" spans="1:10" s="4" customFormat="1" x14ac:dyDescent="0.25">
      <c r="A40" s="22">
        <v>15402</v>
      </c>
      <c r="B40" s="23" t="s">
        <v>67</v>
      </c>
      <c r="C40" s="24">
        <v>543179.24</v>
      </c>
      <c r="D40" s="24">
        <v>0</v>
      </c>
      <c r="E40" s="25">
        <v>1943067.8099999998</v>
      </c>
      <c r="F40" s="25">
        <v>1928264.53</v>
      </c>
      <c r="G40" s="24">
        <f t="shared" si="18"/>
        <v>557982.51999999979</v>
      </c>
      <c r="H40" s="26">
        <f t="shared" si="19"/>
        <v>2.7253029773376181E-2</v>
      </c>
      <c r="I40" s="96"/>
      <c r="J40" s="97"/>
    </row>
    <row r="41" spans="1:10" s="4" customFormat="1" x14ac:dyDescent="0.25">
      <c r="A41" s="22">
        <v>15403</v>
      </c>
      <c r="B41" s="23" t="s">
        <v>68</v>
      </c>
      <c r="C41" s="24">
        <v>250000</v>
      </c>
      <c r="D41" s="24">
        <v>0</v>
      </c>
      <c r="E41" s="25">
        <v>1399570.29</v>
      </c>
      <c r="F41" s="25">
        <v>1375000</v>
      </c>
      <c r="G41" s="24">
        <f t="shared" si="18"/>
        <v>274570.29000000004</v>
      </c>
      <c r="H41" s="26">
        <f t="shared" si="19"/>
        <v>9.8281160000000201E-2</v>
      </c>
      <c r="I41" s="96"/>
      <c r="J41" s="97"/>
    </row>
    <row r="42" spans="1:10" s="4" customFormat="1" x14ac:dyDescent="0.25">
      <c r="A42" s="22">
        <v>15404</v>
      </c>
      <c r="B42" s="23" t="s">
        <v>69</v>
      </c>
      <c r="C42" s="24">
        <v>7250000</v>
      </c>
      <c r="D42" s="24">
        <v>0</v>
      </c>
      <c r="E42" s="25">
        <v>36658470.710000008</v>
      </c>
      <c r="F42" s="25">
        <v>36349779.629999995</v>
      </c>
      <c r="G42" s="24">
        <f t="shared" si="18"/>
        <v>7558691.0800000131</v>
      </c>
      <c r="H42" s="26">
        <f t="shared" si="19"/>
        <v>4.2578080000001739E-2</v>
      </c>
      <c r="I42" s="96"/>
      <c r="J42" s="97"/>
    </row>
    <row r="43" spans="1:10" s="4" customFormat="1" ht="39" customHeight="1" x14ac:dyDescent="0.25">
      <c r="A43" s="30">
        <v>15405</v>
      </c>
      <c r="B43" s="31" t="s">
        <v>70</v>
      </c>
      <c r="C43" s="24">
        <v>3648962.3999999994</v>
      </c>
      <c r="D43" s="24">
        <v>0</v>
      </c>
      <c r="E43" s="25">
        <v>1030131.8000000002</v>
      </c>
      <c r="F43" s="25">
        <v>617974.22999999963</v>
      </c>
      <c r="G43" s="24">
        <f t="shared" si="18"/>
        <v>4061119.9699999997</v>
      </c>
      <c r="H43" s="26">
        <f t="shared" si="19"/>
        <v>0.11295199150311896</v>
      </c>
      <c r="I43" s="106" t="s">
        <v>509</v>
      </c>
      <c r="J43" s="107"/>
    </row>
    <row r="44" spans="1:10" s="4" customFormat="1" ht="33.75" customHeight="1" x14ac:dyDescent="0.25">
      <c r="A44" s="27">
        <v>15406</v>
      </c>
      <c r="B44" s="32" t="s">
        <v>71</v>
      </c>
      <c r="C44" s="24">
        <v>7200</v>
      </c>
      <c r="D44" s="24">
        <v>0</v>
      </c>
      <c r="E44" s="25">
        <v>8660</v>
      </c>
      <c r="F44" s="25">
        <v>560</v>
      </c>
      <c r="G44" s="24">
        <f t="shared" si="18"/>
        <v>15300</v>
      </c>
      <c r="H44" s="26">
        <f t="shared" si="19"/>
        <v>1.125</v>
      </c>
      <c r="I44" s="106" t="s">
        <v>510</v>
      </c>
      <c r="J44" s="107"/>
    </row>
    <row r="45" spans="1:10" s="4" customFormat="1" ht="40.5" customHeight="1" x14ac:dyDescent="0.25">
      <c r="A45" s="27">
        <v>15407</v>
      </c>
      <c r="B45" s="32" t="s">
        <v>72</v>
      </c>
      <c r="C45" s="24">
        <v>2811210.08</v>
      </c>
      <c r="D45" s="24">
        <v>0</v>
      </c>
      <c r="E45" s="25">
        <v>1814845.8000000003</v>
      </c>
      <c r="F45" s="25">
        <v>601543.55999999971</v>
      </c>
      <c r="G45" s="24">
        <f t="shared" si="18"/>
        <v>4024512.3200000012</v>
      </c>
      <c r="H45" s="26">
        <f t="shared" si="19"/>
        <v>0.43159429764139179</v>
      </c>
      <c r="I45" s="106" t="s">
        <v>511</v>
      </c>
      <c r="J45" s="107"/>
    </row>
    <row r="46" spans="1:10" s="21" customFormat="1" x14ac:dyDescent="0.25">
      <c r="A46" s="33" t="s">
        <v>73</v>
      </c>
      <c r="B46" s="34" t="s">
        <v>60</v>
      </c>
      <c r="C46" s="19">
        <f>SUM(C47:C51)</f>
        <v>8588000</v>
      </c>
      <c r="D46" s="19">
        <f t="shared" ref="D46:F46" si="20">SUM(D47:D51)</f>
        <v>0</v>
      </c>
      <c r="E46" s="19">
        <f t="shared" si="20"/>
        <v>7640150</v>
      </c>
      <c r="F46" s="19">
        <f t="shared" si="20"/>
        <v>8104960</v>
      </c>
      <c r="G46" s="19">
        <f>SUM(G47:G51)</f>
        <v>8123190</v>
      </c>
      <c r="H46" s="20">
        <f>+G46/C46-1</f>
        <v>-5.41231951560317E-2</v>
      </c>
      <c r="I46" s="96"/>
      <c r="J46" s="97"/>
    </row>
    <row r="47" spans="1:10" s="4" customFormat="1" ht="48.75" customHeight="1" x14ac:dyDescent="0.25">
      <c r="A47" s="27">
        <v>15902</v>
      </c>
      <c r="B47" s="28" t="s">
        <v>74</v>
      </c>
      <c r="C47" s="24">
        <v>139200</v>
      </c>
      <c r="D47" s="24">
        <v>0</v>
      </c>
      <c r="E47" s="25">
        <v>646750</v>
      </c>
      <c r="F47" s="25">
        <v>528960</v>
      </c>
      <c r="G47" s="24">
        <f>+C47+D47+E47-F47</f>
        <v>256990</v>
      </c>
      <c r="H47" s="26">
        <f t="shared" ref="H47:H50" si="21">+G47/C47-1</f>
        <v>0.84619252873563222</v>
      </c>
      <c r="I47" s="106" t="s">
        <v>512</v>
      </c>
      <c r="J47" s="107"/>
    </row>
    <row r="48" spans="1:10" s="4" customFormat="1" x14ac:dyDescent="0.25">
      <c r="A48" s="22">
        <v>15903</v>
      </c>
      <c r="B48" s="35" t="s">
        <v>75</v>
      </c>
      <c r="C48" s="24">
        <v>4765500</v>
      </c>
      <c r="D48" s="24">
        <v>0</v>
      </c>
      <c r="E48" s="25">
        <v>5549400</v>
      </c>
      <c r="F48" s="25">
        <v>5753500</v>
      </c>
      <c r="G48" s="24">
        <f>+C48+D48+E48-F48</f>
        <v>4561400</v>
      </c>
      <c r="H48" s="26">
        <f t="shared" si="21"/>
        <v>-4.2828664358409374E-2</v>
      </c>
      <c r="I48" s="96"/>
      <c r="J48" s="97"/>
    </row>
    <row r="49" spans="1:10" s="4" customFormat="1" x14ac:dyDescent="0.25">
      <c r="A49" s="22">
        <v>15904</v>
      </c>
      <c r="B49" s="36" t="s">
        <v>76</v>
      </c>
      <c r="C49" s="24">
        <v>1339500</v>
      </c>
      <c r="D49" s="24">
        <v>0</v>
      </c>
      <c r="E49" s="25">
        <v>196600</v>
      </c>
      <c r="F49" s="25">
        <v>146900</v>
      </c>
      <c r="G49" s="24">
        <f>+C49+D49+E49-F49</f>
        <v>1389200</v>
      </c>
      <c r="H49" s="26">
        <f t="shared" si="21"/>
        <v>3.7103396789846865E-2</v>
      </c>
      <c r="I49" s="96"/>
      <c r="J49" s="97"/>
    </row>
    <row r="50" spans="1:10" s="4" customFormat="1" x14ac:dyDescent="0.25">
      <c r="A50" s="22">
        <v>15905</v>
      </c>
      <c r="B50" s="36" t="s">
        <v>77</v>
      </c>
      <c r="C50" s="24">
        <v>2289200</v>
      </c>
      <c r="D50" s="24">
        <v>0</v>
      </c>
      <c r="E50" s="25">
        <v>1125600</v>
      </c>
      <c r="F50" s="25">
        <v>1564000</v>
      </c>
      <c r="G50" s="24">
        <f>+C50+D50+E50-F50</f>
        <v>1850800</v>
      </c>
      <c r="H50" s="26">
        <f t="shared" si="21"/>
        <v>-0.19150795037567714</v>
      </c>
      <c r="I50" s="96"/>
      <c r="J50" s="97"/>
    </row>
    <row r="51" spans="1:10" s="4" customFormat="1" ht="40.5" customHeight="1" x14ac:dyDescent="0.25">
      <c r="A51" s="22">
        <v>15906</v>
      </c>
      <c r="B51" s="36" t="s">
        <v>78</v>
      </c>
      <c r="C51" s="24">
        <v>54600</v>
      </c>
      <c r="D51" s="24"/>
      <c r="E51" s="25">
        <v>121800</v>
      </c>
      <c r="F51" s="25">
        <v>111600</v>
      </c>
      <c r="G51" s="24">
        <f>+C51+D51+E51-F51</f>
        <v>64800</v>
      </c>
      <c r="H51" s="26">
        <f>+G51/C51-1</f>
        <v>0.18681318681318682</v>
      </c>
      <c r="I51" s="108" t="s">
        <v>513</v>
      </c>
      <c r="J51" s="109"/>
    </row>
    <row r="52" spans="1:10" s="4" customFormat="1" x14ac:dyDescent="0.25">
      <c r="A52" s="13" t="s">
        <v>79</v>
      </c>
      <c r="B52" s="14" t="s">
        <v>80</v>
      </c>
      <c r="C52" s="15">
        <f t="shared" ref="C52:H53" si="22">C53</f>
        <v>40685353.369999997</v>
      </c>
      <c r="D52" s="15">
        <f t="shared" si="22"/>
        <v>0</v>
      </c>
      <c r="E52" s="15">
        <f t="shared" si="22"/>
        <v>208901154</v>
      </c>
      <c r="F52" s="15">
        <f t="shared" si="22"/>
        <v>227909219.93000001</v>
      </c>
      <c r="G52" s="15">
        <f t="shared" si="22"/>
        <v>21677287.439999998</v>
      </c>
      <c r="H52" s="16">
        <f t="shared" si="22"/>
        <v>-0.46719677612572741</v>
      </c>
      <c r="I52" s="96"/>
      <c r="J52" s="97"/>
    </row>
    <row r="53" spans="1:10" s="21" customFormat="1" ht="26.25" customHeight="1" x14ac:dyDescent="0.25">
      <c r="A53" s="17" t="s">
        <v>81</v>
      </c>
      <c r="B53" s="18" t="s">
        <v>82</v>
      </c>
      <c r="C53" s="19">
        <f t="shared" si="22"/>
        <v>40685353.369999997</v>
      </c>
      <c r="D53" s="19">
        <f t="shared" si="22"/>
        <v>0</v>
      </c>
      <c r="E53" s="19">
        <f t="shared" si="22"/>
        <v>208901154</v>
      </c>
      <c r="F53" s="19">
        <f t="shared" si="22"/>
        <v>227909219.93000001</v>
      </c>
      <c r="G53" s="19">
        <f t="shared" si="22"/>
        <v>21677287.439999998</v>
      </c>
      <c r="H53" s="20">
        <f>+G53/C53-1</f>
        <v>-0.46719677612572741</v>
      </c>
      <c r="I53" s="96"/>
      <c r="J53" s="97"/>
    </row>
    <row r="54" spans="1:10" s="4" customFormat="1" x14ac:dyDescent="0.25">
      <c r="A54" s="22">
        <v>16101</v>
      </c>
      <c r="B54" s="23" t="s">
        <v>83</v>
      </c>
      <c r="C54" s="24">
        <v>40685353.369999997</v>
      </c>
      <c r="D54" s="24">
        <v>0</v>
      </c>
      <c r="E54" s="25">
        <v>208901154</v>
      </c>
      <c r="F54" s="25">
        <v>227909219.93000001</v>
      </c>
      <c r="G54" s="24">
        <f>+C54+D54+E54-F54</f>
        <v>21677287.439999998</v>
      </c>
      <c r="H54" s="26">
        <f>+G54/C54-1</f>
        <v>-0.46719677612572741</v>
      </c>
      <c r="I54" s="96"/>
      <c r="J54" s="97"/>
    </row>
    <row r="55" spans="1:10" s="4" customFormat="1" x14ac:dyDescent="0.25">
      <c r="A55" s="13" t="s">
        <v>84</v>
      </c>
      <c r="B55" s="14" t="s">
        <v>85</v>
      </c>
      <c r="C55" s="15">
        <f t="shared" ref="C55:H55" si="23">C56</f>
        <v>2664864</v>
      </c>
      <c r="D55" s="15">
        <f t="shared" si="23"/>
        <v>0</v>
      </c>
      <c r="E55" s="15">
        <f t="shared" si="23"/>
        <v>2753316</v>
      </c>
      <c r="F55" s="15">
        <f t="shared" si="23"/>
        <v>2759532</v>
      </c>
      <c r="G55" s="15">
        <f t="shared" si="23"/>
        <v>2658648</v>
      </c>
      <c r="H55" s="16">
        <f t="shared" si="23"/>
        <v>-2.3325768219316645E-3</v>
      </c>
      <c r="I55" s="96"/>
      <c r="J55" s="97"/>
    </row>
    <row r="56" spans="1:10" s="21" customFormat="1" x14ac:dyDescent="0.25">
      <c r="A56" s="17" t="s">
        <v>86</v>
      </c>
      <c r="B56" s="29" t="s">
        <v>87</v>
      </c>
      <c r="C56" s="19">
        <f>SUM(C57:C57)</f>
        <v>2664864</v>
      </c>
      <c r="D56" s="19">
        <f>SUM(D57:D57)</f>
        <v>0</v>
      </c>
      <c r="E56" s="19">
        <f>SUM(E57:E57)</f>
        <v>2753316</v>
      </c>
      <c r="F56" s="19">
        <f>SUM(F57:F57)</f>
        <v>2759532</v>
      </c>
      <c r="G56" s="19">
        <f>SUM(G57:G57)</f>
        <v>2658648</v>
      </c>
      <c r="H56" s="20">
        <f>+G56/C56-1</f>
        <v>-2.3325768219316645E-3</v>
      </c>
      <c r="I56" s="96"/>
      <c r="J56" s="97"/>
    </row>
    <row r="57" spans="1:10" s="4" customFormat="1" x14ac:dyDescent="0.25">
      <c r="A57" s="22">
        <v>17101</v>
      </c>
      <c r="B57" s="23" t="s">
        <v>88</v>
      </c>
      <c r="C57" s="24">
        <v>2664864</v>
      </c>
      <c r="D57" s="24">
        <v>0</v>
      </c>
      <c r="E57" s="25">
        <v>2753316</v>
      </c>
      <c r="F57" s="25">
        <v>2759532</v>
      </c>
      <c r="G57" s="24">
        <f>+C57+D57+E57-F57</f>
        <v>2658648</v>
      </c>
      <c r="H57" s="26">
        <f>+G57/C57-1</f>
        <v>-2.3325768219316645E-3</v>
      </c>
      <c r="I57" s="96"/>
      <c r="J57" s="97"/>
    </row>
    <row r="58" spans="1:10" s="12" customFormat="1" ht="21.75" customHeight="1" x14ac:dyDescent="0.25">
      <c r="A58" s="37">
        <v>2000</v>
      </c>
      <c r="B58" s="38" t="s">
        <v>89</v>
      </c>
      <c r="C58" s="39">
        <f>C59+C74+C77+C80+C97+C117+C121+C128</f>
        <v>62900315.909999996</v>
      </c>
      <c r="D58" s="39">
        <f>D59+D74+D77+D80+D97+D117+D121+D128</f>
        <v>42937.599999999999</v>
      </c>
      <c r="E58" s="39">
        <f>E59+E74+E77+E80+E97+E117+E121+E128</f>
        <v>190052346.97000003</v>
      </c>
      <c r="F58" s="39">
        <f>F59+F74+F77+F80+F97+F117+F121+F128</f>
        <v>193300156.87</v>
      </c>
      <c r="G58" s="39">
        <f>G59+G74+G77+G80+G97+G117+G121+G128</f>
        <v>59695443.610000014</v>
      </c>
      <c r="H58" s="40">
        <f>+G58/C58-1</f>
        <v>-5.0951608964661221E-2</v>
      </c>
      <c r="I58" s="96"/>
      <c r="J58" s="97"/>
    </row>
    <row r="59" spans="1:10" s="4" customFormat="1" ht="24.75" x14ac:dyDescent="0.25">
      <c r="A59" s="13" t="s">
        <v>90</v>
      </c>
      <c r="B59" s="14" t="s">
        <v>91</v>
      </c>
      <c r="C59" s="15">
        <f>C60+C63+C65+C68+C70+C72</f>
        <v>3634736.6799999997</v>
      </c>
      <c r="D59" s="15">
        <f>D60+D63+D65+D68+D70+D72</f>
        <v>42937.599999999999</v>
      </c>
      <c r="E59" s="15">
        <f>E60+E63+E65+E68+E70+E72</f>
        <v>15151634.020000001</v>
      </c>
      <c r="F59" s="15">
        <f>F60+F63+F65+F68+F70+F72</f>
        <v>15246043.759999998</v>
      </c>
      <c r="G59" s="15">
        <f>G60+G63+G65+G68+G70+G72</f>
        <v>3583264.5400000028</v>
      </c>
      <c r="H59" s="16">
        <f t="shared" ref="H59" si="24">H60</f>
        <v>0.13253268087845282</v>
      </c>
      <c r="I59" s="96"/>
      <c r="J59" s="97"/>
    </row>
    <row r="60" spans="1:10" s="21" customFormat="1" x14ac:dyDescent="0.25">
      <c r="A60" s="17" t="s">
        <v>92</v>
      </c>
      <c r="B60" s="29" t="s">
        <v>93</v>
      </c>
      <c r="C60" s="19">
        <f t="shared" ref="C60:G60" si="25">SUM(C61:C62)</f>
        <v>888746</v>
      </c>
      <c r="D60" s="19">
        <f t="shared" si="25"/>
        <v>42937.599999999999</v>
      </c>
      <c r="E60" s="19">
        <f t="shared" si="25"/>
        <v>3698495.0100000012</v>
      </c>
      <c r="F60" s="19">
        <f t="shared" si="25"/>
        <v>3623644.7199999993</v>
      </c>
      <c r="G60" s="19">
        <f t="shared" si="25"/>
        <v>1006533.8900000014</v>
      </c>
      <c r="H60" s="20">
        <f>+G60/C60-1</f>
        <v>0.13253268087845282</v>
      </c>
      <c r="I60" s="96"/>
      <c r="J60" s="97"/>
    </row>
    <row r="61" spans="1:10" s="4" customFormat="1" x14ac:dyDescent="0.25">
      <c r="A61" s="22">
        <v>21101</v>
      </c>
      <c r="B61" s="23" t="s">
        <v>94</v>
      </c>
      <c r="C61" s="24">
        <v>844646</v>
      </c>
      <c r="D61" s="24">
        <v>42937.599999999999</v>
      </c>
      <c r="E61" s="25">
        <v>3365905.6500000013</v>
      </c>
      <c r="F61" s="25">
        <v>3341845.6299999994</v>
      </c>
      <c r="G61" s="24">
        <f>+C61+D61+E61-F61</f>
        <v>911643.62000000151</v>
      </c>
      <c r="H61" s="26">
        <f t="shared" ref="H61:H62" si="26">+G61/C61-1</f>
        <v>7.9320354325956188E-2</v>
      </c>
      <c r="I61" s="96"/>
      <c r="J61" s="97"/>
    </row>
    <row r="62" spans="1:10" s="4" customFormat="1" ht="26.25" customHeight="1" x14ac:dyDescent="0.25">
      <c r="A62" s="22">
        <v>21102</v>
      </c>
      <c r="B62" s="23" t="s">
        <v>95</v>
      </c>
      <c r="C62" s="24">
        <v>44100</v>
      </c>
      <c r="D62" s="24">
        <v>0</v>
      </c>
      <c r="E62" s="25">
        <v>332589.35999999993</v>
      </c>
      <c r="F62" s="25">
        <v>281799.09000000003</v>
      </c>
      <c r="G62" s="24">
        <f>+C62+D62+E62-F62</f>
        <v>94890.269999999902</v>
      </c>
      <c r="H62" s="26">
        <f t="shared" si="26"/>
        <v>1.1517068027210864</v>
      </c>
      <c r="I62" s="112" t="s">
        <v>96</v>
      </c>
      <c r="J62" s="113"/>
    </row>
    <row r="63" spans="1:10" s="21" customFormat="1" x14ac:dyDescent="0.25">
      <c r="A63" s="17" t="s">
        <v>97</v>
      </c>
      <c r="B63" s="29" t="s">
        <v>98</v>
      </c>
      <c r="C63" s="19">
        <f t="shared" ref="C63:G63" si="27">SUM(C64)</f>
        <v>32500</v>
      </c>
      <c r="D63" s="19">
        <f t="shared" si="27"/>
        <v>0</v>
      </c>
      <c r="E63" s="19">
        <f t="shared" si="27"/>
        <v>210467.58000000002</v>
      </c>
      <c r="F63" s="19">
        <f t="shared" si="27"/>
        <v>207500</v>
      </c>
      <c r="G63" s="19">
        <f t="shared" si="27"/>
        <v>35467.580000000016</v>
      </c>
      <c r="H63" s="20">
        <f>+G63/C63-1</f>
        <v>9.1310153846154263E-2</v>
      </c>
      <c r="I63" s="96"/>
      <c r="J63" s="97"/>
    </row>
    <row r="64" spans="1:10" s="4" customFormat="1" x14ac:dyDescent="0.25">
      <c r="A64" s="22">
        <v>21201</v>
      </c>
      <c r="B64" s="23" t="s">
        <v>99</v>
      </c>
      <c r="C64" s="24">
        <v>32500</v>
      </c>
      <c r="D64" s="24">
        <v>0</v>
      </c>
      <c r="E64" s="25">
        <v>210467.58000000002</v>
      </c>
      <c r="F64" s="25">
        <v>207500</v>
      </c>
      <c r="G64" s="24">
        <f>+C64+D64+E64-F64</f>
        <v>35467.580000000016</v>
      </c>
      <c r="H64" s="26">
        <f>+G64/C64-1</f>
        <v>9.1310153846154263E-2</v>
      </c>
      <c r="I64" s="96"/>
      <c r="J64" s="97"/>
    </row>
    <row r="65" spans="1:10" s="21" customFormat="1" ht="36.75" x14ac:dyDescent="0.25">
      <c r="A65" s="17" t="s">
        <v>100</v>
      </c>
      <c r="B65" s="18" t="s">
        <v>101</v>
      </c>
      <c r="C65" s="19">
        <f t="shared" ref="C65:G65" si="28">SUM(C66:C67)</f>
        <v>935590.67999999993</v>
      </c>
      <c r="D65" s="19">
        <f t="shared" si="28"/>
        <v>0</v>
      </c>
      <c r="E65" s="19">
        <f t="shared" si="28"/>
        <v>2922344.8099999991</v>
      </c>
      <c r="F65" s="19">
        <f t="shared" si="28"/>
        <v>3034223.51</v>
      </c>
      <c r="G65" s="19">
        <f t="shared" si="28"/>
        <v>823711.97999999952</v>
      </c>
      <c r="H65" s="20">
        <f>+G65/C65-1</f>
        <v>-0.1195808192531379</v>
      </c>
      <c r="I65" s="96"/>
      <c r="J65" s="97"/>
    </row>
    <row r="66" spans="1:10" s="4" customFormat="1" x14ac:dyDescent="0.25">
      <c r="A66" s="22">
        <v>21401</v>
      </c>
      <c r="B66" s="23" t="s">
        <v>102</v>
      </c>
      <c r="C66" s="24">
        <v>917590.67999999993</v>
      </c>
      <c r="D66" s="24">
        <v>0</v>
      </c>
      <c r="E66" s="25">
        <v>2730251.9799999991</v>
      </c>
      <c r="F66" s="25">
        <v>2898223.51</v>
      </c>
      <c r="G66" s="24">
        <f>+C66+D66+E66-F66</f>
        <v>749619.14999999944</v>
      </c>
      <c r="H66" s="26">
        <f t="shared" ref="H66:H73" si="29">+G66/C66-1</f>
        <v>-0.18305714482627533</v>
      </c>
      <c r="I66" s="96"/>
      <c r="J66" s="97"/>
    </row>
    <row r="67" spans="1:10" s="4" customFormat="1" ht="26.25" customHeight="1" x14ac:dyDescent="0.25">
      <c r="A67" s="22">
        <v>21402</v>
      </c>
      <c r="B67" s="23" t="s">
        <v>103</v>
      </c>
      <c r="C67" s="24">
        <v>18000</v>
      </c>
      <c r="D67" s="24">
        <v>0</v>
      </c>
      <c r="E67" s="25">
        <v>192092.83000000002</v>
      </c>
      <c r="F67" s="25">
        <v>136000</v>
      </c>
      <c r="G67" s="24">
        <f>+C67+D67+E67-F67</f>
        <v>74092.830000000016</v>
      </c>
      <c r="H67" s="26">
        <f t="shared" si="29"/>
        <v>3.1162683333333341</v>
      </c>
      <c r="I67" s="112" t="s">
        <v>477</v>
      </c>
      <c r="J67" s="113"/>
    </row>
    <row r="68" spans="1:10" s="21" customFormat="1" x14ac:dyDescent="0.25">
      <c r="A68" s="41" t="s">
        <v>104</v>
      </c>
      <c r="B68" s="18" t="s">
        <v>105</v>
      </c>
      <c r="C68" s="18">
        <f t="shared" ref="C68:G68" si="30">SUM(C69)</f>
        <v>14000</v>
      </c>
      <c r="D68" s="18">
        <f t="shared" si="30"/>
        <v>0</v>
      </c>
      <c r="E68" s="18">
        <f t="shared" si="30"/>
        <v>92648</v>
      </c>
      <c r="F68" s="18">
        <f t="shared" si="30"/>
        <v>92648</v>
      </c>
      <c r="G68" s="18">
        <f t="shared" si="30"/>
        <v>14000</v>
      </c>
      <c r="H68" s="20">
        <f t="shared" si="29"/>
        <v>0</v>
      </c>
      <c r="I68" s="96"/>
      <c r="J68" s="97"/>
    </row>
    <row r="69" spans="1:10" s="4" customFormat="1" x14ac:dyDescent="0.25">
      <c r="A69" s="22">
        <v>21501</v>
      </c>
      <c r="B69" s="23" t="s">
        <v>106</v>
      </c>
      <c r="C69" s="24">
        <v>14000</v>
      </c>
      <c r="D69" s="24">
        <v>0</v>
      </c>
      <c r="E69" s="25">
        <v>92648</v>
      </c>
      <c r="F69" s="25">
        <v>92648</v>
      </c>
      <c r="G69" s="24">
        <f>+C69+D69+E69-F69</f>
        <v>14000</v>
      </c>
      <c r="H69" s="26">
        <f t="shared" si="29"/>
        <v>0</v>
      </c>
      <c r="I69" s="96"/>
      <c r="J69" s="97"/>
    </row>
    <row r="70" spans="1:10" s="21" customFormat="1" x14ac:dyDescent="0.25">
      <c r="A70" s="17" t="s">
        <v>107</v>
      </c>
      <c r="B70" s="29" t="s">
        <v>108</v>
      </c>
      <c r="C70" s="19">
        <f t="shared" ref="C70:G70" si="31">C71</f>
        <v>1738900</v>
      </c>
      <c r="D70" s="19">
        <f t="shared" si="31"/>
        <v>0</v>
      </c>
      <c r="E70" s="19">
        <f t="shared" si="31"/>
        <v>7952678.620000001</v>
      </c>
      <c r="F70" s="19">
        <f t="shared" si="31"/>
        <v>8013027.5299999993</v>
      </c>
      <c r="G70" s="19">
        <f t="shared" si="31"/>
        <v>1678551.0900000017</v>
      </c>
      <c r="H70" s="20">
        <f t="shared" si="29"/>
        <v>-3.4705221691873178E-2</v>
      </c>
      <c r="I70" s="96"/>
      <c r="J70" s="97"/>
    </row>
    <row r="71" spans="1:10" s="4" customFormat="1" x14ac:dyDescent="0.25">
      <c r="A71" s="22">
        <v>21601</v>
      </c>
      <c r="B71" s="23" t="s">
        <v>109</v>
      </c>
      <c r="C71" s="24">
        <v>1738900</v>
      </c>
      <c r="D71" s="24">
        <v>0</v>
      </c>
      <c r="E71" s="25">
        <v>7952678.620000001</v>
      </c>
      <c r="F71" s="25">
        <v>8013027.5299999993</v>
      </c>
      <c r="G71" s="24">
        <f>+C71+D71+E71-F71</f>
        <v>1678551.0900000017</v>
      </c>
      <c r="H71" s="26">
        <f t="shared" si="29"/>
        <v>-3.4705221691873178E-2</v>
      </c>
      <c r="I71" s="96"/>
      <c r="J71" s="97"/>
    </row>
    <row r="72" spans="1:10" s="21" customFormat="1" ht="27.75" customHeight="1" x14ac:dyDescent="0.25">
      <c r="A72" s="42" t="s">
        <v>110</v>
      </c>
      <c r="B72" s="18" t="s">
        <v>111</v>
      </c>
      <c r="C72" s="43">
        <f>C73</f>
        <v>25000</v>
      </c>
      <c r="D72" s="43">
        <f t="shared" ref="D72:G72" si="32">D73</f>
        <v>0</v>
      </c>
      <c r="E72" s="43">
        <f t="shared" si="32"/>
        <v>275000</v>
      </c>
      <c r="F72" s="43">
        <f t="shared" si="32"/>
        <v>275000</v>
      </c>
      <c r="G72" s="43">
        <f t="shared" si="32"/>
        <v>25000</v>
      </c>
      <c r="H72" s="20">
        <f t="shared" si="29"/>
        <v>0</v>
      </c>
      <c r="I72" s="96"/>
      <c r="J72" s="97"/>
    </row>
    <row r="73" spans="1:10" s="4" customFormat="1" x14ac:dyDescent="0.25">
      <c r="A73" s="22">
        <v>21801</v>
      </c>
      <c r="B73" s="36" t="s">
        <v>112</v>
      </c>
      <c r="C73" s="24">
        <v>25000</v>
      </c>
      <c r="D73" s="24">
        <v>0</v>
      </c>
      <c r="E73" s="25">
        <v>275000</v>
      </c>
      <c r="F73" s="25">
        <v>275000</v>
      </c>
      <c r="G73" s="24">
        <f>+C73+D73+E73-F73</f>
        <v>25000</v>
      </c>
      <c r="H73" s="26">
        <f t="shared" si="29"/>
        <v>0</v>
      </c>
      <c r="I73" s="96"/>
      <c r="J73" s="97"/>
    </row>
    <row r="74" spans="1:10" s="4" customFormat="1" x14ac:dyDescent="0.25">
      <c r="A74" s="13" t="s">
        <v>113</v>
      </c>
      <c r="B74" s="14" t="s">
        <v>114</v>
      </c>
      <c r="C74" s="15">
        <f t="shared" ref="C74:H75" si="33">C75</f>
        <v>730500</v>
      </c>
      <c r="D74" s="15">
        <f t="shared" si="33"/>
        <v>0</v>
      </c>
      <c r="E74" s="15">
        <f t="shared" si="33"/>
        <v>2604905.52</v>
      </c>
      <c r="F74" s="15">
        <f t="shared" si="33"/>
        <v>2523046.73</v>
      </c>
      <c r="G74" s="15">
        <f t="shared" si="33"/>
        <v>812358.79</v>
      </c>
      <c r="H74" s="16">
        <f t="shared" si="33"/>
        <v>0.11205857631759075</v>
      </c>
      <c r="I74" s="96"/>
      <c r="J74" s="97"/>
    </row>
    <row r="75" spans="1:10" s="21" customFormat="1" x14ac:dyDescent="0.25">
      <c r="A75" s="17" t="s">
        <v>115</v>
      </c>
      <c r="B75" s="29" t="s">
        <v>116</v>
      </c>
      <c r="C75" s="19">
        <f t="shared" si="33"/>
        <v>730500</v>
      </c>
      <c r="D75" s="19">
        <f t="shared" si="33"/>
        <v>0</v>
      </c>
      <c r="E75" s="19">
        <f t="shared" si="33"/>
        <v>2604905.52</v>
      </c>
      <c r="F75" s="19">
        <f t="shared" si="33"/>
        <v>2523046.73</v>
      </c>
      <c r="G75" s="19">
        <f t="shared" si="33"/>
        <v>812358.79</v>
      </c>
      <c r="H75" s="20">
        <f>+G75/C75-1</f>
        <v>0.11205857631759075</v>
      </c>
      <c r="I75" s="96"/>
      <c r="J75" s="97"/>
    </row>
    <row r="76" spans="1:10" s="4" customFormat="1" ht="40.5" customHeight="1" x14ac:dyDescent="0.25">
      <c r="A76" s="22">
        <v>22101</v>
      </c>
      <c r="B76" s="23" t="s">
        <v>117</v>
      </c>
      <c r="C76" s="24">
        <v>730500</v>
      </c>
      <c r="D76" s="24">
        <v>0</v>
      </c>
      <c r="E76" s="25">
        <v>2604905.52</v>
      </c>
      <c r="F76" s="25">
        <v>2523046.73</v>
      </c>
      <c r="G76" s="24">
        <f>+C76+D76+E76-F76</f>
        <v>812358.79</v>
      </c>
      <c r="H76" s="26">
        <f>+G76/C76-1</f>
        <v>0.11205857631759075</v>
      </c>
      <c r="I76" s="114" t="s">
        <v>478</v>
      </c>
      <c r="J76" s="115"/>
    </row>
    <row r="77" spans="1:10" s="4" customFormat="1" ht="27" customHeight="1" x14ac:dyDescent="0.25">
      <c r="A77" s="13" t="s">
        <v>118</v>
      </c>
      <c r="B77" s="14" t="s">
        <v>119</v>
      </c>
      <c r="C77" s="15">
        <f t="shared" ref="C77:H78" si="34">C78</f>
        <v>2000000</v>
      </c>
      <c r="D77" s="15">
        <f t="shared" si="34"/>
        <v>0</v>
      </c>
      <c r="E77" s="15">
        <f t="shared" si="34"/>
        <v>12598767.42</v>
      </c>
      <c r="F77" s="15">
        <f t="shared" si="34"/>
        <v>12491186.6</v>
      </c>
      <c r="G77" s="15">
        <f t="shared" si="34"/>
        <v>2107580.8200000003</v>
      </c>
      <c r="H77" s="16">
        <f t="shared" si="34"/>
        <v>5.3790410000000177E-2</v>
      </c>
      <c r="I77" s="96"/>
      <c r="J77" s="97"/>
    </row>
    <row r="78" spans="1:10" s="21" customFormat="1" ht="24.75" x14ac:dyDescent="0.25">
      <c r="A78" s="17" t="s">
        <v>120</v>
      </c>
      <c r="B78" s="18" t="s">
        <v>121</v>
      </c>
      <c r="C78" s="19">
        <f t="shared" si="34"/>
        <v>2000000</v>
      </c>
      <c r="D78" s="19">
        <f t="shared" si="34"/>
        <v>0</v>
      </c>
      <c r="E78" s="19">
        <f t="shared" si="34"/>
        <v>12598767.42</v>
      </c>
      <c r="F78" s="19">
        <f t="shared" si="34"/>
        <v>12491186.6</v>
      </c>
      <c r="G78" s="19">
        <f t="shared" si="34"/>
        <v>2107580.8200000003</v>
      </c>
      <c r="H78" s="20">
        <f>+G78/C78-1</f>
        <v>5.3790410000000177E-2</v>
      </c>
      <c r="I78" s="96"/>
      <c r="J78" s="97"/>
    </row>
    <row r="79" spans="1:10" s="4" customFormat="1" x14ac:dyDescent="0.25">
      <c r="A79" s="22">
        <v>23801</v>
      </c>
      <c r="B79" s="23" t="s">
        <v>122</v>
      </c>
      <c r="C79" s="24">
        <v>2000000</v>
      </c>
      <c r="D79" s="24">
        <v>0</v>
      </c>
      <c r="E79" s="25">
        <v>12598767.42</v>
      </c>
      <c r="F79" s="25">
        <v>12491186.6</v>
      </c>
      <c r="G79" s="24">
        <f>+C79+D79+E79-F79</f>
        <v>2107580.8200000003</v>
      </c>
      <c r="H79" s="26">
        <f>+G79/C79-1</f>
        <v>5.3790410000000177E-2</v>
      </c>
      <c r="I79" s="96"/>
      <c r="J79" s="97"/>
    </row>
    <row r="80" spans="1:10" s="4" customFormat="1" ht="24.75" x14ac:dyDescent="0.25">
      <c r="A80" s="13" t="s">
        <v>123</v>
      </c>
      <c r="B80" s="14" t="s">
        <v>124</v>
      </c>
      <c r="C80" s="15">
        <f>C81+C83+C85+C87+C91+C93+C95+C89</f>
        <v>4408700</v>
      </c>
      <c r="D80" s="15">
        <f t="shared" ref="D80:G80" si="35">D81+D83+D85+D87+D91+D93+D95+D89</f>
        <v>0</v>
      </c>
      <c r="E80" s="15">
        <f t="shared" si="35"/>
        <v>11662668.220000001</v>
      </c>
      <c r="F80" s="15">
        <f t="shared" si="35"/>
        <v>12628433.060000001</v>
      </c>
      <c r="G80" s="15">
        <f t="shared" si="35"/>
        <v>3442935.1600000011</v>
      </c>
      <c r="H80" s="16">
        <f>H81</f>
        <v>-0.21288098066298289</v>
      </c>
      <c r="I80" s="96"/>
      <c r="J80" s="97"/>
    </row>
    <row r="81" spans="1:10" s="21" customFormat="1" x14ac:dyDescent="0.25">
      <c r="A81" s="17" t="s">
        <v>125</v>
      </c>
      <c r="B81" s="18" t="s">
        <v>126</v>
      </c>
      <c r="C81" s="19">
        <f t="shared" ref="C81:G81" si="36">C82</f>
        <v>724000</v>
      </c>
      <c r="D81" s="19">
        <f t="shared" si="36"/>
        <v>0</v>
      </c>
      <c r="E81" s="19">
        <f t="shared" si="36"/>
        <v>2216541.2100000004</v>
      </c>
      <c r="F81" s="19">
        <f t="shared" si="36"/>
        <v>2370667.04</v>
      </c>
      <c r="G81" s="19">
        <f t="shared" si="36"/>
        <v>569874.17000000039</v>
      </c>
      <c r="H81" s="20">
        <f t="shared" ref="H81:H96" si="37">+G81/C81-1</f>
        <v>-0.21288098066298289</v>
      </c>
      <c r="I81" s="96"/>
      <c r="J81" s="97"/>
    </row>
    <row r="82" spans="1:10" s="4" customFormat="1" x14ac:dyDescent="0.25">
      <c r="A82" s="22">
        <v>24101</v>
      </c>
      <c r="B82" s="23" t="s">
        <v>127</v>
      </c>
      <c r="C82" s="24">
        <v>724000</v>
      </c>
      <c r="D82" s="24">
        <v>0</v>
      </c>
      <c r="E82" s="25">
        <v>2216541.2100000004</v>
      </c>
      <c r="F82" s="25">
        <v>2370667.04</v>
      </c>
      <c r="G82" s="24">
        <f>+C82+D82+E82-F82</f>
        <v>569874.17000000039</v>
      </c>
      <c r="H82" s="26">
        <f t="shared" si="37"/>
        <v>-0.21288098066298289</v>
      </c>
      <c r="I82" s="96"/>
      <c r="J82" s="97"/>
    </row>
    <row r="83" spans="1:10" s="21" customFormat="1" x14ac:dyDescent="0.25">
      <c r="A83" s="17" t="s">
        <v>128</v>
      </c>
      <c r="B83" s="18" t="s">
        <v>129</v>
      </c>
      <c r="C83" s="19">
        <f t="shared" ref="C83:G83" si="38">C84</f>
        <v>1728900</v>
      </c>
      <c r="D83" s="19">
        <f t="shared" si="38"/>
        <v>0</v>
      </c>
      <c r="E83" s="19">
        <f t="shared" si="38"/>
        <v>4272566.99</v>
      </c>
      <c r="F83" s="19">
        <f t="shared" si="38"/>
        <v>4730287.2399999993</v>
      </c>
      <c r="G83" s="19">
        <f t="shared" si="38"/>
        <v>1271179.7500000009</v>
      </c>
      <c r="H83" s="20">
        <f t="shared" si="37"/>
        <v>-0.26474651512522362</v>
      </c>
      <c r="I83" s="96"/>
      <c r="J83" s="97"/>
    </row>
    <row r="84" spans="1:10" s="4" customFormat="1" x14ac:dyDescent="0.25">
      <c r="A84" s="22">
        <v>24201</v>
      </c>
      <c r="B84" s="23" t="s">
        <v>130</v>
      </c>
      <c r="C84" s="24">
        <v>1728900</v>
      </c>
      <c r="D84" s="24">
        <v>0</v>
      </c>
      <c r="E84" s="25">
        <v>4272566.99</v>
      </c>
      <c r="F84" s="25">
        <v>4730287.2399999993</v>
      </c>
      <c r="G84" s="24">
        <f>+C84+D84+E84-F84</f>
        <v>1271179.7500000009</v>
      </c>
      <c r="H84" s="26">
        <f t="shared" si="37"/>
        <v>-0.26474651512522362</v>
      </c>
      <c r="I84" s="96"/>
      <c r="J84" s="97"/>
    </row>
    <row r="85" spans="1:10" s="21" customFormat="1" x14ac:dyDescent="0.25">
      <c r="A85" s="41" t="s">
        <v>131</v>
      </c>
      <c r="B85" s="18" t="s">
        <v>132</v>
      </c>
      <c r="C85" s="18">
        <f>SUM(C86)</f>
        <v>6000</v>
      </c>
      <c r="D85" s="18">
        <f t="shared" ref="D85:G85" si="39">SUM(D86)</f>
        <v>0</v>
      </c>
      <c r="E85" s="18">
        <f t="shared" si="39"/>
        <v>52816.36</v>
      </c>
      <c r="F85" s="18">
        <f t="shared" si="39"/>
        <v>48000</v>
      </c>
      <c r="G85" s="18">
        <f t="shared" si="39"/>
        <v>10816.36</v>
      </c>
      <c r="H85" s="20">
        <f t="shared" si="37"/>
        <v>0.80272666666666681</v>
      </c>
      <c r="I85" s="96"/>
      <c r="J85" s="97"/>
    </row>
    <row r="86" spans="1:10" s="4" customFormat="1" ht="50.25" customHeight="1" x14ac:dyDescent="0.25">
      <c r="A86" s="22">
        <v>24301</v>
      </c>
      <c r="B86" s="23" t="s">
        <v>132</v>
      </c>
      <c r="C86" s="24">
        <v>6000</v>
      </c>
      <c r="D86" s="24">
        <v>0</v>
      </c>
      <c r="E86" s="25">
        <v>52816.36</v>
      </c>
      <c r="F86" s="25">
        <v>48000</v>
      </c>
      <c r="G86" s="24">
        <f>+C86+D86+E86-F86</f>
        <v>10816.36</v>
      </c>
      <c r="H86" s="26">
        <f t="shared" si="37"/>
        <v>0.80272666666666681</v>
      </c>
      <c r="I86" s="114" t="s">
        <v>479</v>
      </c>
      <c r="J86" s="115"/>
    </row>
    <row r="87" spans="1:10" s="21" customFormat="1" x14ac:dyDescent="0.25">
      <c r="A87" s="17" t="s">
        <v>133</v>
      </c>
      <c r="B87" s="18" t="s">
        <v>134</v>
      </c>
      <c r="C87" s="19">
        <f t="shared" ref="C87:G87" si="40">C88</f>
        <v>50300</v>
      </c>
      <c r="D87" s="19">
        <f t="shared" si="40"/>
        <v>0</v>
      </c>
      <c r="E87" s="19">
        <f t="shared" si="40"/>
        <v>347304.95</v>
      </c>
      <c r="F87" s="19">
        <f t="shared" si="40"/>
        <v>348226.96</v>
      </c>
      <c r="G87" s="19">
        <f t="shared" si="40"/>
        <v>49377.989999999991</v>
      </c>
      <c r="H87" s="20">
        <f t="shared" si="37"/>
        <v>-1.833021868787299E-2</v>
      </c>
      <c r="I87" s="96"/>
      <c r="J87" s="97"/>
    </row>
    <row r="88" spans="1:10" s="4" customFormat="1" x14ac:dyDescent="0.25">
      <c r="A88" s="22">
        <v>24401</v>
      </c>
      <c r="B88" s="23" t="s">
        <v>135</v>
      </c>
      <c r="C88" s="24">
        <v>50300</v>
      </c>
      <c r="D88" s="24">
        <v>0</v>
      </c>
      <c r="E88" s="25">
        <v>347304.95</v>
      </c>
      <c r="F88" s="25">
        <v>348226.96</v>
      </c>
      <c r="G88" s="24">
        <f>+C88+D88+E88-F88</f>
        <v>49377.989999999991</v>
      </c>
      <c r="H88" s="26">
        <f t="shared" si="37"/>
        <v>-1.833021868787299E-2</v>
      </c>
      <c r="I88" s="96"/>
      <c r="J88" s="97"/>
    </row>
    <row r="89" spans="1:10" s="21" customFormat="1" x14ac:dyDescent="0.25">
      <c r="A89" s="41" t="s">
        <v>136</v>
      </c>
      <c r="B89" s="18" t="s">
        <v>137</v>
      </c>
      <c r="C89" s="19">
        <f t="shared" ref="C89:G89" si="41">C90</f>
        <v>11000</v>
      </c>
      <c r="D89" s="19">
        <f t="shared" si="41"/>
        <v>0</v>
      </c>
      <c r="E89" s="19">
        <f t="shared" si="41"/>
        <v>66960.7</v>
      </c>
      <c r="F89" s="19">
        <f t="shared" si="41"/>
        <v>72168.100000000006</v>
      </c>
      <c r="G89" s="19">
        <f t="shared" si="41"/>
        <v>5792.5999999999913</v>
      </c>
      <c r="H89" s="20">
        <f t="shared" si="37"/>
        <v>-0.47340000000000082</v>
      </c>
      <c r="I89" s="96"/>
      <c r="J89" s="97"/>
    </row>
    <row r="90" spans="1:10" s="4" customFormat="1" x14ac:dyDescent="0.25">
      <c r="A90" s="22">
        <v>24501</v>
      </c>
      <c r="B90" s="23" t="s">
        <v>137</v>
      </c>
      <c r="C90" s="24">
        <v>11000</v>
      </c>
      <c r="D90" s="24">
        <v>0</v>
      </c>
      <c r="E90" s="25">
        <v>66960.7</v>
      </c>
      <c r="F90" s="25">
        <v>72168.100000000006</v>
      </c>
      <c r="G90" s="24">
        <f>+C90+D90+E90-F90</f>
        <v>5792.5999999999913</v>
      </c>
      <c r="H90" s="26">
        <f t="shared" si="37"/>
        <v>-0.47340000000000082</v>
      </c>
      <c r="I90" s="96"/>
      <c r="J90" s="97"/>
    </row>
    <row r="91" spans="1:10" s="21" customFormat="1" x14ac:dyDescent="0.25">
      <c r="A91" s="17" t="s">
        <v>138</v>
      </c>
      <c r="B91" s="18" t="s">
        <v>139</v>
      </c>
      <c r="C91" s="19">
        <f t="shared" ref="C91:G93" si="42">C92</f>
        <v>1125650</v>
      </c>
      <c r="D91" s="19">
        <f t="shared" si="42"/>
        <v>0</v>
      </c>
      <c r="E91" s="19">
        <f t="shared" si="42"/>
        <v>1297829.8800000001</v>
      </c>
      <c r="F91" s="19">
        <f t="shared" si="42"/>
        <v>1887327.6</v>
      </c>
      <c r="G91" s="19">
        <f t="shared" si="42"/>
        <v>536152.2799999998</v>
      </c>
      <c r="H91" s="20">
        <f t="shared" si="37"/>
        <v>-0.52369539377248719</v>
      </c>
      <c r="I91" s="96"/>
      <c r="J91" s="97"/>
    </row>
    <row r="92" spans="1:10" s="4" customFormat="1" x14ac:dyDescent="0.25">
      <c r="A92" s="22">
        <v>24601</v>
      </c>
      <c r="B92" s="23" t="s">
        <v>140</v>
      </c>
      <c r="C92" s="24">
        <v>1125650</v>
      </c>
      <c r="D92" s="24">
        <v>0</v>
      </c>
      <c r="E92" s="25">
        <v>1297829.8800000001</v>
      </c>
      <c r="F92" s="25">
        <v>1887327.6</v>
      </c>
      <c r="G92" s="24">
        <f>+C92+D92+E92-F92</f>
        <v>536152.2799999998</v>
      </c>
      <c r="H92" s="26">
        <f>+G92/C92-1</f>
        <v>-0.52369539377248719</v>
      </c>
      <c r="I92" s="96"/>
      <c r="J92" s="97"/>
    </row>
    <row r="93" spans="1:10" s="4" customFormat="1" x14ac:dyDescent="0.25">
      <c r="A93" s="17" t="s">
        <v>460</v>
      </c>
      <c r="B93" s="18" t="s">
        <v>461</v>
      </c>
      <c r="C93" s="19">
        <f t="shared" si="42"/>
        <v>0</v>
      </c>
      <c r="D93" s="19">
        <f t="shared" si="42"/>
        <v>0</v>
      </c>
      <c r="E93" s="19">
        <f t="shared" si="42"/>
        <v>365908.77</v>
      </c>
      <c r="F93" s="19">
        <f t="shared" si="42"/>
        <v>0</v>
      </c>
      <c r="G93" s="19">
        <f t="shared" si="42"/>
        <v>365908.77</v>
      </c>
      <c r="H93" s="20">
        <v>1</v>
      </c>
      <c r="I93" s="96"/>
      <c r="J93" s="97"/>
    </row>
    <row r="94" spans="1:10" s="4" customFormat="1" ht="29.25" customHeight="1" x14ac:dyDescent="0.25">
      <c r="A94" s="22">
        <v>24701</v>
      </c>
      <c r="B94" s="23" t="s">
        <v>462</v>
      </c>
      <c r="C94" s="24"/>
      <c r="D94" s="24"/>
      <c r="E94" s="25">
        <v>365908.77</v>
      </c>
      <c r="F94" s="25">
        <v>0</v>
      </c>
      <c r="G94" s="24">
        <f>+C94+D94+E94-F94</f>
        <v>365908.77</v>
      </c>
      <c r="H94" s="26">
        <v>1</v>
      </c>
      <c r="I94" s="114" t="s">
        <v>480</v>
      </c>
      <c r="J94" s="115"/>
    </row>
    <row r="95" spans="1:10" s="21" customFormat="1" ht="27.75" customHeight="1" x14ac:dyDescent="0.25">
      <c r="A95" s="17" t="s">
        <v>141</v>
      </c>
      <c r="B95" s="18" t="s">
        <v>142</v>
      </c>
      <c r="C95" s="19">
        <f>SUM(C96:C96)</f>
        <v>762850</v>
      </c>
      <c r="D95" s="19">
        <f t="shared" ref="D95:G95" si="43">SUM(D96:D96)</f>
        <v>0</v>
      </c>
      <c r="E95" s="19">
        <f t="shared" si="43"/>
        <v>3042739.36</v>
      </c>
      <c r="F95" s="19">
        <f t="shared" si="43"/>
        <v>3171756.12</v>
      </c>
      <c r="G95" s="19">
        <f t="shared" si="43"/>
        <v>633833.23999999976</v>
      </c>
      <c r="H95" s="20">
        <f t="shared" si="37"/>
        <v>-0.16912467719735236</v>
      </c>
      <c r="I95" s="96"/>
      <c r="J95" s="97"/>
    </row>
    <row r="96" spans="1:10" s="4" customFormat="1" x14ac:dyDescent="0.25">
      <c r="A96" s="22">
        <v>24907</v>
      </c>
      <c r="B96" s="23" t="s">
        <v>143</v>
      </c>
      <c r="C96" s="24">
        <v>762850</v>
      </c>
      <c r="D96" s="24">
        <v>0</v>
      </c>
      <c r="E96" s="25">
        <v>3042739.36</v>
      </c>
      <c r="F96" s="25">
        <v>3171756.12</v>
      </c>
      <c r="G96" s="24">
        <f>+C96+D96+E96-F96</f>
        <v>633833.23999999976</v>
      </c>
      <c r="H96" s="26">
        <f t="shared" si="37"/>
        <v>-0.16912467719735236</v>
      </c>
      <c r="I96" s="96"/>
      <c r="J96" s="97"/>
    </row>
    <row r="97" spans="1:10" s="4" customFormat="1" ht="28.5" customHeight="1" x14ac:dyDescent="0.25">
      <c r="A97" s="13" t="s">
        <v>144</v>
      </c>
      <c r="B97" s="14" t="s">
        <v>145</v>
      </c>
      <c r="C97" s="15">
        <f>C98+C100+C102+C104+C106+C108</f>
        <v>31142100</v>
      </c>
      <c r="D97" s="15">
        <f t="shared" ref="D97:G97" si="44">D98+D100+D102+D104+D106+D108</f>
        <v>0</v>
      </c>
      <c r="E97" s="15">
        <f t="shared" si="44"/>
        <v>108467408.49000001</v>
      </c>
      <c r="F97" s="15">
        <f t="shared" si="44"/>
        <v>112933498.81</v>
      </c>
      <c r="G97" s="15">
        <f t="shared" si="44"/>
        <v>26676009.68</v>
      </c>
      <c r="H97" s="16">
        <f t="shared" ref="H97" si="45">H98</f>
        <v>6.4432989690721643E-2</v>
      </c>
      <c r="I97" s="96"/>
      <c r="J97" s="97"/>
    </row>
    <row r="98" spans="1:10" s="21" customFormat="1" x14ac:dyDescent="0.25">
      <c r="A98" s="17" t="s">
        <v>146</v>
      </c>
      <c r="B98" s="18" t="s">
        <v>147</v>
      </c>
      <c r="C98" s="19">
        <f t="shared" ref="C98:G98" si="46">C99</f>
        <v>9700</v>
      </c>
      <c r="D98" s="19">
        <f t="shared" si="46"/>
        <v>0</v>
      </c>
      <c r="E98" s="19">
        <f t="shared" si="46"/>
        <v>55622.42</v>
      </c>
      <c r="F98" s="19">
        <f t="shared" si="46"/>
        <v>54997.42</v>
      </c>
      <c r="G98" s="19">
        <f t="shared" si="46"/>
        <v>10325</v>
      </c>
      <c r="H98" s="20">
        <f t="shared" ref="H98:H116" si="47">+G98/C98-1</f>
        <v>6.4432989690721643E-2</v>
      </c>
      <c r="I98" s="96"/>
      <c r="J98" s="97"/>
    </row>
    <row r="99" spans="1:10" s="4" customFormat="1" x14ac:dyDescent="0.25">
      <c r="A99" s="22">
        <v>25201</v>
      </c>
      <c r="B99" s="23" t="s">
        <v>148</v>
      </c>
      <c r="C99" s="24">
        <v>9700</v>
      </c>
      <c r="D99" s="24">
        <v>0</v>
      </c>
      <c r="E99" s="25">
        <v>55622.42</v>
      </c>
      <c r="F99" s="25">
        <v>54997.42</v>
      </c>
      <c r="G99" s="24">
        <f>+C99+D99+E99-F99</f>
        <v>10325</v>
      </c>
      <c r="H99" s="26">
        <f t="shared" si="47"/>
        <v>6.4432989690721643E-2</v>
      </c>
      <c r="I99" s="96"/>
      <c r="J99" s="97"/>
    </row>
    <row r="100" spans="1:10" s="21" customFormat="1" x14ac:dyDescent="0.25">
      <c r="A100" s="17" t="s">
        <v>149</v>
      </c>
      <c r="B100" s="18" t="s">
        <v>150</v>
      </c>
      <c r="C100" s="19">
        <f t="shared" ref="C100:G100" si="48">C101</f>
        <v>100500</v>
      </c>
      <c r="D100" s="19">
        <f t="shared" si="48"/>
        <v>0</v>
      </c>
      <c r="E100" s="19">
        <f t="shared" si="48"/>
        <v>618428.32000000007</v>
      </c>
      <c r="F100" s="19">
        <f t="shared" si="48"/>
        <v>633344</v>
      </c>
      <c r="G100" s="19">
        <f t="shared" si="48"/>
        <v>85584.320000000065</v>
      </c>
      <c r="H100" s="20">
        <f t="shared" si="47"/>
        <v>-0.14841472636815856</v>
      </c>
      <c r="I100" s="96"/>
      <c r="J100" s="97"/>
    </row>
    <row r="101" spans="1:10" s="4" customFormat="1" x14ac:dyDescent="0.25">
      <c r="A101" s="22">
        <v>25301</v>
      </c>
      <c r="B101" s="23" t="s">
        <v>151</v>
      </c>
      <c r="C101" s="24">
        <v>100500</v>
      </c>
      <c r="D101" s="24">
        <v>0</v>
      </c>
      <c r="E101" s="25">
        <v>618428.32000000007</v>
      </c>
      <c r="F101" s="25">
        <v>633344</v>
      </c>
      <c r="G101" s="24">
        <f>+C101+D101+E101-F101</f>
        <v>85584.320000000065</v>
      </c>
      <c r="H101" s="26">
        <f t="shared" si="47"/>
        <v>-0.14841472636815856</v>
      </c>
      <c r="I101" s="96"/>
      <c r="J101" s="97"/>
    </row>
    <row r="102" spans="1:10" s="21" customFormat="1" x14ac:dyDescent="0.25">
      <c r="A102" s="17" t="s">
        <v>152</v>
      </c>
      <c r="B102" s="18" t="s">
        <v>153</v>
      </c>
      <c r="C102" s="19">
        <f t="shared" ref="C102:G102" si="49">C103</f>
        <v>786000</v>
      </c>
      <c r="D102" s="19">
        <f t="shared" si="49"/>
        <v>0</v>
      </c>
      <c r="E102" s="19">
        <f t="shared" si="49"/>
        <v>5191062.12</v>
      </c>
      <c r="F102" s="19">
        <f t="shared" si="49"/>
        <v>5017629.3499999996</v>
      </c>
      <c r="G102" s="19">
        <f t="shared" si="49"/>
        <v>959432.77000000048</v>
      </c>
      <c r="H102" s="20">
        <f t="shared" si="47"/>
        <v>0.22065237913486069</v>
      </c>
      <c r="I102" s="96"/>
      <c r="J102" s="97"/>
    </row>
    <row r="103" spans="1:10" s="4" customFormat="1" ht="26.25" customHeight="1" x14ac:dyDescent="0.25">
      <c r="A103" s="22">
        <v>25401</v>
      </c>
      <c r="B103" s="23" t="s">
        <v>154</v>
      </c>
      <c r="C103" s="24">
        <v>786000</v>
      </c>
      <c r="D103" s="24">
        <v>0</v>
      </c>
      <c r="E103" s="25">
        <v>5191062.12</v>
      </c>
      <c r="F103" s="25">
        <v>5017629.3499999996</v>
      </c>
      <c r="G103" s="24">
        <f>+C103+D103+E103-F103</f>
        <v>959432.77000000048</v>
      </c>
      <c r="H103" s="26">
        <f t="shared" si="47"/>
        <v>0.22065237913486069</v>
      </c>
      <c r="I103" s="114" t="s">
        <v>481</v>
      </c>
      <c r="J103" s="115"/>
    </row>
    <row r="104" spans="1:10" s="21" customFormat="1" ht="26.25" customHeight="1" x14ac:dyDescent="0.25">
      <c r="A104" s="17" t="s">
        <v>155</v>
      </c>
      <c r="B104" s="18" t="s">
        <v>156</v>
      </c>
      <c r="C104" s="19">
        <f t="shared" ref="C104:G104" si="50">C105</f>
        <v>80000</v>
      </c>
      <c r="D104" s="19">
        <f t="shared" si="50"/>
        <v>0</v>
      </c>
      <c r="E104" s="19">
        <f t="shared" si="50"/>
        <v>453210.4</v>
      </c>
      <c r="F104" s="19">
        <f t="shared" si="50"/>
        <v>433000</v>
      </c>
      <c r="G104" s="19">
        <f t="shared" si="50"/>
        <v>100210.40000000002</v>
      </c>
      <c r="H104" s="20">
        <f t="shared" si="47"/>
        <v>0.25263000000000035</v>
      </c>
      <c r="I104" s="96"/>
      <c r="J104" s="97"/>
    </row>
    <row r="105" spans="1:10" s="4" customFormat="1" ht="33" customHeight="1" x14ac:dyDescent="0.25">
      <c r="A105" s="22">
        <v>25501</v>
      </c>
      <c r="B105" s="23" t="s">
        <v>157</v>
      </c>
      <c r="C105" s="24">
        <v>80000</v>
      </c>
      <c r="D105" s="24">
        <v>0</v>
      </c>
      <c r="E105" s="25">
        <v>453210.4</v>
      </c>
      <c r="F105" s="25">
        <v>433000</v>
      </c>
      <c r="G105" s="24">
        <f>+C105+D105+E105-F105</f>
        <v>100210.40000000002</v>
      </c>
      <c r="H105" s="26">
        <f t="shared" si="47"/>
        <v>0.25263000000000035</v>
      </c>
      <c r="I105" s="114" t="s">
        <v>514</v>
      </c>
      <c r="J105" s="115"/>
    </row>
    <row r="106" spans="1:10" s="21" customFormat="1" x14ac:dyDescent="0.25">
      <c r="A106" s="17" t="s">
        <v>158</v>
      </c>
      <c r="B106" s="18" t="s">
        <v>159</v>
      </c>
      <c r="C106" s="19">
        <f t="shared" ref="C106:G106" si="51">C107</f>
        <v>3394200</v>
      </c>
      <c r="D106" s="19">
        <f t="shared" si="51"/>
        <v>0</v>
      </c>
      <c r="E106" s="19">
        <f t="shared" si="51"/>
        <v>2457251.77</v>
      </c>
      <c r="F106" s="19">
        <f t="shared" si="51"/>
        <v>3668283.9599999995</v>
      </c>
      <c r="G106" s="19">
        <f t="shared" si="51"/>
        <v>2183167.81</v>
      </c>
      <c r="H106" s="20">
        <f t="shared" si="47"/>
        <v>-0.35679458782629192</v>
      </c>
      <c r="I106" s="96"/>
      <c r="J106" s="97"/>
    </row>
    <row r="107" spans="1:10" s="4" customFormat="1" x14ac:dyDescent="0.25">
      <c r="A107" s="22">
        <v>25601</v>
      </c>
      <c r="B107" s="23" t="s">
        <v>160</v>
      </c>
      <c r="C107" s="24">
        <v>3394200</v>
      </c>
      <c r="D107" s="24">
        <v>0</v>
      </c>
      <c r="E107" s="25">
        <v>2457251.77</v>
      </c>
      <c r="F107" s="25">
        <v>3668283.9599999995</v>
      </c>
      <c r="G107" s="24">
        <f>+C107+D107+E107-F107</f>
        <v>2183167.81</v>
      </c>
      <c r="H107" s="26">
        <f t="shared" si="47"/>
        <v>-0.35679458782629192</v>
      </c>
      <c r="I107" s="96"/>
      <c r="J107" s="97"/>
    </row>
    <row r="108" spans="1:10" s="21" customFormat="1" x14ac:dyDescent="0.25">
      <c r="A108" s="41" t="s">
        <v>161</v>
      </c>
      <c r="B108" s="18" t="s">
        <v>162</v>
      </c>
      <c r="C108" s="19">
        <f t="shared" ref="C108:G108" si="52">SUM(C109:C116)</f>
        <v>26771700</v>
      </c>
      <c r="D108" s="19">
        <f t="shared" si="52"/>
        <v>0</v>
      </c>
      <c r="E108" s="19">
        <f t="shared" si="52"/>
        <v>99691833.460000008</v>
      </c>
      <c r="F108" s="19">
        <f t="shared" si="52"/>
        <v>103126244.08</v>
      </c>
      <c r="G108" s="19">
        <f t="shared" si="52"/>
        <v>23337289.379999999</v>
      </c>
      <c r="H108" s="20">
        <f t="shared" si="47"/>
        <v>-0.12828511525230002</v>
      </c>
      <c r="I108" s="96"/>
      <c r="J108" s="97"/>
    </row>
    <row r="109" spans="1:10" s="4" customFormat="1" x14ac:dyDescent="0.25">
      <c r="A109" s="22">
        <v>25901</v>
      </c>
      <c r="B109" s="23" t="s">
        <v>163</v>
      </c>
      <c r="C109" s="24">
        <v>2850000</v>
      </c>
      <c r="D109" s="24"/>
      <c r="E109" s="25">
        <v>6299901.9399999995</v>
      </c>
      <c r="F109" s="25">
        <v>7092343.54</v>
      </c>
      <c r="G109" s="24">
        <f t="shared" ref="G109:G116" si="53">+C109+D109+E109-F109</f>
        <v>2057558.3999999994</v>
      </c>
      <c r="H109" s="26">
        <f t="shared" si="47"/>
        <v>-0.27804968421052656</v>
      </c>
      <c r="I109" s="96"/>
      <c r="J109" s="97"/>
    </row>
    <row r="110" spans="1:10" s="4" customFormat="1" x14ac:dyDescent="0.25">
      <c r="A110" s="22">
        <v>25902</v>
      </c>
      <c r="B110" s="23" t="s">
        <v>164</v>
      </c>
      <c r="C110" s="24">
        <v>3000000</v>
      </c>
      <c r="D110" s="24"/>
      <c r="E110" s="25">
        <v>7512533.0700000003</v>
      </c>
      <c r="F110" s="25">
        <v>8955382.3499999996</v>
      </c>
      <c r="G110" s="24">
        <f t="shared" si="53"/>
        <v>1557150.7200000007</v>
      </c>
      <c r="H110" s="26">
        <f t="shared" si="47"/>
        <v>-0.48094975999999978</v>
      </c>
      <c r="I110" s="96"/>
      <c r="J110" s="97"/>
    </row>
    <row r="111" spans="1:10" s="4" customFormat="1" ht="38.25" customHeight="1" x14ac:dyDescent="0.25">
      <c r="A111" s="22">
        <v>25903</v>
      </c>
      <c r="B111" s="23" t="s">
        <v>165</v>
      </c>
      <c r="C111" s="24">
        <v>3000000</v>
      </c>
      <c r="D111" s="24"/>
      <c r="E111" s="25">
        <v>8994745.5800000001</v>
      </c>
      <c r="F111" s="25">
        <v>7847021.3800000008</v>
      </c>
      <c r="G111" s="24">
        <f t="shared" si="53"/>
        <v>4147724.1999999993</v>
      </c>
      <c r="H111" s="26">
        <f t="shared" si="47"/>
        <v>0.38257473333333314</v>
      </c>
      <c r="I111" s="114" t="s">
        <v>518</v>
      </c>
      <c r="J111" s="115"/>
    </row>
    <row r="112" spans="1:10" s="4" customFormat="1" x14ac:dyDescent="0.25">
      <c r="A112" s="22">
        <v>25904</v>
      </c>
      <c r="B112" s="23" t="s">
        <v>166</v>
      </c>
      <c r="C112" s="24">
        <v>2400000</v>
      </c>
      <c r="D112" s="24">
        <v>0</v>
      </c>
      <c r="E112" s="25">
        <v>3279933.74</v>
      </c>
      <c r="F112" s="25">
        <v>3867495.74</v>
      </c>
      <c r="G112" s="24">
        <f t="shared" si="53"/>
        <v>1812438</v>
      </c>
      <c r="H112" s="26">
        <f t="shared" si="47"/>
        <v>-0.24481750000000002</v>
      </c>
      <c r="I112" s="96"/>
      <c r="J112" s="97"/>
    </row>
    <row r="113" spans="1:10" s="4" customFormat="1" x14ac:dyDescent="0.25">
      <c r="A113" s="22">
        <v>25905</v>
      </c>
      <c r="B113" s="23" t="s">
        <v>167</v>
      </c>
      <c r="C113" s="24">
        <v>3302300</v>
      </c>
      <c r="D113" s="24">
        <v>0</v>
      </c>
      <c r="E113" s="25">
        <v>10831538.59</v>
      </c>
      <c r="F113" s="25">
        <v>11455721.26</v>
      </c>
      <c r="G113" s="24">
        <f t="shared" si="53"/>
        <v>2678117.33</v>
      </c>
      <c r="H113" s="26">
        <f t="shared" si="47"/>
        <v>-0.18901452623928772</v>
      </c>
      <c r="I113" s="96"/>
      <c r="J113" s="97"/>
    </row>
    <row r="114" spans="1:10" s="4" customFormat="1" x14ac:dyDescent="0.25">
      <c r="A114" s="22">
        <v>25906</v>
      </c>
      <c r="B114" s="23" t="s">
        <v>168</v>
      </c>
      <c r="C114" s="24">
        <v>6000000</v>
      </c>
      <c r="D114" s="24">
        <v>0</v>
      </c>
      <c r="E114" s="25">
        <v>32839329.5</v>
      </c>
      <c r="F114" s="25">
        <v>32885312.82</v>
      </c>
      <c r="G114" s="24">
        <f t="shared" si="53"/>
        <v>5954016.6799999997</v>
      </c>
      <c r="H114" s="26">
        <f t="shared" si="47"/>
        <v>-7.6638866666667305E-3</v>
      </c>
      <c r="I114" s="96"/>
      <c r="J114" s="97"/>
    </row>
    <row r="115" spans="1:10" s="4" customFormat="1" x14ac:dyDescent="0.25">
      <c r="A115" s="22">
        <v>25907</v>
      </c>
      <c r="B115" s="23" t="s">
        <v>169</v>
      </c>
      <c r="C115" s="24">
        <v>6000000</v>
      </c>
      <c r="D115" s="24">
        <v>0</v>
      </c>
      <c r="E115" s="25">
        <v>29270255.890000001</v>
      </c>
      <c r="F115" s="25">
        <v>30280887.190000001</v>
      </c>
      <c r="G115" s="24">
        <f t="shared" si="53"/>
        <v>4989368.6999999993</v>
      </c>
      <c r="H115" s="26">
        <f t="shared" si="47"/>
        <v>-0.16843855000000008</v>
      </c>
      <c r="I115" s="96"/>
      <c r="J115" s="97"/>
    </row>
    <row r="116" spans="1:10" s="4" customFormat="1" x14ac:dyDescent="0.25">
      <c r="A116" s="22">
        <v>25908</v>
      </c>
      <c r="B116" s="23" t="s">
        <v>170</v>
      </c>
      <c r="C116" s="24">
        <v>219400</v>
      </c>
      <c r="D116" s="24">
        <v>0</v>
      </c>
      <c r="E116" s="25">
        <v>663595.14999999991</v>
      </c>
      <c r="F116" s="25">
        <v>742079.79999999993</v>
      </c>
      <c r="G116" s="24">
        <f t="shared" si="53"/>
        <v>140915.34999999998</v>
      </c>
      <c r="H116" s="26">
        <f t="shared" si="47"/>
        <v>-0.35772402005469472</v>
      </c>
      <c r="I116" s="96"/>
      <c r="J116" s="97"/>
    </row>
    <row r="117" spans="1:10" s="4" customFormat="1" x14ac:dyDescent="0.25">
      <c r="A117" s="13" t="s">
        <v>171</v>
      </c>
      <c r="B117" s="14" t="s">
        <v>172</v>
      </c>
      <c r="C117" s="15">
        <f t="shared" ref="C117:H117" si="54">C118</f>
        <v>11861420.23</v>
      </c>
      <c r="D117" s="15">
        <f t="shared" si="54"/>
        <v>0</v>
      </c>
      <c r="E117" s="15">
        <f t="shared" si="54"/>
        <v>16829812.440000001</v>
      </c>
      <c r="F117" s="15">
        <f t="shared" si="54"/>
        <v>17452187.789999995</v>
      </c>
      <c r="G117" s="15">
        <f t="shared" si="54"/>
        <v>11239044.88000001</v>
      </c>
      <c r="H117" s="16">
        <f t="shared" si="54"/>
        <v>-5.2470558999829886E-2</v>
      </c>
      <c r="I117" s="96"/>
      <c r="J117" s="97"/>
    </row>
    <row r="118" spans="1:10" s="21" customFormat="1" x14ac:dyDescent="0.25">
      <c r="A118" s="17" t="s">
        <v>173</v>
      </c>
      <c r="B118" s="18" t="s">
        <v>174</v>
      </c>
      <c r="C118" s="19">
        <f>SUM(C119:C120)</f>
        <v>11861420.23</v>
      </c>
      <c r="D118" s="19">
        <f>SUM(D119:D120)</f>
        <v>0</v>
      </c>
      <c r="E118" s="19">
        <f>SUM(E119:E120)</f>
        <v>16829812.440000001</v>
      </c>
      <c r="F118" s="19">
        <f>SUM(F119:F120)</f>
        <v>17452187.789999995</v>
      </c>
      <c r="G118" s="19">
        <f>SUM(G119:G120)</f>
        <v>11239044.88000001</v>
      </c>
      <c r="H118" s="20">
        <f>+G118/C118-1</f>
        <v>-5.2470558999829886E-2</v>
      </c>
      <c r="I118" s="96"/>
      <c r="J118" s="97"/>
    </row>
    <row r="119" spans="1:10" s="4" customFormat="1" x14ac:dyDescent="0.25">
      <c r="A119" s="22">
        <v>26101</v>
      </c>
      <c r="B119" s="23" t="s">
        <v>175</v>
      </c>
      <c r="C119" s="24">
        <v>11143020.23</v>
      </c>
      <c r="D119" s="24"/>
      <c r="E119" s="25">
        <v>15479268.280000003</v>
      </c>
      <c r="F119" s="25">
        <v>16191529.139999995</v>
      </c>
      <c r="G119" s="24">
        <f>+C119+D119+E119-F119</f>
        <v>10430759.37000001</v>
      </c>
      <c r="H119" s="26">
        <f t="shared" ref="H119:H120" si="55">+G119/C119-1</f>
        <v>-6.3919910876800934E-2</v>
      </c>
      <c r="I119" s="96"/>
      <c r="J119" s="97"/>
    </row>
    <row r="120" spans="1:10" s="4" customFormat="1" ht="38.25" customHeight="1" x14ac:dyDescent="0.25">
      <c r="A120" s="22">
        <v>26102</v>
      </c>
      <c r="B120" s="23" t="s">
        <v>176</v>
      </c>
      <c r="C120" s="24">
        <v>718400</v>
      </c>
      <c r="D120" s="24">
        <v>0</v>
      </c>
      <c r="E120" s="25">
        <v>1350544.16</v>
      </c>
      <c r="F120" s="25">
        <v>1260658.6499999999</v>
      </c>
      <c r="G120" s="24">
        <f>+C120+D120+E120-F120</f>
        <v>808285.51</v>
      </c>
      <c r="H120" s="26">
        <f t="shared" si="55"/>
        <v>0.12511902839643652</v>
      </c>
      <c r="I120" s="116" t="s">
        <v>484</v>
      </c>
      <c r="J120" s="117"/>
    </row>
    <row r="121" spans="1:10" s="4" customFormat="1" ht="27" customHeight="1" x14ac:dyDescent="0.25">
      <c r="A121" s="13" t="s">
        <v>177</v>
      </c>
      <c r="B121" s="14" t="s">
        <v>178</v>
      </c>
      <c r="C121" s="15">
        <f t="shared" ref="C121:G121" si="56">C122+C124+C126</f>
        <v>390240</v>
      </c>
      <c r="D121" s="15">
        <f t="shared" si="56"/>
        <v>0</v>
      </c>
      <c r="E121" s="15">
        <f t="shared" si="56"/>
        <v>3736555.4</v>
      </c>
      <c r="F121" s="15">
        <f t="shared" si="56"/>
        <v>3224967.9</v>
      </c>
      <c r="G121" s="15">
        <f t="shared" si="56"/>
        <v>901827.49999999953</v>
      </c>
      <c r="H121" s="16">
        <f t="shared" ref="H121" si="57">H122</f>
        <v>1</v>
      </c>
      <c r="I121" s="96"/>
      <c r="J121" s="97"/>
    </row>
    <row r="122" spans="1:10" s="21" customFormat="1" x14ac:dyDescent="0.25">
      <c r="A122" s="17" t="s">
        <v>179</v>
      </c>
      <c r="B122" s="18" t="s">
        <v>180</v>
      </c>
      <c r="C122" s="19">
        <f t="shared" ref="C122:G122" si="58">C123</f>
        <v>0</v>
      </c>
      <c r="D122" s="19">
        <f t="shared" si="58"/>
        <v>0</v>
      </c>
      <c r="E122" s="19">
        <f t="shared" si="58"/>
        <v>1810576.8299999996</v>
      </c>
      <c r="F122" s="19">
        <f t="shared" si="58"/>
        <v>1402283.26</v>
      </c>
      <c r="G122" s="19">
        <f t="shared" si="58"/>
        <v>408293.5699999996</v>
      </c>
      <c r="H122" s="20">
        <v>1</v>
      </c>
      <c r="I122" s="96"/>
      <c r="J122" s="97"/>
    </row>
    <row r="123" spans="1:10" s="4" customFormat="1" ht="19.5" customHeight="1" x14ac:dyDescent="0.25">
      <c r="A123" s="22">
        <v>27101</v>
      </c>
      <c r="B123" s="23" t="s">
        <v>181</v>
      </c>
      <c r="C123" s="24">
        <v>0</v>
      </c>
      <c r="D123" s="24">
        <v>0</v>
      </c>
      <c r="E123" s="25">
        <v>1810576.8299999996</v>
      </c>
      <c r="F123" s="25">
        <v>1402283.26</v>
      </c>
      <c r="G123" s="24">
        <f>+C123+D123+E123-F123</f>
        <v>408293.5699999996</v>
      </c>
      <c r="H123" s="26">
        <v>1</v>
      </c>
      <c r="I123" s="118" t="s">
        <v>182</v>
      </c>
      <c r="J123" s="119"/>
    </row>
    <row r="124" spans="1:10" s="21" customFormat="1" x14ac:dyDescent="0.25">
      <c r="A124" s="17" t="s">
        <v>183</v>
      </c>
      <c r="B124" s="18" t="s">
        <v>184</v>
      </c>
      <c r="C124" s="19">
        <f t="shared" ref="C124:G124" si="59">C125</f>
        <v>294240</v>
      </c>
      <c r="D124" s="19">
        <f t="shared" si="59"/>
        <v>0</v>
      </c>
      <c r="E124" s="19">
        <f t="shared" si="59"/>
        <v>1467860.97</v>
      </c>
      <c r="F124" s="19">
        <f t="shared" si="59"/>
        <v>1355332.72</v>
      </c>
      <c r="G124" s="19">
        <f t="shared" si="59"/>
        <v>406768.25</v>
      </c>
      <c r="H124" s="20">
        <f>+G124/C124-1</f>
        <v>0.38243695622620999</v>
      </c>
      <c r="I124" s="96"/>
      <c r="J124" s="97"/>
    </row>
    <row r="125" spans="1:10" s="4" customFormat="1" ht="66" customHeight="1" x14ac:dyDescent="0.25">
      <c r="A125" s="27">
        <v>27201</v>
      </c>
      <c r="B125" s="28" t="s">
        <v>185</v>
      </c>
      <c r="C125" s="24">
        <v>294240</v>
      </c>
      <c r="D125" s="24">
        <v>0</v>
      </c>
      <c r="E125" s="25">
        <v>1467860.97</v>
      </c>
      <c r="F125" s="25">
        <v>1355332.72</v>
      </c>
      <c r="G125" s="24">
        <f>+C125+D125+E125-F125</f>
        <v>406768.25</v>
      </c>
      <c r="H125" s="26">
        <f>+G125/C125-1</f>
        <v>0.38243695622620999</v>
      </c>
      <c r="I125" s="120" t="s">
        <v>186</v>
      </c>
      <c r="J125" s="121"/>
    </row>
    <row r="126" spans="1:10" s="21" customFormat="1" x14ac:dyDescent="0.25">
      <c r="A126" s="17" t="s">
        <v>187</v>
      </c>
      <c r="B126" s="18" t="s">
        <v>188</v>
      </c>
      <c r="C126" s="19">
        <f t="shared" ref="C126:G126" si="60">C127</f>
        <v>96000</v>
      </c>
      <c r="D126" s="19">
        <f t="shared" si="60"/>
        <v>0</v>
      </c>
      <c r="E126" s="19">
        <f t="shared" si="60"/>
        <v>458117.6</v>
      </c>
      <c r="F126" s="19">
        <f t="shared" si="60"/>
        <v>467351.92000000004</v>
      </c>
      <c r="G126" s="19">
        <f t="shared" si="60"/>
        <v>86765.679999999935</v>
      </c>
      <c r="H126" s="20">
        <f>+G126/C126-1</f>
        <v>-9.6190833333334003E-2</v>
      </c>
      <c r="I126" s="96"/>
      <c r="J126" s="97"/>
    </row>
    <row r="127" spans="1:10" s="4" customFormat="1" x14ac:dyDescent="0.25">
      <c r="A127" s="22">
        <v>27401</v>
      </c>
      <c r="B127" s="23" t="s">
        <v>189</v>
      </c>
      <c r="C127" s="24">
        <v>96000</v>
      </c>
      <c r="D127" s="24">
        <v>0</v>
      </c>
      <c r="E127" s="25">
        <v>458117.6</v>
      </c>
      <c r="F127" s="25">
        <v>467351.92000000004</v>
      </c>
      <c r="G127" s="24">
        <f>+C127+D127+E127-F127</f>
        <v>86765.679999999935</v>
      </c>
      <c r="H127" s="26">
        <f>+G127/C127-1</f>
        <v>-9.6190833333334003E-2</v>
      </c>
      <c r="I127" s="96"/>
      <c r="J127" s="97"/>
    </row>
    <row r="128" spans="1:10" s="4" customFormat="1" ht="24.75" x14ac:dyDescent="0.25">
      <c r="A128" s="13" t="s">
        <v>190</v>
      </c>
      <c r="B128" s="14" t="s">
        <v>191</v>
      </c>
      <c r="C128" s="15">
        <f t="shared" ref="C128:G128" si="61">C129+C131+C133+C135+C137+C139+C142+C144</f>
        <v>8732619</v>
      </c>
      <c r="D128" s="15">
        <f t="shared" si="61"/>
        <v>0</v>
      </c>
      <c r="E128" s="15">
        <f t="shared" si="61"/>
        <v>19000595.460000001</v>
      </c>
      <c r="F128" s="15">
        <f t="shared" si="61"/>
        <v>16800792.219999999</v>
      </c>
      <c r="G128" s="15">
        <f t="shared" si="61"/>
        <v>10932422.24</v>
      </c>
      <c r="H128" s="16">
        <f t="shared" ref="H128" si="62">H129</f>
        <v>0.42557026976512358</v>
      </c>
      <c r="I128" s="96"/>
      <c r="J128" s="97"/>
    </row>
    <row r="129" spans="1:10" s="21" customFormat="1" x14ac:dyDescent="0.25">
      <c r="A129" s="17" t="s">
        <v>192</v>
      </c>
      <c r="B129" s="29" t="s">
        <v>193</v>
      </c>
      <c r="C129" s="19">
        <f t="shared" ref="C129:G129" si="63">C130</f>
        <v>401275</v>
      </c>
      <c r="D129" s="19">
        <f t="shared" si="63"/>
        <v>0</v>
      </c>
      <c r="E129" s="19">
        <f t="shared" si="63"/>
        <v>1583219.3699999999</v>
      </c>
      <c r="F129" s="19">
        <f t="shared" si="63"/>
        <v>1412448.66</v>
      </c>
      <c r="G129" s="19">
        <f t="shared" si="63"/>
        <v>572045.71</v>
      </c>
      <c r="H129" s="20">
        <f t="shared" ref="H129:H141" si="64">+G129/C129-1</f>
        <v>0.42557026976512358</v>
      </c>
      <c r="I129" s="96"/>
      <c r="J129" s="97"/>
    </row>
    <row r="130" spans="1:10" s="4" customFormat="1" ht="51" customHeight="1" x14ac:dyDescent="0.25">
      <c r="A130" s="27">
        <v>29101</v>
      </c>
      <c r="B130" s="28" t="s">
        <v>194</v>
      </c>
      <c r="C130" s="24">
        <v>401275</v>
      </c>
      <c r="D130" s="24">
        <v>0</v>
      </c>
      <c r="E130" s="25">
        <v>1583219.3699999999</v>
      </c>
      <c r="F130" s="25">
        <v>1412448.66</v>
      </c>
      <c r="G130" s="24">
        <f>+C130+D130+E130-F130</f>
        <v>572045.71</v>
      </c>
      <c r="H130" s="26">
        <f t="shared" si="64"/>
        <v>0.42557026976512358</v>
      </c>
      <c r="I130" s="118" t="s">
        <v>485</v>
      </c>
      <c r="J130" s="119"/>
    </row>
    <row r="131" spans="1:10" s="21" customFormat="1" x14ac:dyDescent="0.25">
      <c r="A131" s="44" t="s">
        <v>195</v>
      </c>
      <c r="B131" s="18" t="s">
        <v>196</v>
      </c>
      <c r="C131" s="45">
        <f t="shared" ref="C131:G131" si="65">C132</f>
        <v>36000</v>
      </c>
      <c r="D131" s="45">
        <f t="shared" si="65"/>
        <v>0</v>
      </c>
      <c r="E131" s="45">
        <f t="shared" si="65"/>
        <v>237808.79000000004</v>
      </c>
      <c r="F131" s="45">
        <f t="shared" si="65"/>
        <v>233395.08000000002</v>
      </c>
      <c r="G131" s="45">
        <f t="shared" si="65"/>
        <v>40413.710000000021</v>
      </c>
      <c r="H131" s="20">
        <f t="shared" si="64"/>
        <v>0.12260305555555617</v>
      </c>
      <c r="I131" s="96"/>
      <c r="J131" s="97"/>
    </row>
    <row r="132" spans="1:10" s="4" customFormat="1" ht="31.5" customHeight="1" x14ac:dyDescent="0.25">
      <c r="A132" s="22">
        <v>29201</v>
      </c>
      <c r="B132" s="23" t="s">
        <v>197</v>
      </c>
      <c r="C132" s="24">
        <v>36000</v>
      </c>
      <c r="D132" s="24">
        <v>0</v>
      </c>
      <c r="E132" s="25">
        <v>237808.79000000004</v>
      </c>
      <c r="F132" s="25">
        <v>233395.08000000002</v>
      </c>
      <c r="G132" s="24">
        <f>+C132+D132+E132-F132</f>
        <v>40413.710000000021</v>
      </c>
      <c r="H132" s="26">
        <f t="shared" si="64"/>
        <v>0.12260305555555617</v>
      </c>
      <c r="I132" s="114" t="s">
        <v>486</v>
      </c>
      <c r="J132" s="115"/>
    </row>
    <row r="133" spans="1:10" s="21" customFormat="1" ht="36.75" x14ac:dyDescent="0.25">
      <c r="A133" s="17" t="s">
        <v>198</v>
      </c>
      <c r="B133" s="18" t="s">
        <v>199</v>
      </c>
      <c r="C133" s="19">
        <f t="shared" ref="C133:G133" si="66">C134</f>
        <v>23600</v>
      </c>
      <c r="D133" s="19">
        <f t="shared" si="66"/>
        <v>0</v>
      </c>
      <c r="E133" s="19">
        <f t="shared" si="66"/>
        <v>125779.04000000001</v>
      </c>
      <c r="F133" s="19">
        <f t="shared" si="66"/>
        <v>126781.66</v>
      </c>
      <c r="G133" s="19">
        <f t="shared" si="66"/>
        <v>22597.380000000005</v>
      </c>
      <c r="H133" s="20">
        <f t="shared" si="64"/>
        <v>-4.2483898305084589E-2</v>
      </c>
      <c r="I133" s="96"/>
      <c r="J133" s="97"/>
    </row>
    <row r="134" spans="1:10" s="4" customFormat="1" ht="24.75" x14ac:dyDescent="0.25">
      <c r="A134" s="22">
        <v>29301</v>
      </c>
      <c r="B134" s="23" t="s">
        <v>200</v>
      </c>
      <c r="C134" s="24">
        <v>23600</v>
      </c>
      <c r="D134" s="24">
        <v>0</v>
      </c>
      <c r="E134" s="25">
        <v>125779.04000000001</v>
      </c>
      <c r="F134" s="25">
        <v>126781.66</v>
      </c>
      <c r="G134" s="24">
        <f>+C134+D134+E134-F134</f>
        <v>22597.380000000005</v>
      </c>
      <c r="H134" s="26">
        <f t="shared" si="64"/>
        <v>-4.2483898305084589E-2</v>
      </c>
      <c r="I134" s="96"/>
      <c r="J134" s="97"/>
    </row>
    <row r="135" spans="1:10" s="21" customFormat="1" ht="24.75" x14ac:dyDescent="0.25">
      <c r="A135" s="17" t="s">
        <v>201</v>
      </c>
      <c r="B135" s="18" t="s">
        <v>202</v>
      </c>
      <c r="C135" s="19">
        <f t="shared" ref="C135:G135" si="67">C136</f>
        <v>102600</v>
      </c>
      <c r="D135" s="19">
        <f t="shared" si="67"/>
        <v>0</v>
      </c>
      <c r="E135" s="19">
        <f t="shared" si="67"/>
        <v>567755.1399999999</v>
      </c>
      <c r="F135" s="19">
        <f t="shared" si="67"/>
        <v>548496.22</v>
      </c>
      <c r="G135" s="19">
        <f t="shared" si="67"/>
        <v>121858.91999999993</v>
      </c>
      <c r="H135" s="20">
        <f t="shared" si="64"/>
        <v>0.18770877192982383</v>
      </c>
      <c r="I135" s="96"/>
      <c r="J135" s="97"/>
    </row>
    <row r="136" spans="1:10" s="4" customFormat="1" ht="28.5" customHeight="1" x14ac:dyDescent="0.25">
      <c r="A136" s="22">
        <v>29401</v>
      </c>
      <c r="B136" s="23" t="s">
        <v>203</v>
      </c>
      <c r="C136" s="24">
        <v>102600</v>
      </c>
      <c r="D136" s="24">
        <v>0</v>
      </c>
      <c r="E136" s="25">
        <v>567755.1399999999</v>
      </c>
      <c r="F136" s="25">
        <v>548496.22</v>
      </c>
      <c r="G136" s="24">
        <f>+C136+D136+E136-F136</f>
        <v>121858.91999999993</v>
      </c>
      <c r="H136" s="26">
        <f t="shared" si="64"/>
        <v>0.18770877192982383</v>
      </c>
      <c r="I136" s="114" t="s">
        <v>519</v>
      </c>
      <c r="J136" s="115"/>
    </row>
    <row r="137" spans="1:10" s="4" customFormat="1" ht="24.75" x14ac:dyDescent="0.25">
      <c r="A137" s="41" t="s">
        <v>204</v>
      </c>
      <c r="B137" s="18" t="s">
        <v>205</v>
      </c>
      <c r="C137" s="19">
        <f t="shared" ref="C137:G137" si="68">C138</f>
        <v>9600</v>
      </c>
      <c r="D137" s="19">
        <f t="shared" si="68"/>
        <v>0</v>
      </c>
      <c r="E137" s="19">
        <f t="shared" si="68"/>
        <v>71800</v>
      </c>
      <c r="F137" s="19">
        <f t="shared" si="68"/>
        <v>72800</v>
      </c>
      <c r="G137" s="19">
        <f t="shared" si="68"/>
        <v>8600</v>
      </c>
      <c r="H137" s="20">
        <f t="shared" si="64"/>
        <v>-0.10416666666666663</v>
      </c>
      <c r="I137" s="96"/>
      <c r="J137" s="97"/>
    </row>
    <row r="138" spans="1:10" s="4" customFormat="1" ht="26.25" x14ac:dyDescent="0.25">
      <c r="A138" s="22">
        <v>29501</v>
      </c>
      <c r="B138" s="46" t="s">
        <v>205</v>
      </c>
      <c r="C138" s="24">
        <v>9600</v>
      </c>
      <c r="D138" s="24">
        <v>0</v>
      </c>
      <c r="E138" s="25">
        <v>71800</v>
      </c>
      <c r="F138" s="25">
        <v>72800</v>
      </c>
      <c r="G138" s="24">
        <f>+C138+D138+E138-F138</f>
        <v>8600</v>
      </c>
      <c r="H138" s="26">
        <f t="shared" si="64"/>
        <v>-0.10416666666666663</v>
      </c>
      <c r="I138" s="96"/>
      <c r="J138" s="97"/>
    </row>
    <row r="139" spans="1:10" s="21" customFormat="1" ht="27.75" customHeight="1" x14ac:dyDescent="0.25">
      <c r="A139" s="17" t="s">
        <v>206</v>
      </c>
      <c r="B139" s="18" t="s">
        <v>207</v>
      </c>
      <c r="C139" s="19">
        <f t="shared" ref="C139:G139" si="69">SUM(C140:C141)</f>
        <v>1587494</v>
      </c>
      <c r="D139" s="19">
        <f t="shared" si="69"/>
        <v>0</v>
      </c>
      <c r="E139" s="19">
        <f t="shared" si="69"/>
        <v>6912670.2100000009</v>
      </c>
      <c r="F139" s="19">
        <f t="shared" si="69"/>
        <v>6451619.9799999995</v>
      </c>
      <c r="G139" s="19">
        <f t="shared" si="69"/>
        <v>2048544.2300000011</v>
      </c>
      <c r="H139" s="20">
        <f t="shared" si="64"/>
        <v>0.29042643940701574</v>
      </c>
      <c r="I139" s="96"/>
      <c r="J139" s="97"/>
    </row>
    <row r="140" spans="1:10" s="4" customFormat="1" ht="38.25" customHeight="1" x14ac:dyDescent="0.25">
      <c r="A140" s="22">
        <v>29601</v>
      </c>
      <c r="B140" s="23" t="s">
        <v>208</v>
      </c>
      <c r="C140" s="24">
        <v>475800</v>
      </c>
      <c r="D140" s="24">
        <v>0</v>
      </c>
      <c r="E140" s="25">
        <v>2068531.9</v>
      </c>
      <c r="F140" s="25">
        <v>1731802.9999999998</v>
      </c>
      <c r="G140" s="24">
        <f>+C140+D140+E140-F140</f>
        <v>812528.90000000014</v>
      </c>
      <c r="H140" s="26">
        <f t="shared" si="64"/>
        <v>0.7077110130306854</v>
      </c>
      <c r="I140" s="114" t="s">
        <v>520</v>
      </c>
      <c r="J140" s="115"/>
    </row>
    <row r="141" spans="1:10" s="4" customFormat="1" ht="38.25" customHeight="1" x14ac:dyDescent="0.25">
      <c r="A141" s="22">
        <v>29602</v>
      </c>
      <c r="B141" s="23" t="s">
        <v>209</v>
      </c>
      <c r="C141" s="24">
        <v>1111694</v>
      </c>
      <c r="D141" s="24"/>
      <c r="E141" s="25">
        <v>4844138.3100000005</v>
      </c>
      <c r="F141" s="25">
        <v>4719816.9799999995</v>
      </c>
      <c r="G141" s="24">
        <f>+C141+D141+E141-F141</f>
        <v>1236015.330000001</v>
      </c>
      <c r="H141" s="26">
        <f t="shared" si="64"/>
        <v>0.11183053070359383</v>
      </c>
      <c r="I141" s="114" t="s">
        <v>521</v>
      </c>
      <c r="J141" s="115"/>
    </row>
    <row r="142" spans="1:10" s="21" customFormat="1" ht="27" customHeight="1" x14ac:dyDescent="0.25">
      <c r="A142" s="17" t="s">
        <v>210</v>
      </c>
      <c r="B142" s="18" t="s">
        <v>211</v>
      </c>
      <c r="C142" s="19">
        <f t="shared" ref="C142:G142" si="70">C143</f>
        <v>6545550</v>
      </c>
      <c r="D142" s="19">
        <f t="shared" si="70"/>
        <v>0</v>
      </c>
      <c r="E142" s="19">
        <f t="shared" si="70"/>
        <v>9326136.2400000002</v>
      </c>
      <c r="F142" s="19">
        <f t="shared" si="70"/>
        <v>7804836.830000001</v>
      </c>
      <c r="G142" s="19">
        <f t="shared" si="70"/>
        <v>8066849.4099999992</v>
      </c>
      <c r="H142" s="20">
        <f>+G142/C142-1</f>
        <v>0.23241735377470185</v>
      </c>
      <c r="I142" s="96"/>
      <c r="J142" s="97"/>
    </row>
    <row r="143" spans="1:10" s="4" customFormat="1" ht="50.25" customHeight="1" x14ac:dyDescent="0.25">
      <c r="A143" s="22">
        <v>29801</v>
      </c>
      <c r="B143" s="23" t="s">
        <v>212</v>
      </c>
      <c r="C143" s="24">
        <v>6545550</v>
      </c>
      <c r="D143" s="24"/>
      <c r="E143" s="25">
        <v>9326136.2400000002</v>
      </c>
      <c r="F143" s="25">
        <v>7804836.830000001</v>
      </c>
      <c r="G143" s="24">
        <f>+C143+D143+E143-F143</f>
        <v>8066849.4099999992</v>
      </c>
      <c r="H143" s="26">
        <f>+G143/C143-1</f>
        <v>0.23241735377470185</v>
      </c>
      <c r="I143" s="114" t="s">
        <v>487</v>
      </c>
      <c r="J143" s="115"/>
    </row>
    <row r="144" spans="1:10" s="21" customFormat="1" ht="24.75" x14ac:dyDescent="0.25">
      <c r="A144" s="17" t="s">
        <v>213</v>
      </c>
      <c r="B144" s="18" t="s">
        <v>214</v>
      </c>
      <c r="C144" s="19">
        <f t="shared" ref="C144:G144" si="71">C145</f>
        <v>26500</v>
      </c>
      <c r="D144" s="19">
        <f t="shared" si="71"/>
        <v>0</v>
      </c>
      <c r="E144" s="19">
        <f t="shared" si="71"/>
        <v>175426.66999999998</v>
      </c>
      <c r="F144" s="19">
        <f t="shared" si="71"/>
        <v>150413.79</v>
      </c>
      <c r="G144" s="19">
        <f t="shared" si="71"/>
        <v>51512.879999999976</v>
      </c>
      <c r="H144" s="20">
        <f>+G144/C144-1</f>
        <v>0.94388226415094256</v>
      </c>
      <c r="I144" s="96"/>
      <c r="J144" s="97"/>
    </row>
    <row r="145" spans="1:10" s="4" customFormat="1" ht="39.75" customHeight="1" x14ac:dyDescent="0.25">
      <c r="A145" s="22">
        <v>29901</v>
      </c>
      <c r="B145" s="23" t="s">
        <v>214</v>
      </c>
      <c r="C145" s="24">
        <v>26500</v>
      </c>
      <c r="D145" s="24">
        <v>0</v>
      </c>
      <c r="E145" s="25">
        <v>175426.66999999998</v>
      </c>
      <c r="F145" s="25">
        <v>150413.79</v>
      </c>
      <c r="G145" s="24">
        <f>+C145+D145+E145-F145</f>
        <v>51512.879999999976</v>
      </c>
      <c r="H145" s="26">
        <f>+G145/C145-1</f>
        <v>0.94388226415094256</v>
      </c>
      <c r="I145" s="114" t="s">
        <v>522</v>
      </c>
      <c r="J145" s="115"/>
    </row>
    <row r="146" spans="1:10" s="47" customFormat="1" ht="21.75" customHeight="1" x14ac:dyDescent="0.25">
      <c r="A146" s="37">
        <v>3000</v>
      </c>
      <c r="B146" s="38" t="s">
        <v>215</v>
      </c>
      <c r="C146" s="39">
        <f>C147+C158+C171+C185+C194+C220+C227+C241</f>
        <v>370116051.71999997</v>
      </c>
      <c r="D146" s="39">
        <f t="shared" ref="D146:G146" si="72">D147+D158+D171+D185+D194+D220+D227+D241</f>
        <v>3915</v>
      </c>
      <c r="E146" s="39">
        <f t="shared" si="72"/>
        <v>520195130.91000009</v>
      </c>
      <c r="F146" s="39">
        <f t="shared" si="72"/>
        <v>512157491.5</v>
      </c>
      <c r="G146" s="39">
        <f t="shared" si="72"/>
        <v>378157606.13000005</v>
      </c>
      <c r="H146" s="40">
        <f>+G146/C146-1</f>
        <v>2.1727116056246221E-2</v>
      </c>
      <c r="I146" s="96"/>
      <c r="J146" s="97"/>
    </row>
    <row r="147" spans="1:10" s="4" customFormat="1" x14ac:dyDescent="0.25">
      <c r="A147" s="13" t="s">
        <v>216</v>
      </c>
      <c r="B147" s="14" t="s">
        <v>217</v>
      </c>
      <c r="C147" s="15">
        <f>C148+C150+C152+C154+C156</f>
        <v>223092589.99999997</v>
      </c>
      <c r="D147" s="15">
        <f t="shared" ref="D147:G147" si="73">D148+D150+D152+D154+D156</f>
        <v>0</v>
      </c>
      <c r="E147" s="15">
        <f t="shared" si="73"/>
        <v>122863470.49000004</v>
      </c>
      <c r="F147" s="15">
        <f t="shared" si="73"/>
        <v>122844731.35999998</v>
      </c>
      <c r="G147" s="15">
        <f t="shared" si="73"/>
        <v>223111329.13000008</v>
      </c>
      <c r="H147" s="16">
        <f>H148</f>
        <v>4.9202604381903825E-6</v>
      </c>
      <c r="I147" s="96"/>
      <c r="J147" s="97"/>
    </row>
    <row r="148" spans="1:10" s="21" customFormat="1" x14ac:dyDescent="0.25">
      <c r="A148" s="17" t="s">
        <v>218</v>
      </c>
      <c r="B148" s="18" t="s">
        <v>219</v>
      </c>
      <c r="C148" s="19">
        <f t="shared" ref="C148:G148" si="74">C149</f>
        <v>221037079.99999997</v>
      </c>
      <c r="D148" s="19">
        <f t="shared" si="74"/>
        <v>0</v>
      </c>
      <c r="E148" s="19">
        <f t="shared" si="74"/>
        <v>120672194.79000004</v>
      </c>
      <c r="F148" s="19">
        <f t="shared" si="74"/>
        <v>120671107.22999997</v>
      </c>
      <c r="G148" s="19">
        <f t="shared" si="74"/>
        <v>221038167.56000006</v>
      </c>
      <c r="H148" s="20">
        <f>+G148/C148-1</f>
        <v>4.9202604381903825E-6</v>
      </c>
      <c r="I148" s="96"/>
      <c r="J148" s="97"/>
    </row>
    <row r="149" spans="1:10" s="4" customFormat="1" x14ac:dyDescent="0.25">
      <c r="A149" s="22">
        <v>31101</v>
      </c>
      <c r="B149" s="23" t="s">
        <v>220</v>
      </c>
      <c r="C149" s="24">
        <v>221037079.99999997</v>
      </c>
      <c r="D149" s="24"/>
      <c r="E149" s="25">
        <v>120672194.79000004</v>
      </c>
      <c r="F149" s="25">
        <v>120671107.22999997</v>
      </c>
      <c r="G149" s="24">
        <f>+C149+D149+E149-F149</f>
        <v>221038167.56000006</v>
      </c>
      <c r="H149" s="26">
        <f>+G149/C149-1</f>
        <v>4.9202604381903825E-6</v>
      </c>
      <c r="I149" s="96"/>
      <c r="J149" s="97"/>
    </row>
    <row r="150" spans="1:10" s="4" customFormat="1" x14ac:dyDescent="0.25">
      <c r="A150" s="17" t="s">
        <v>221</v>
      </c>
      <c r="B150" s="18" t="s">
        <v>222</v>
      </c>
      <c r="C150" s="19">
        <f>SUM(C151:C151)</f>
        <v>0</v>
      </c>
      <c r="D150" s="19">
        <f t="shared" ref="D150:G150" si="75">SUM(D151:D151)</f>
        <v>0</v>
      </c>
      <c r="E150" s="19">
        <f t="shared" si="75"/>
        <v>5489</v>
      </c>
      <c r="F150" s="19">
        <f t="shared" si="75"/>
        <v>0</v>
      </c>
      <c r="G150" s="19">
        <f t="shared" si="75"/>
        <v>5489</v>
      </c>
      <c r="H150" s="20">
        <v>1</v>
      </c>
      <c r="I150" s="96"/>
      <c r="J150" s="97"/>
    </row>
    <row r="151" spans="1:10" s="4" customFormat="1" ht="42.75" customHeight="1" x14ac:dyDescent="0.25">
      <c r="A151" s="27">
        <v>31302</v>
      </c>
      <c r="B151" s="28" t="s">
        <v>223</v>
      </c>
      <c r="C151" s="24">
        <v>0</v>
      </c>
      <c r="D151" s="24">
        <v>0</v>
      </c>
      <c r="E151" s="25">
        <v>5489</v>
      </c>
      <c r="F151" s="25">
        <v>0</v>
      </c>
      <c r="G151" s="24">
        <f>+C151+D151+E151-F151</f>
        <v>5489</v>
      </c>
      <c r="H151" s="26">
        <v>1</v>
      </c>
      <c r="I151" s="112" t="s">
        <v>224</v>
      </c>
      <c r="J151" s="113"/>
    </row>
    <row r="152" spans="1:10" s="21" customFormat="1" x14ac:dyDescent="0.25">
      <c r="A152" s="17" t="s">
        <v>225</v>
      </c>
      <c r="B152" s="18" t="s">
        <v>226</v>
      </c>
      <c r="C152" s="19">
        <f t="shared" ref="C152:G152" si="76">C153</f>
        <v>1281010</v>
      </c>
      <c r="D152" s="19">
        <f t="shared" si="76"/>
        <v>0</v>
      </c>
      <c r="E152" s="19">
        <f t="shared" si="76"/>
        <v>220498.16</v>
      </c>
      <c r="F152" s="19">
        <f t="shared" si="76"/>
        <v>209472.16999999995</v>
      </c>
      <c r="G152" s="19">
        <f t="shared" si="76"/>
        <v>1292035.99</v>
      </c>
      <c r="H152" s="20">
        <f t="shared" ref="H152:H157" si="77">+G152/C152-1</f>
        <v>8.6072630190241473E-3</v>
      </c>
      <c r="I152" s="96"/>
      <c r="J152" s="97"/>
    </row>
    <row r="153" spans="1:10" s="4" customFormat="1" x14ac:dyDescent="0.25">
      <c r="A153" s="22">
        <v>31401</v>
      </c>
      <c r="B153" s="23" t="s">
        <v>227</v>
      </c>
      <c r="C153" s="24">
        <v>1281010</v>
      </c>
      <c r="D153" s="24">
        <v>0</v>
      </c>
      <c r="E153" s="25">
        <v>220498.16</v>
      </c>
      <c r="F153" s="25">
        <v>209472.16999999995</v>
      </c>
      <c r="G153" s="24">
        <f>+C153+D153+E153-F153</f>
        <v>1292035.99</v>
      </c>
      <c r="H153" s="26">
        <f t="shared" si="77"/>
        <v>8.6072630190241473E-3</v>
      </c>
      <c r="I153" s="96"/>
      <c r="J153" s="97"/>
    </row>
    <row r="154" spans="1:10" s="21" customFormat="1" x14ac:dyDescent="0.25">
      <c r="A154" s="17" t="s">
        <v>228</v>
      </c>
      <c r="B154" s="18" t="s">
        <v>229</v>
      </c>
      <c r="C154" s="19">
        <f t="shared" ref="C154:G154" si="78">C155</f>
        <v>660000</v>
      </c>
      <c r="D154" s="19">
        <f t="shared" si="78"/>
        <v>0</v>
      </c>
      <c r="E154" s="19">
        <f t="shared" si="78"/>
        <v>1727084.26</v>
      </c>
      <c r="F154" s="19">
        <f t="shared" si="78"/>
        <v>1727084.26</v>
      </c>
      <c r="G154" s="19">
        <f t="shared" si="78"/>
        <v>659999.99999999977</v>
      </c>
      <c r="H154" s="20">
        <f t="shared" si="77"/>
        <v>0</v>
      </c>
      <c r="I154" s="96"/>
      <c r="J154" s="97"/>
    </row>
    <row r="155" spans="1:10" s="4" customFormat="1" x14ac:dyDescent="0.25">
      <c r="A155" s="22">
        <v>31501</v>
      </c>
      <c r="B155" s="23" t="s">
        <v>230</v>
      </c>
      <c r="C155" s="24">
        <v>660000</v>
      </c>
      <c r="D155" s="24">
        <v>0</v>
      </c>
      <c r="E155" s="25">
        <v>1727084.26</v>
      </c>
      <c r="F155" s="25">
        <v>1727084.26</v>
      </c>
      <c r="G155" s="24">
        <f>+C155+D155+E155-F155</f>
        <v>659999.99999999977</v>
      </c>
      <c r="H155" s="26">
        <f t="shared" si="77"/>
        <v>0</v>
      </c>
      <c r="I155" s="96"/>
      <c r="J155" s="97"/>
    </row>
    <row r="156" spans="1:10" s="21" customFormat="1" x14ac:dyDescent="0.25">
      <c r="A156" s="17" t="s">
        <v>231</v>
      </c>
      <c r="B156" s="18" t="s">
        <v>232</v>
      </c>
      <c r="C156" s="19">
        <f t="shared" ref="C156:G156" si="79">C157</f>
        <v>114500</v>
      </c>
      <c r="D156" s="19">
        <f t="shared" si="79"/>
        <v>0</v>
      </c>
      <c r="E156" s="19">
        <f t="shared" si="79"/>
        <v>238204.28</v>
      </c>
      <c r="F156" s="19">
        <f t="shared" si="79"/>
        <v>237067.7</v>
      </c>
      <c r="G156" s="19">
        <f t="shared" si="79"/>
        <v>115636.58000000002</v>
      </c>
      <c r="H156" s="20">
        <f t="shared" si="77"/>
        <v>9.9264628820963097E-3</v>
      </c>
      <c r="I156" s="96"/>
      <c r="J156" s="97"/>
    </row>
    <row r="157" spans="1:10" s="4" customFormat="1" x14ac:dyDescent="0.25">
      <c r="A157" s="22">
        <v>31801</v>
      </c>
      <c r="B157" s="23" t="s">
        <v>233</v>
      </c>
      <c r="C157" s="24">
        <v>114500</v>
      </c>
      <c r="D157" s="24">
        <v>0</v>
      </c>
      <c r="E157" s="25">
        <v>238204.28</v>
      </c>
      <c r="F157" s="25">
        <v>237067.7</v>
      </c>
      <c r="G157" s="24">
        <f>+C157+D157+E157-F157</f>
        <v>115636.58000000002</v>
      </c>
      <c r="H157" s="26">
        <f t="shared" si="77"/>
        <v>9.9264628820963097E-3</v>
      </c>
      <c r="I157" s="96"/>
      <c r="J157" s="97"/>
    </row>
    <row r="158" spans="1:10" s="4" customFormat="1" x14ac:dyDescent="0.25">
      <c r="A158" s="13" t="s">
        <v>234</v>
      </c>
      <c r="B158" s="14" t="s">
        <v>235</v>
      </c>
      <c r="C158" s="15">
        <f>C159+C161+C163+C167+C169</f>
        <v>17886155</v>
      </c>
      <c r="D158" s="15">
        <f t="shared" ref="D158:G158" si="80">D159+D161+D163+D167+D169</f>
        <v>0</v>
      </c>
      <c r="E158" s="15">
        <f t="shared" si="80"/>
        <v>60828710.409999996</v>
      </c>
      <c r="F158" s="15">
        <f t="shared" si="80"/>
        <v>62228144.480000004</v>
      </c>
      <c r="G158" s="15">
        <f t="shared" si="80"/>
        <v>16486720.92999999</v>
      </c>
      <c r="H158" s="16">
        <f t="shared" ref="H158" si="81">H159</f>
        <v>-3.147982227488233E-2</v>
      </c>
      <c r="I158" s="96"/>
      <c r="J158" s="97"/>
    </row>
    <row r="159" spans="1:10" s="21" customFormat="1" x14ac:dyDescent="0.25">
      <c r="A159" s="17" t="s">
        <v>236</v>
      </c>
      <c r="B159" s="18" t="s">
        <v>237</v>
      </c>
      <c r="C159" s="19">
        <f>C160</f>
        <v>844000</v>
      </c>
      <c r="D159" s="19">
        <f t="shared" ref="D159:G159" si="82">D160</f>
        <v>0</v>
      </c>
      <c r="E159" s="19">
        <f t="shared" si="82"/>
        <v>4275776.01</v>
      </c>
      <c r="F159" s="19">
        <f t="shared" si="82"/>
        <v>4302344.9800000004</v>
      </c>
      <c r="G159" s="19">
        <f t="shared" si="82"/>
        <v>817431.02999999933</v>
      </c>
      <c r="H159" s="20">
        <f>+G159/C159-1</f>
        <v>-3.147982227488233E-2</v>
      </c>
      <c r="I159" s="96"/>
      <c r="J159" s="97"/>
    </row>
    <row r="160" spans="1:10" s="4" customFormat="1" x14ac:dyDescent="0.25">
      <c r="A160" s="22">
        <v>32201</v>
      </c>
      <c r="B160" s="23" t="s">
        <v>238</v>
      </c>
      <c r="C160" s="24">
        <v>844000</v>
      </c>
      <c r="D160" s="24">
        <v>0</v>
      </c>
      <c r="E160" s="25">
        <v>4275776.01</v>
      </c>
      <c r="F160" s="25">
        <v>4302344.9800000004</v>
      </c>
      <c r="G160" s="24">
        <f>+C160+D160+E160-F160</f>
        <v>817431.02999999933</v>
      </c>
      <c r="H160" s="26">
        <f>+G160/C160-1</f>
        <v>-3.147982227488233E-2</v>
      </c>
      <c r="I160" s="96"/>
      <c r="J160" s="97"/>
    </row>
    <row r="161" spans="1:10" s="4" customFormat="1" ht="24.75" x14ac:dyDescent="0.25">
      <c r="A161" s="17" t="s">
        <v>463</v>
      </c>
      <c r="B161" s="18" t="s">
        <v>464</v>
      </c>
      <c r="C161" s="19">
        <f t="shared" ref="C161:G161" si="83">C162</f>
        <v>0</v>
      </c>
      <c r="D161" s="19">
        <f t="shared" si="83"/>
        <v>0</v>
      </c>
      <c r="E161" s="19">
        <f t="shared" si="83"/>
        <v>5000</v>
      </c>
      <c r="F161" s="19">
        <f t="shared" si="83"/>
        <v>0</v>
      </c>
      <c r="G161" s="19">
        <f t="shared" si="83"/>
        <v>5000</v>
      </c>
      <c r="H161" s="20">
        <v>1</v>
      </c>
      <c r="I161" s="96"/>
      <c r="J161" s="97"/>
    </row>
    <row r="162" spans="1:10" s="4" customFormat="1" ht="40.5" customHeight="1" x14ac:dyDescent="0.25">
      <c r="A162" s="22">
        <v>32301</v>
      </c>
      <c r="B162" s="23" t="s">
        <v>465</v>
      </c>
      <c r="C162" s="24">
        <v>0</v>
      </c>
      <c r="D162" s="24">
        <v>0</v>
      </c>
      <c r="E162" s="25">
        <v>5000</v>
      </c>
      <c r="F162" s="25">
        <v>0</v>
      </c>
      <c r="G162" s="24">
        <f>+C162+D162+E162-F162</f>
        <v>5000</v>
      </c>
      <c r="H162" s="26">
        <v>1</v>
      </c>
      <c r="I162" s="114" t="s">
        <v>488</v>
      </c>
      <c r="J162" s="115"/>
    </row>
    <row r="163" spans="1:10" s="21" customFormat="1" ht="27" customHeight="1" x14ac:dyDescent="0.25">
      <c r="A163" s="17" t="s">
        <v>239</v>
      </c>
      <c r="B163" s="18" t="s">
        <v>240</v>
      </c>
      <c r="C163" s="19">
        <f>SUM(C164:C166)</f>
        <v>17041155</v>
      </c>
      <c r="D163" s="19">
        <f t="shared" ref="D163:G163" si="84">SUM(D164:D166)</f>
        <v>0</v>
      </c>
      <c r="E163" s="19">
        <f t="shared" si="84"/>
        <v>56532358.369999997</v>
      </c>
      <c r="F163" s="19">
        <f t="shared" si="84"/>
        <v>57915799.500000007</v>
      </c>
      <c r="G163" s="19">
        <f t="shared" si="84"/>
        <v>15657713.869999992</v>
      </c>
      <c r="H163" s="20">
        <f>+G163/C163-1</f>
        <v>-8.1182357064413124E-2</v>
      </c>
      <c r="I163" s="96"/>
      <c r="J163" s="97"/>
    </row>
    <row r="164" spans="1:10" s="4" customFormat="1" x14ac:dyDescent="0.25">
      <c r="A164" s="22">
        <v>32601</v>
      </c>
      <c r="B164" s="23" t="s">
        <v>241</v>
      </c>
      <c r="C164" s="24">
        <v>12964000</v>
      </c>
      <c r="D164" s="24">
        <v>0</v>
      </c>
      <c r="E164" s="25">
        <v>45508532.939999998</v>
      </c>
      <c r="F164" s="25">
        <v>46570036.000000007</v>
      </c>
      <c r="G164" s="24">
        <f>+C164+D164+E164-F164</f>
        <v>11902496.93999999</v>
      </c>
      <c r="H164" s="26">
        <f t="shared" ref="H164:H166" si="85">+G164/C164-1</f>
        <v>-8.188082844801059E-2</v>
      </c>
      <c r="I164" s="96"/>
      <c r="J164" s="97"/>
    </row>
    <row r="165" spans="1:10" s="4" customFormat="1" x14ac:dyDescent="0.25">
      <c r="A165" s="22">
        <v>32602</v>
      </c>
      <c r="B165" s="23" t="s">
        <v>242</v>
      </c>
      <c r="C165" s="24">
        <v>2400000</v>
      </c>
      <c r="D165" s="24">
        <v>0</v>
      </c>
      <c r="E165" s="25">
        <v>9469492.2100000009</v>
      </c>
      <c r="F165" s="25">
        <v>9731021.6199999992</v>
      </c>
      <c r="G165" s="24">
        <f>+C165+D165+E165-F165</f>
        <v>2138470.5900000017</v>
      </c>
      <c r="H165" s="26">
        <f t="shared" si="85"/>
        <v>-0.10897058749999933</v>
      </c>
      <c r="I165" s="96"/>
      <c r="J165" s="97"/>
    </row>
    <row r="166" spans="1:10" s="4" customFormat="1" x14ac:dyDescent="0.25">
      <c r="A166" s="22">
        <v>32604</v>
      </c>
      <c r="B166" s="23" t="s">
        <v>243</v>
      </c>
      <c r="C166" s="24">
        <v>1677155</v>
      </c>
      <c r="D166" s="24">
        <v>0</v>
      </c>
      <c r="E166" s="25">
        <v>1554333.22</v>
      </c>
      <c r="F166" s="25">
        <v>1614741.88</v>
      </c>
      <c r="G166" s="24">
        <f>+C166+D166+E166-F166</f>
        <v>1616746.3399999999</v>
      </c>
      <c r="H166" s="26">
        <f t="shared" si="85"/>
        <v>-3.6018531382013053E-2</v>
      </c>
      <c r="I166" s="96"/>
      <c r="J166" s="97"/>
    </row>
    <row r="167" spans="1:10" s="4" customFormat="1" x14ac:dyDescent="0.25">
      <c r="A167" s="17" t="s">
        <v>466</v>
      </c>
      <c r="B167" s="18" t="s">
        <v>467</v>
      </c>
      <c r="C167" s="19">
        <f>SUM(C168)</f>
        <v>0</v>
      </c>
      <c r="D167" s="19">
        <f t="shared" ref="D167:G167" si="86">SUM(D168)</f>
        <v>0</v>
      </c>
      <c r="E167" s="19">
        <f t="shared" si="86"/>
        <v>4500.17</v>
      </c>
      <c r="F167" s="19">
        <f t="shared" si="86"/>
        <v>0</v>
      </c>
      <c r="G167" s="19">
        <f t="shared" si="86"/>
        <v>4500.17</v>
      </c>
      <c r="H167" s="20">
        <v>1</v>
      </c>
      <c r="I167" s="96"/>
      <c r="J167" s="97"/>
    </row>
    <row r="168" spans="1:10" s="4" customFormat="1" ht="39" customHeight="1" x14ac:dyDescent="0.25">
      <c r="A168" s="22">
        <v>32701</v>
      </c>
      <c r="B168" s="23" t="s">
        <v>468</v>
      </c>
      <c r="C168" s="24"/>
      <c r="D168" s="24"/>
      <c r="E168" s="25">
        <v>4500.17</v>
      </c>
      <c r="F168" s="25">
        <v>0</v>
      </c>
      <c r="G168" s="24">
        <f>+C168+D168+E168-F168</f>
        <v>4500.17</v>
      </c>
      <c r="H168" s="26">
        <v>1</v>
      </c>
      <c r="I168" s="114" t="s">
        <v>523</v>
      </c>
      <c r="J168" s="115"/>
    </row>
    <row r="169" spans="1:10" s="21" customFormat="1" x14ac:dyDescent="0.25">
      <c r="A169" s="42" t="s">
        <v>244</v>
      </c>
      <c r="B169" s="18" t="s">
        <v>245</v>
      </c>
      <c r="C169" s="19">
        <f t="shared" ref="C169:G169" si="87">C170</f>
        <v>1000</v>
      </c>
      <c r="D169" s="19">
        <f t="shared" si="87"/>
        <v>0</v>
      </c>
      <c r="E169" s="19">
        <f t="shared" si="87"/>
        <v>11075.86</v>
      </c>
      <c r="F169" s="19">
        <f t="shared" si="87"/>
        <v>10000</v>
      </c>
      <c r="G169" s="19">
        <f t="shared" si="87"/>
        <v>2075.8600000000006</v>
      </c>
      <c r="H169" s="20">
        <f>+G169/C169-1</f>
        <v>1.0758600000000005</v>
      </c>
      <c r="I169" s="96"/>
      <c r="J169" s="97"/>
    </row>
    <row r="170" spans="1:10" s="4" customFormat="1" x14ac:dyDescent="0.25">
      <c r="A170" s="22">
        <v>32901</v>
      </c>
      <c r="B170" s="35" t="s">
        <v>245</v>
      </c>
      <c r="C170" s="24">
        <v>1000</v>
      </c>
      <c r="D170" s="24">
        <v>0</v>
      </c>
      <c r="E170" s="25">
        <v>11075.86</v>
      </c>
      <c r="F170" s="25">
        <v>10000</v>
      </c>
      <c r="G170" s="24">
        <f>+C170+D170+E170-F170</f>
        <v>2075.8600000000006</v>
      </c>
      <c r="H170" s="26">
        <f>+G170/C170-1</f>
        <v>1.0758600000000005</v>
      </c>
      <c r="I170" s="114" t="s">
        <v>489</v>
      </c>
      <c r="J170" s="115"/>
    </row>
    <row r="171" spans="1:10" s="4" customFormat="1" ht="27.75" customHeight="1" x14ac:dyDescent="0.25">
      <c r="A171" s="13" t="s">
        <v>246</v>
      </c>
      <c r="B171" s="14" t="s">
        <v>247</v>
      </c>
      <c r="C171" s="15">
        <f>C172+C175+C177+C179+C183+C181</f>
        <v>2951800</v>
      </c>
      <c r="D171" s="15">
        <f t="shared" ref="D171:G171" si="88">D172+D175+D177+D179+D183+D181</f>
        <v>0</v>
      </c>
      <c r="E171" s="15">
        <f t="shared" si="88"/>
        <v>4365046.5100000007</v>
      </c>
      <c r="F171" s="15">
        <f t="shared" si="88"/>
        <v>3835823.76</v>
      </c>
      <c r="G171" s="15">
        <f t="shared" si="88"/>
        <v>3481022.7500000005</v>
      </c>
      <c r="H171" s="16">
        <f t="shared" ref="H171" si="89">H172</f>
        <v>0.17546916666666634</v>
      </c>
      <c r="I171" s="96"/>
      <c r="J171" s="97"/>
    </row>
    <row r="172" spans="1:10" s="21" customFormat="1" ht="27" customHeight="1" x14ac:dyDescent="0.25">
      <c r="A172" s="17" t="s">
        <v>248</v>
      </c>
      <c r="B172" s="18" t="s">
        <v>249</v>
      </c>
      <c r="C172" s="19">
        <f>SUM(C173:C174)</f>
        <v>96000</v>
      </c>
      <c r="D172" s="19">
        <f t="shared" ref="D172:G172" si="90">SUM(D173:D174)</f>
        <v>0</v>
      </c>
      <c r="E172" s="19">
        <f t="shared" si="90"/>
        <v>253648.11</v>
      </c>
      <c r="F172" s="19">
        <f t="shared" si="90"/>
        <v>236803.07</v>
      </c>
      <c r="G172" s="19">
        <f t="shared" si="90"/>
        <v>112845.03999999998</v>
      </c>
      <c r="H172" s="20">
        <f>+G172/C172-1</f>
        <v>0.17546916666666634</v>
      </c>
      <c r="I172" s="96"/>
      <c r="J172" s="97"/>
    </row>
    <row r="173" spans="1:10" s="4" customFormat="1" x14ac:dyDescent="0.25">
      <c r="A173" s="22">
        <v>33101</v>
      </c>
      <c r="B173" s="23" t="s">
        <v>250</v>
      </c>
      <c r="C173" s="24">
        <v>12000</v>
      </c>
      <c r="D173" s="24">
        <v>0</v>
      </c>
      <c r="E173" s="25">
        <v>66000</v>
      </c>
      <c r="F173" s="25">
        <v>66000</v>
      </c>
      <c r="G173" s="24">
        <f>+C173+D173+E173-F173</f>
        <v>12000</v>
      </c>
      <c r="H173" s="26">
        <f t="shared" ref="H173:H174" si="91">+G173/C173-1</f>
        <v>0</v>
      </c>
      <c r="I173" s="96"/>
      <c r="J173" s="97"/>
    </row>
    <row r="174" spans="1:10" s="4" customFormat="1" ht="39" customHeight="1" x14ac:dyDescent="0.25">
      <c r="A174" s="27">
        <v>33103</v>
      </c>
      <c r="B174" s="28" t="s">
        <v>251</v>
      </c>
      <c r="C174" s="24">
        <v>84000</v>
      </c>
      <c r="D174" s="24">
        <v>0</v>
      </c>
      <c r="E174" s="25">
        <v>187648.11</v>
      </c>
      <c r="F174" s="25">
        <v>170803.07</v>
      </c>
      <c r="G174" s="24">
        <f>+C174+D174+E174-F174</f>
        <v>100845.03999999998</v>
      </c>
      <c r="H174" s="26">
        <f t="shared" si="91"/>
        <v>0.2005361904761902</v>
      </c>
      <c r="I174" s="118" t="s">
        <v>528</v>
      </c>
      <c r="J174" s="119"/>
    </row>
    <row r="175" spans="1:10" s="21" customFormat="1" ht="24.75" x14ac:dyDescent="0.25">
      <c r="A175" s="17" t="s">
        <v>252</v>
      </c>
      <c r="B175" s="18" t="s">
        <v>253</v>
      </c>
      <c r="C175" s="19">
        <f>SUM(C176:C176)</f>
        <v>1380000</v>
      </c>
      <c r="D175" s="19">
        <f t="shared" ref="D175:G175" si="92">SUM(D176:D176)</f>
        <v>0</v>
      </c>
      <c r="E175" s="19">
        <f t="shared" si="92"/>
        <v>1056865.2</v>
      </c>
      <c r="F175" s="19">
        <f t="shared" si="92"/>
        <v>789293.6</v>
      </c>
      <c r="G175" s="19">
        <f t="shared" si="92"/>
        <v>1647571.6</v>
      </c>
      <c r="H175" s="20">
        <f>+G175/C175-1</f>
        <v>0.19389246376811609</v>
      </c>
      <c r="I175" s="96"/>
      <c r="J175" s="97"/>
    </row>
    <row r="176" spans="1:10" s="4" customFormat="1" ht="34.5" customHeight="1" x14ac:dyDescent="0.25">
      <c r="A176" s="22">
        <v>33202</v>
      </c>
      <c r="B176" s="23" t="s">
        <v>254</v>
      </c>
      <c r="C176" s="24">
        <v>1380000</v>
      </c>
      <c r="D176" s="24"/>
      <c r="E176" s="25">
        <v>1056865.2</v>
      </c>
      <c r="F176" s="25">
        <v>789293.6</v>
      </c>
      <c r="G176" s="24">
        <f>+C176+D176+E176-F176</f>
        <v>1647571.6</v>
      </c>
      <c r="H176" s="26">
        <f>+G176/C176-1</f>
        <v>0.19389246376811609</v>
      </c>
      <c r="I176" s="114" t="s">
        <v>524</v>
      </c>
      <c r="J176" s="115"/>
    </row>
    <row r="177" spans="1:10" s="4" customFormat="1" ht="36.75" x14ac:dyDescent="0.25">
      <c r="A177" s="17" t="s">
        <v>255</v>
      </c>
      <c r="B177" s="18" t="s">
        <v>256</v>
      </c>
      <c r="C177" s="19">
        <f t="shared" ref="C177:G177" si="93">C178</f>
        <v>0</v>
      </c>
      <c r="D177" s="19">
        <f t="shared" si="93"/>
        <v>0</v>
      </c>
      <c r="E177" s="19">
        <f t="shared" si="93"/>
        <v>86015</v>
      </c>
      <c r="F177" s="19">
        <f t="shared" si="93"/>
        <v>0</v>
      </c>
      <c r="G177" s="19">
        <f t="shared" si="93"/>
        <v>86015</v>
      </c>
      <c r="H177" s="20">
        <v>1</v>
      </c>
      <c r="I177" s="96"/>
      <c r="J177" s="97"/>
    </row>
    <row r="178" spans="1:10" s="4" customFormat="1" ht="27.75" customHeight="1" x14ac:dyDescent="0.25">
      <c r="A178" s="27">
        <v>33301</v>
      </c>
      <c r="B178" s="28" t="s">
        <v>257</v>
      </c>
      <c r="C178" s="24">
        <v>0</v>
      </c>
      <c r="D178" s="24">
        <v>0</v>
      </c>
      <c r="E178" s="24">
        <v>86015</v>
      </c>
      <c r="F178" s="24">
        <v>0</v>
      </c>
      <c r="G178" s="24">
        <f>+C178+D178+E178-F178</f>
        <v>86015</v>
      </c>
      <c r="H178" s="26">
        <v>1</v>
      </c>
      <c r="I178" s="112" t="s">
        <v>258</v>
      </c>
      <c r="J178" s="113"/>
    </row>
    <row r="179" spans="1:10" s="21" customFormat="1" x14ac:dyDescent="0.25">
      <c r="A179" s="17" t="s">
        <v>259</v>
      </c>
      <c r="B179" s="18" t="s">
        <v>260</v>
      </c>
      <c r="C179" s="19">
        <f t="shared" ref="C179:G179" si="94">C180</f>
        <v>45000</v>
      </c>
      <c r="D179" s="19">
        <f t="shared" si="94"/>
        <v>0</v>
      </c>
      <c r="E179" s="19">
        <f t="shared" si="94"/>
        <v>221712.32</v>
      </c>
      <c r="F179" s="19">
        <f t="shared" si="94"/>
        <v>228271.4</v>
      </c>
      <c r="G179" s="19">
        <f t="shared" si="94"/>
        <v>38440.920000000013</v>
      </c>
      <c r="H179" s="20">
        <f t="shared" ref="H179:H184" si="95">+G179/C179-1</f>
        <v>-0.14575733333333307</v>
      </c>
      <c r="I179" s="96"/>
      <c r="J179" s="97"/>
    </row>
    <row r="180" spans="1:10" s="4" customFormat="1" x14ac:dyDescent="0.25">
      <c r="A180" s="22">
        <v>33401</v>
      </c>
      <c r="B180" s="23" t="s">
        <v>261</v>
      </c>
      <c r="C180" s="24">
        <v>45000</v>
      </c>
      <c r="D180" s="24">
        <v>0</v>
      </c>
      <c r="E180" s="25">
        <v>221712.32</v>
      </c>
      <c r="F180" s="25">
        <v>228271.4</v>
      </c>
      <c r="G180" s="24">
        <f>+C180+D180+E180-F180</f>
        <v>38440.920000000013</v>
      </c>
      <c r="H180" s="26">
        <f t="shared" si="95"/>
        <v>-0.14575733333333307</v>
      </c>
      <c r="I180" s="96"/>
      <c r="J180" s="97"/>
    </row>
    <row r="181" spans="1:10" s="21" customFormat="1" ht="24.75" x14ac:dyDescent="0.25">
      <c r="A181" s="41" t="s">
        <v>262</v>
      </c>
      <c r="B181" s="18" t="s">
        <v>263</v>
      </c>
      <c r="C181" s="43">
        <f>C182</f>
        <v>1245800</v>
      </c>
      <c r="D181" s="43">
        <f t="shared" ref="D181:G181" si="96">D182</f>
        <v>0</v>
      </c>
      <c r="E181" s="43">
        <f t="shared" si="96"/>
        <v>1835052.9900000005</v>
      </c>
      <c r="F181" s="43">
        <f t="shared" si="96"/>
        <v>1683192.73</v>
      </c>
      <c r="G181" s="43">
        <f t="shared" si="96"/>
        <v>1397660.2600000002</v>
      </c>
      <c r="H181" s="20">
        <f t="shared" si="95"/>
        <v>0.12189778455610867</v>
      </c>
      <c r="I181" s="96"/>
      <c r="J181" s="97"/>
    </row>
    <row r="182" spans="1:10" s="4" customFormat="1" ht="41.25" customHeight="1" x14ac:dyDescent="0.25">
      <c r="A182" s="22">
        <v>33601</v>
      </c>
      <c r="B182" s="35" t="s">
        <v>264</v>
      </c>
      <c r="C182" s="24">
        <v>1245800</v>
      </c>
      <c r="D182" s="24">
        <v>0</v>
      </c>
      <c r="E182" s="25">
        <v>1835052.9900000005</v>
      </c>
      <c r="F182" s="25">
        <v>1683192.73</v>
      </c>
      <c r="G182" s="24">
        <f>+C182+D182+E182-F182</f>
        <v>1397660.2600000002</v>
      </c>
      <c r="H182" s="26">
        <f t="shared" si="95"/>
        <v>0.12189778455610867</v>
      </c>
      <c r="I182" s="114" t="s">
        <v>490</v>
      </c>
      <c r="J182" s="115"/>
    </row>
    <row r="183" spans="1:10" s="21" customFormat="1" ht="24.75" x14ac:dyDescent="0.25">
      <c r="A183" s="17" t="s">
        <v>265</v>
      </c>
      <c r="B183" s="18" t="s">
        <v>266</v>
      </c>
      <c r="C183" s="19">
        <f>SUM(C184:C184)</f>
        <v>185000</v>
      </c>
      <c r="D183" s="19">
        <f t="shared" ref="D183:G183" si="97">SUM(D184:D184)</f>
        <v>0</v>
      </c>
      <c r="E183" s="19">
        <f t="shared" si="97"/>
        <v>911752.89</v>
      </c>
      <c r="F183" s="19">
        <f t="shared" si="97"/>
        <v>898262.96</v>
      </c>
      <c r="G183" s="19">
        <f t="shared" si="97"/>
        <v>198489.93000000017</v>
      </c>
      <c r="H183" s="20">
        <f t="shared" si="95"/>
        <v>7.2918540540541477E-2</v>
      </c>
      <c r="I183" s="96"/>
      <c r="J183" s="97"/>
    </row>
    <row r="184" spans="1:10" s="4" customFormat="1" x14ac:dyDescent="0.25">
      <c r="A184" s="22">
        <v>33902</v>
      </c>
      <c r="B184" s="23" t="s">
        <v>267</v>
      </c>
      <c r="C184" s="24">
        <v>185000</v>
      </c>
      <c r="D184" s="24">
        <v>0</v>
      </c>
      <c r="E184" s="25">
        <v>911752.89</v>
      </c>
      <c r="F184" s="25">
        <v>898262.96</v>
      </c>
      <c r="G184" s="24">
        <f>+C184+D184+E184-F184</f>
        <v>198489.93000000017</v>
      </c>
      <c r="H184" s="26">
        <f t="shared" si="95"/>
        <v>7.2918540540541477E-2</v>
      </c>
      <c r="I184" s="96"/>
      <c r="J184" s="97"/>
    </row>
    <row r="185" spans="1:10" s="4" customFormat="1" x14ac:dyDescent="0.25">
      <c r="A185" s="13" t="s">
        <v>268</v>
      </c>
      <c r="B185" s="14" t="s">
        <v>269</v>
      </c>
      <c r="C185" s="15">
        <f>C186+C188+C190+C192</f>
        <v>6372697.9900000002</v>
      </c>
      <c r="D185" s="15">
        <f t="shared" ref="D185:G185" si="98">D186+D188+D190+D192</f>
        <v>0</v>
      </c>
      <c r="E185" s="15">
        <f t="shared" si="98"/>
        <v>7479973.1399999997</v>
      </c>
      <c r="F185" s="15">
        <f t="shared" si="98"/>
        <v>6857986.75</v>
      </c>
      <c r="G185" s="15">
        <f t="shared" si="98"/>
        <v>6994684.3799999999</v>
      </c>
      <c r="H185" s="16">
        <f t="shared" ref="H185" si="99">H186</f>
        <v>0.17502616668348803</v>
      </c>
      <c r="I185" s="96"/>
      <c r="J185" s="97"/>
    </row>
    <row r="186" spans="1:10" s="21" customFormat="1" x14ac:dyDescent="0.25">
      <c r="A186" s="17" t="s">
        <v>270</v>
      </c>
      <c r="B186" s="18" t="s">
        <v>271</v>
      </c>
      <c r="C186" s="19">
        <f>SUM(C187:C187)</f>
        <v>2945845.24</v>
      </c>
      <c r="D186" s="19">
        <f t="shared" ref="D186:G186" si="100">SUM(D187:D187)</f>
        <v>0</v>
      </c>
      <c r="E186" s="19">
        <f t="shared" si="100"/>
        <v>1327728.8799999999</v>
      </c>
      <c r="F186" s="19">
        <f t="shared" si="100"/>
        <v>812128.88</v>
      </c>
      <c r="G186" s="19">
        <f t="shared" si="100"/>
        <v>3461445.24</v>
      </c>
      <c r="H186" s="20">
        <f t="shared" ref="H186:H193" si="101">+G186/C186-1</f>
        <v>0.17502616668348803</v>
      </c>
      <c r="I186" s="96"/>
      <c r="J186" s="97"/>
    </row>
    <row r="187" spans="1:10" s="4" customFormat="1" ht="39" customHeight="1" x14ac:dyDescent="0.25">
      <c r="A187" s="22">
        <v>34101</v>
      </c>
      <c r="B187" s="23" t="s">
        <v>272</v>
      </c>
      <c r="C187" s="24">
        <v>2945845.24</v>
      </c>
      <c r="D187" s="24"/>
      <c r="E187" s="25">
        <v>1327728.8799999999</v>
      </c>
      <c r="F187" s="25">
        <v>812128.88</v>
      </c>
      <c r="G187" s="24">
        <f>+C187+D187+E187-F187</f>
        <v>3461445.24</v>
      </c>
      <c r="H187" s="26">
        <f t="shared" si="101"/>
        <v>0.17502616668348803</v>
      </c>
      <c r="I187" s="112" t="s">
        <v>525</v>
      </c>
      <c r="J187" s="113"/>
    </row>
    <row r="188" spans="1:10" s="21" customFormat="1" ht="26.25" customHeight="1" x14ac:dyDescent="0.25">
      <c r="A188" s="17" t="s">
        <v>273</v>
      </c>
      <c r="B188" s="18" t="s">
        <v>274</v>
      </c>
      <c r="C188" s="19">
        <f t="shared" ref="C188:G188" si="102">C189</f>
        <v>2100000</v>
      </c>
      <c r="D188" s="19">
        <f t="shared" si="102"/>
        <v>0</v>
      </c>
      <c r="E188" s="19">
        <f t="shared" si="102"/>
        <v>604094.47</v>
      </c>
      <c r="F188" s="19">
        <f t="shared" si="102"/>
        <v>496813.08</v>
      </c>
      <c r="G188" s="19">
        <f t="shared" si="102"/>
        <v>2207281.3899999997</v>
      </c>
      <c r="H188" s="20">
        <f t="shared" si="101"/>
        <v>5.1086376190476068E-2</v>
      </c>
      <c r="I188" s="96"/>
      <c r="J188" s="97"/>
    </row>
    <row r="189" spans="1:10" s="4" customFormat="1" x14ac:dyDescent="0.25">
      <c r="A189" s="22">
        <v>34301</v>
      </c>
      <c r="B189" s="23" t="s">
        <v>275</v>
      </c>
      <c r="C189" s="24">
        <v>2100000</v>
      </c>
      <c r="D189" s="24">
        <v>0</v>
      </c>
      <c r="E189" s="25">
        <v>604094.47</v>
      </c>
      <c r="F189" s="25">
        <v>496813.08</v>
      </c>
      <c r="G189" s="24">
        <f>+C189+D189+E189-F189</f>
        <v>2207281.3899999997</v>
      </c>
      <c r="H189" s="26">
        <f t="shared" si="101"/>
        <v>5.1086376190476068E-2</v>
      </c>
      <c r="I189" s="96"/>
      <c r="J189" s="97"/>
    </row>
    <row r="190" spans="1:10" s="21" customFormat="1" ht="26.25" customHeight="1" x14ac:dyDescent="0.25">
      <c r="A190" s="41" t="s">
        <v>276</v>
      </c>
      <c r="B190" s="18" t="s">
        <v>277</v>
      </c>
      <c r="C190" s="48">
        <f>SUM(C191)</f>
        <v>10000</v>
      </c>
      <c r="D190" s="48">
        <f t="shared" ref="D190:G190" si="103">SUM(D191)</f>
        <v>0</v>
      </c>
      <c r="E190" s="48">
        <f t="shared" si="103"/>
        <v>70000</v>
      </c>
      <c r="F190" s="48">
        <f t="shared" si="103"/>
        <v>70000</v>
      </c>
      <c r="G190" s="48">
        <f t="shared" si="103"/>
        <v>10000</v>
      </c>
      <c r="H190" s="20">
        <f t="shared" si="101"/>
        <v>0</v>
      </c>
      <c r="I190" s="96"/>
      <c r="J190" s="97"/>
    </row>
    <row r="191" spans="1:10" s="4" customFormat="1" x14ac:dyDescent="0.25">
      <c r="A191" s="22">
        <v>34401</v>
      </c>
      <c r="B191" s="23" t="s">
        <v>278</v>
      </c>
      <c r="C191" s="24">
        <v>10000</v>
      </c>
      <c r="D191" s="24">
        <v>0</v>
      </c>
      <c r="E191" s="25">
        <v>70000</v>
      </c>
      <c r="F191" s="25">
        <v>70000</v>
      </c>
      <c r="G191" s="24">
        <f>+C191+D191+E191-F191</f>
        <v>10000</v>
      </c>
      <c r="H191" s="26">
        <f t="shared" si="101"/>
        <v>0</v>
      </c>
      <c r="I191" s="96"/>
      <c r="J191" s="97"/>
    </row>
    <row r="192" spans="1:10" s="21" customFormat="1" x14ac:dyDescent="0.25">
      <c r="A192" s="41" t="s">
        <v>279</v>
      </c>
      <c r="B192" s="18" t="s">
        <v>280</v>
      </c>
      <c r="C192" s="19">
        <f t="shared" ref="C192:G192" si="104">C193</f>
        <v>1316852.75</v>
      </c>
      <c r="D192" s="19">
        <f t="shared" si="104"/>
        <v>0</v>
      </c>
      <c r="E192" s="19">
        <f t="shared" si="104"/>
        <v>5478149.79</v>
      </c>
      <c r="F192" s="19">
        <f t="shared" si="104"/>
        <v>5479044.79</v>
      </c>
      <c r="G192" s="19">
        <f t="shared" si="104"/>
        <v>1315957.75</v>
      </c>
      <c r="H192" s="20">
        <f t="shared" si="101"/>
        <v>-6.796507810004071E-4</v>
      </c>
      <c r="I192" s="96"/>
      <c r="J192" s="97"/>
    </row>
    <row r="193" spans="1:10" s="4" customFormat="1" x14ac:dyDescent="0.25">
      <c r="A193" s="22">
        <v>34501</v>
      </c>
      <c r="B193" s="23" t="s">
        <v>281</v>
      </c>
      <c r="C193" s="24">
        <v>1316852.75</v>
      </c>
      <c r="D193" s="24">
        <v>0</v>
      </c>
      <c r="E193" s="25">
        <v>5478149.79</v>
      </c>
      <c r="F193" s="25">
        <v>5479044.79</v>
      </c>
      <c r="G193" s="24">
        <f>+C193+D193+E193-F193</f>
        <v>1315957.75</v>
      </c>
      <c r="H193" s="26">
        <f t="shared" si="101"/>
        <v>-6.796507810004071E-4</v>
      </c>
      <c r="I193" s="96"/>
      <c r="J193" s="97"/>
    </row>
    <row r="194" spans="1:10" s="4" customFormat="1" ht="24.75" x14ac:dyDescent="0.25">
      <c r="A194" s="13" t="s">
        <v>282</v>
      </c>
      <c r="B194" s="14" t="s">
        <v>283</v>
      </c>
      <c r="C194" s="15">
        <f>C195+C197+C200+C203+C205+C207+C218</f>
        <v>5068200</v>
      </c>
      <c r="D194" s="15">
        <f t="shared" ref="D194:G194" si="105">D195+D197+D200+D203+D205+D207+D218</f>
        <v>3915</v>
      </c>
      <c r="E194" s="15">
        <f t="shared" si="105"/>
        <v>21274353.27</v>
      </c>
      <c r="F194" s="15">
        <f t="shared" si="105"/>
        <v>18343437.339999996</v>
      </c>
      <c r="G194" s="15">
        <f t="shared" si="105"/>
        <v>8003030.9300000006</v>
      </c>
      <c r="H194" s="16">
        <f>H195</f>
        <v>0.7471810495626825</v>
      </c>
      <c r="I194" s="96"/>
      <c r="J194" s="97"/>
    </row>
    <row r="195" spans="1:10" s="21" customFormat="1" ht="28.5" customHeight="1" x14ac:dyDescent="0.25">
      <c r="A195" s="17" t="s">
        <v>284</v>
      </c>
      <c r="B195" s="18" t="s">
        <v>285</v>
      </c>
      <c r="C195" s="19">
        <f t="shared" ref="C195:G195" si="106">C196</f>
        <v>171500</v>
      </c>
      <c r="D195" s="19">
        <f t="shared" si="106"/>
        <v>0</v>
      </c>
      <c r="E195" s="19">
        <f t="shared" si="106"/>
        <v>1130643.8</v>
      </c>
      <c r="F195" s="19">
        <f t="shared" si="106"/>
        <v>1002502.25</v>
      </c>
      <c r="G195" s="19">
        <f t="shared" si="106"/>
        <v>299641.55000000005</v>
      </c>
      <c r="H195" s="20">
        <f>+G195/C195-1</f>
        <v>0.7471810495626825</v>
      </c>
      <c r="I195" s="96"/>
      <c r="J195" s="97"/>
    </row>
    <row r="196" spans="1:10" s="4" customFormat="1" ht="50.25" customHeight="1" x14ac:dyDescent="0.25">
      <c r="A196" s="27">
        <v>35101</v>
      </c>
      <c r="B196" s="28" t="s">
        <v>286</v>
      </c>
      <c r="C196" s="24">
        <v>171500</v>
      </c>
      <c r="D196" s="24">
        <v>0</v>
      </c>
      <c r="E196" s="25">
        <v>1130643.8</v>
      </c>
      <c r="F196" s="25">
        <v>1002502.25</v>
      </c>
      <c r="G196" s="24">
        <f>+C196+D196+E196-F196</f>
        <v>299641.55000000005</v>
      </c>
      <c r="H196" s="26">
        <f>+G196/C196-1</f>
        <v>0.7471810495626825</v>
      </c>
      <c r="I196" s="118" t="s">
        <v>287</v>
      </c>
      <c r="J196" s="119"/>
    </row>
    <row r="197" spans="1:10" s="21" customFormat="1" ht="36.75" x14ac:dyDescent="0.25">
      <c r="A197" s="17" t="s">
        <v>288</v>
      </c>
      <c r="B197" s="18" t="s">
        <v>289</v>
      </c>
      <c r="C197" s="19">
        <f>SUM(C198:C199)</f>
        <v>35000</v>
      </c>
      <c r="D197" s="19">
        <f t="shared" ref="D197:G197" si="107">SUM(D198:D199)</f>
        <v>0</v>
      </c>
      <c r="E197" s="19">
        <f t="shared" si="107"/>
        <v>180381.14</v>
      </c>
      <c r="F197" s="19">
        <f t="shared" si="107"/>
        <v>201429.25</v>
      </c>
      <c r="G197" s="19">
        <f t="shared" si="107"/>
        <v>13951.890000000014</v>
      </c>
      <c r="H197" s="20">
        <f>+G197/C197-1</f>
        <v>-0.60137457142857098</v>
      </c>
      <c r="I197" s="96"/>
      <c r="J197" s="97"/>
    </row>
    <row r="198" spans="1:10" s="21" customFormat="1" x14ac:dyDescent="0.25">
      <c r="A198" s="22">
        <v>35201</v>
      </c>
      <c r="B198" s="49" t="s">
        <v>469</v>
      </c>
      <c r="C198" s="25">
        <v>0</v>
      </c>
      <c r="D198" s="25">
        <v>0</v>
      </c>
      <c r="E198" s="25">
        <v>195</v>
      </c>
      <c r="F198" s="25">
        <v>0</v>
      </c>
      <c r="G198" s="24">
        <f>+C198+D198+E198-F198</f>
        <v>195</v>
      </c>
      <c r="H198" s="26">
        <v>1</v>
      </c>
      <c r="I198" s="114" t="s">
        <v>491</v>
      </c>
      <c r="J198" s="115"/>
    </row>
    <row r="199" spans="1:10" s="4" customFormat="1" x14ac:dyDescent="0.25">
      <c r="A199" s="22">
        <v>35202</v>
      </c>
      <c r="B199" s="49" t="s">
        <v>290</v>
      </c>
      <c r="C199" s="24">
        <v>35000</v>
      </c>
      <c r="D199" s="24">
        <v>0</v>
      </c>
      <c r="E199" s="25">
        <v>180186.14</v>
      </c>
      <c r="F199" s="25">
        <v>201429.25</v>
      </c>
      <c r="G199" s="24">
        <f>+C199+D199+E199-F199</f>
        <v>13756.890000000014</v>
      </c>
      <c r="H199" s="26">
        <f>+G199/C199-1</f>
        <v>-0.60694599999999954</v>
      </c>
      <c r="I199" s="96"/>
      <c r="J199" s="97"/>
    </row>
    <row r="200" spans="1:10" s="21" customFormat="1" ht="36.75" x14ac:dyDescent="0.25">
      <c r="A200" s="17" t="s">
        <v>291</v>
      </c>
      <c r="B200" s="18" t="s">
        <v>292</v>
      </c>
      <c r="C200" s="19">
        <f>SUM(C201:C202)</f>
        <v>213500</v>
      </c>
      <c r="D200" s="19">
        <f t="shared" ref="D200:G200" si="108">SUM(D201:D202)</f>
        <v>0</v>
      </c>
      <c r="E200" s="19">
        <f t="shared" si="108"/>
        <v>1075405.7199999997</v>
      </c>
      <c r="F200" s="19">
        <f t="shared" si="108"/>
        <v>1027192.6900000001</v>
      </c>
      <c r="G200" s="19">
        <f t="shared" si="108"/>
        <v>261713.02999999977</v>
      </c>
      <c r="H200" s="20">
        <f>+G200/C200-1</f>
        <v>0.22582215456674359</v>
      </c>
      <c r="I200" s="96"/>
      <c r="J200" s="97"/>
    </row>
    <row r="201" spans="1:10" s="4" customFormat="1" x14ac:dyDescent="0.25">
      <c r="A201" s="22">
        <v>35302</v>
      </c>
      <c r="B201" s="23" t="s">
        <v>293</v>
      </c>
      <c r="C201" s="24">
        <v>1000</v>
      </c>
      <c r="D201" s="24">
        <v>0</v>
      </c>
      <c r="E201" s="25">
        <v>10731.9</v>
      </c>
      <c r="F201" s="25">
        <v>10000</v>
      </c>
      <c r="G201" s="24">
        <f>+C201+D201+E201-F201</f>
        <v>1731.8999999999996</v>
      </c>
      <c r="H201" s="26">
        <f t="shared" ref="H201:H202" si="109">+G201/C201-1</f>
        <v>0.73189999999999955</v>
      </c>
      <c r="I201" s="124" t="s">
        <v>482</v>
      </c>
      <c r="J201" s="125"/>
    </row>
    <row r="202" spans="1:10" s="4" customFormat="1" ht="30" customHeight="1" x14ac:dyDescent="0.25">
      <c r="A202" s="22">
        <v>35304</v>
      </c>
      <c r="B202" s="23" t="s">
        <v>294</v>
      </c>
      <c r="C202" s="24">
        <v>212500</v>
      </c>
      <c r="D202" s="24">
        <v>0</v>
      </c>
      <c r="E202" s="25">
        <v>1064673.8199999998</v>
      </c>
      <c r="F202" s="25">
        <v>1017192.6900000001</v>
      </c>
      <c r="G202" s="24">
        <f>+C202+D202+E202-F202</f>
        <v>259981.12999999977</v>
      </c>
      <c r="H202" s="26">
        <f t="shared" si="109"/>
        <v>0.22344061176470476</v>
      </c>
      <c r="I202" s="114" t="s">
        <v>526</v>
      </c>
      <c r="J202" s="115"/>
    </row>
    <row r="203" spans="1:10" s="4" customFormat="1" ht="27.75" customHeight="1" x14ac:dyDescent="0.25">
      <c r="A203" s="41" t="s">
        <v>295</v>
      </c>
      <c r="B203" s="18" t="s">
        <v>296</v>
      </c>
      <c r="C203" s="19">
        <f t="shared" ref="C203:G203" si="110">C204</f>
        <v>3000</v>
      </c>
      <c r="D203" s="19">
        <f t="shared" si="110"/>
        <v>0</v>
      </c>
      <c r="E203" s="19">
        <f t="shared" si="110"/>
        <v>27000</v>
      </c>
      <c r="F203" s="19">
        <f t="shared" si="110"/>
        <v>27000</v>
      </c>
      <c r="G203" s="19">
        <f t="shared" si="110"/>
        <v>3000</v>
      </c>
      <c r="H203" s="20">
        <f>+G203/C203-1</f>
        <v>0</v>
      </c>
      <c r="I203" s="96"/>
      <c r="J203" s="97"/>
    </row>
    <row r="204" spans="1:10" s="4" customFormat="1" ht="40.5" customHeight="1" x14ac:dyDescent="0.25">
      <c r="A204" s="27">
        <v>35401</v>
      </c>
      <c r="B204" s="23" t="s">
        <v>297</v>
      </c>
      <c r="C204" s="24">
        <v>3000</v>
      </c>
      <c r="D204" s="24">
        <v>0</v>
      </c>
      <c r="E204" s="25">
        <v>27000</v>
      </c>
      <c r="F204" s="25">
        <v>27000</v>
      </c>
      <c r="G204" s="24">
        <f>+C204+D204+E204-F204</f>
        <v>3000</v>
      </c>
      <c r="H204" s="26">
        <f>+G204/C204-1</f>
        <v>0</v>
      </c>
      <c r="I204" s="96"/>
      <c r="J204" s="97"/>
    </row>
    <row r="205" spans="1:10" s="21" customFormat="1" ht="24.75" customHeight="1" x14ac:dyDescent="0.25">
      <c r="A205" s="17" t="s">
        <v>298</v>
      </c>
      <c r="B205" s="18" t="s">
        <v>299</v>
      </c>
      <c r="C205" s="19">
        <f t="shared" ref="C205:G205" si="111">C206</f>
        <v>1645600</v>
      </c>
      <c r="D205" s="19">
        <f t="shared" si="111"/>
        <v>3915</v>
      </c>
      <c r="E205" s="19">
        <f t="shared" si="111"/>
        <v>6776719.6999999993</v>
      </c>
      <c r="F205" s="19">
        <f t="shared" si="111"/>
        <v>6055374.5499999989</v>
      </c>
      <c r="G205" s="19">
        <f t="shared" si="111"/>
        <v>2370860.1500000004</v>
      </c>
      <c r="H205" s="20">
        <f>+G205/C205-1</f>
        <v>0.4407268777345652</v>
      </c>
      <c r="I205" s="96"/>
      <c r="J205" s="97"/>
    </row>
    <row r="206" spans="1:10" s="4" customFormat="1" ht="42.75" customHeight="1" x14ac:dyDescent="0.25">
      <c r="A206" s="22">
        <v>35501</v>
      </c>
      <c r="B206" s="49" t="s">
        <v>300</v>
      </c>
      <c r="C206" s="24">
        <v>1645600</v>
      </c>
      <c r="D206" s="24">
        <v>3915</v>
      </c>
      <c r="E206" s="25">
        <v>6776719.6999999993</v>
      </c>
      <c r="F206" s="25">
        <v>6055374.5499999989</v>
      </c>
      <c r="G206" s="24">
        <f>+C206+D206+E206-F206</f>
        <v>2370860.1500000004</v>
      </c>
      <c r="H206" s="26">
        <f>+G206/C206-1</f>
        <v>0.4407268777345652</v>
      </c>
      <c r="I206" s="114" t="s">
        <v>527</v>
      </c>
      <c r="J206" s="115"/>
    </row>
    <row r="207" spans="1:10" s="21" customFormat="1" ht="24.75" x14ac:dyDescent="0.25">
      <c r="A207" s="17" t="s">
        <v>301</v>
      </c>
      <c r="B207" s="18" t="s">
        <v>302</v>
      </c>
      <c r="C207" s="19">
        <f>SUM(C208:C217)</f>
        <v>2999600</v>
      </c>
      <c r="D207" s="19">
        <f t="shared" ref="D207:G207" si="112">SUM(D208:D217)</f>
        <v>0</v>
      </c>
      <c r="E207" s="19">
        <f t="shared" si="112"/>
        <v>12067702.91</v>
      </c>
      <c r="F207" s="19">
        <f t="shared" si="112"/>
        <v>10029938.6</v>
      </c>
      <c r="G207" s="19">
        <f t="shared" si="112"/>
        <v>5037364.3100000005</v>
      </c>
      <c r="H207" s="20">
        <f>+G207/C207-1</f>
        <v>0.67934534937991753</v>
      </c>
      <c r="I207" s="96"/>
      <c r="J207" s="97"/>
    </row>
    <row r="208" spans="1:10" s="4" customFormat="1" x14ac:dyDescent="0.25">
      <c r="A208" s="22">
        <v>35701</v>
      </c>
      <c r="B208" s="23" t="s">
        <v>303</v>
      </c>
      <c r="C208" s="24">
        <v>310000</v>
      </c>
      <c r="D208" s="24">
        <v>0</v>
      </c>
      <c r="E208" s="25">
        <v>248260.61</v>
      </c>
      <c r="F208" s="25">
        <v>473717.72</v>
      </c>
      <c r="G208" s="24">
        <f t="shared" ref="G208:G219" si="113">+C208+D208+E208-F208</f>
        <v>84542.890000000014</v>
      </c>
      <c r="H208" s="26">
        <f t="shared" ref="H208:H216" si="114">+G208/C208-1</f>
        <v>-0.72728099999999996</v>
      </c>
      <c r="I208" s="96"/>
      <c r="J208" s="97"/>
    </row>
    <row r="209" spans="1:10" s="4" customFormat="1" ht="120.75" customHeight="1" x14ac:dyDescent="0.25">
      <c r="A209" s="27">
        <v>35702</v>
      </c>
      <c r="B209" s="72" t="s">
        <v>304</v>
      </c>
      <c r="C209" s="24">
        <v>1887000</v>
      </c>
      <c r="D209" s="24">
        <v>0</v>
      </c>
      <c r="E209" s="25">
        <v>8325343.4100000001</v>
      </c>
      <c r="F209" s="25">
        <v>6836019.4799999995</v>
      </c>
      <c r="G209" s="24">
        <f t="shared" si="113"/>
        <v>3376323.9300000006</v>
      </c>
      <c r="H209" s="26">
        <f t="shared" si="114"/>
        <v>0.78925486486486518</v>
      </c>
      <c r="I209" s="122" t="s">
        <v>483</v>
      </c>
      <c r="J209" s="123"/>
    </row>
    <row r="210" spans="1:10" s="4" customFormat="1" x14ac:dyDescent="0.25">
      <c r="A210" s="22">
        <v>35703</v>
      </c>
      <c r="B210" s="23" t="s">
        <v>305</v>
      </c>
      <c r="C210" s="24">
        <v>26600</v>
      </c>
      <c r="D210" s="24">
        <v>0</v>
      </c>
      <c r="E210" s="25">
        <v>195027.20000000001</v>
      </c>
      <c r="F210" s="25">
        <v>196617.2</v>
      </c>
      <c r="G210" s="24">
        <f t="shared" si="113"/>
        <v>25010</v>
      </c>
      <c r="H210" s="26">
        <f t="shared" si="114"/>
        <v>-5.9774436090225591E-2</v>
      </c>
      <c r="I210" s="96"/>
      <c r="J210" s="97"/>
    </row>
    <row r="211" spans="1:10" s="4" customFormat="1" ht="49.5" customHeight="1" x14ac:dyDescent="0.25">
      <c r="A211" s="22">
        <v>35704</v>
      </c>
      <c r="B211" s="49" t="s">
        <v>470</v>
      </c>
      <c r="C211" s="24">
        <v>0</v>
      </c>
      <c r="D211" s="24">
        <v>0</v>
      </c>
      <c r="E211" s="25">
        <v>8901.02</v>
      </c>
      <c r="F211" s="25">
        <v>0</v>
      </c>
      <c r="G211" s="24">
        <f t="shared" si="113"/>
        <v>8901.02</v>
      </c>
      <c r="H211" s="26">
        <v>1</v>
      </c>
      <c r="I211" s="114" t="s">
        <v>492</v>
      </c>
      <c r="J211" s="115"/>
    </row>
    <row r="212" spans="1:10" s="4" customFormat="1" x14ac:dyDescent="0.25">
      <c r="A212" s="22">
        <v>35705</v>
      </c>
      <c r="B212" s="49" t="s">
        <v>306</v>
      </c>
      <c r="C212" s="24">
        <v>10000</v>
      </c>
      <c r="D212" s="24">
        <v>0</v>
      </c>
      <c r="E212" s="25">
        <v>75000</v>
      </c>
      <c r="F212" s="25">
        <v>75000</v>
      </c>
      <c r="G212" s="24">
        <f t="shared" si="113"/>
        <v>10000</v>
      </c>
      <c r="H212" s="26">
        <f t="shared" si="114"/>
        <v>0</v>
      </c>
      <c r="I212" s="96"/>
      <c r="J212" s="97"/>
    </row>
    <row r="213" spans="1:10" s="4" customFormat="1" ht="63" customHeight="1" x14ac:dyDescent="0.25">
      <c r="A213" s="27">
        <v>35706</v>
      </c>
      <c r="B213" s="28" t="s">
        <v>307</v>
      </c>
      <c r="C213" s="24">
        <v>376000</v>
      </c>
      <c r="D213" s="24">
        <v>0</v>
      </c>
      <c r="E213" s="25">
        <v>1240454.6599999999</v>
      </c>
      <c r="F213" s="25">
        <v>546347.15</v>
      </c>
      <c r="G213" s="24">
        <f t="shared" si="113"/>
        <v>1070107.5099999998</v>
      </c>
      <c r="H213" s="26">
        <f t="shared" si="114"/>
        <v>1.846030611702127</v>
      </c>
      <c r="I213" s="114" t="s">
        <v>506</v>
      </c>
      <c r="J213" s="115"/>
    </row>
    <row r="214" spans="1:10" s="4" customFormat="1" x14ac:dyDescent="0.25">
      <c r="A214" s="22">
        <v>35709</v>
      </c>
      <c r="B214" s="49" t="s">
        <v>308</v>
      </c>
      <c r="C214" s="24">
        <v>100000</v>
      </c>
      <c r="D214" s="24">
        <v>0</v>
      </c>
      <c r="E214" s="25">
        <v>561277.55000000005</v>
      </c>
      <c r="F214" s="25">
        <v>589124.11</v>
      </c>
      <c r="G214" s="24">
        <f t="shared" si="113"/>
        <v>72153.440000000061</v>
      </c>
      <c r="H214" s="26">
        <f t="shared" si="114"/>
        <v>-0.27846559999999942</v>
      </c>
      <c r="I214" s="96"/>
      <c r="J214" s="97"/>
    </row>
    <row r="215" spans="1:10" s="4" customFormat="1" ht="28.5" customHeight="1" x14ac:dyDescent="0.25">
      <c r="A215" s="22">
        <v>35710</v>
      </c>
      <c r="B215" s="23" t="s">
        <v>309</v>
      </c>
      <c r="C215" s="24">
        <v>240000</v>
      </c>
      <c r="D215" s="24">
        <v>0</v>
      </c>
      <c r="E215" s="25">
        <v>1073173.46</v>
      </c>
      <c r="F215" s="25">
        <v>1003112.94</v>
      </c>
      <c r="G215" s="24">
        <f t="shared" si="113"/>
        <v>310060.52</v>
      </c>
      <c r="H215" s="26">
        <f t="shared" si="114"/>
        <v>0.29191883333333335</v>
      </c>
      <c r="I215" s="114" t="s">
        <v>493</v>
      </c>
      <c r="J215" s="115"/>
    </row>
    <row r="216" spans="1:10" s="4" customFormat="1" ht="15" customHeight="1" x14ac:dyDescent="0.25">
      <c r="A216" s="22">
        <v>35711</v>
      </c>
      <c r="B216" s="23" t="s">
        <v>310</v>
      </c>
      <c r="C216" s="24">
        <v>50000</v>
      </c>
      <c r="D216" s="24">
        <v>0</v>
      </c>
      <c r="E216" s="25">
        <v>310000</v>
      </c>
      <c r="F216" s="25">
        <v>310000</v>
      </c>
      <c r="G216" s="24">
        <f t="shared" si="113"/>
        <v>50000</v>
      </c>
      <c r="H216" s="26">
        <f t="shared" si="114"/>
        <v>0</v>
      </c>
      <c r="I216" s="96"/>
      <c r="J216" s="97"/>
    </row>
    <row r="217" spans="1:10" s="4" customFormat="1" ht="45.75" customHeight="1" x14ac:dyDescent="0.25">
      <c r="A217" s="22">
        <v>35718</v>
      </c>
      <c r="B217" s="23" t="s">
        <v>311</v>
      </c>
      <c r="C217" s="24">
        <v>0</v>
      </c>
      <c r="D217" s="24">
        <v>0</v>
      </c>
      <c r="E217" s="25">
        <v>30265</v>
      </c>
      <c r="F217" s="25">
        <v>0</v>
      </c>
      <c r="G217" s="24">
        <f t="shared" si="113"/>
        <v>30265</v>
      </c>
      <c r="H217" s="26">
        <v>1</v>
      </c>
      <c r="I217" s="112" t="s">
        <v>312</v>
      </c>
      <c r="J217" s="113"/>
    </row>
    <row r="218" spans="1:10" s="4" customFormat="1" ht="45.75" customHeight="1" x14ac:dyDescent="0.25">
      <c r="A218" s="17" t="s">
        <v>471</v>
      </c>
      <c r="B218" s="18" t="s">
        <v>472</v>
      </c>
      <c r="C218" s="19">
        <f>SUM(C219)</f>
        <v>0</v>
      </c>
      <c r="D218" s="19">
        <f t="shared" ref="D218:G218" si="115">SUM(D219)</f>
        <v>0</v>
      </c>
      <c r="E218" s="19">
        <f t="shared" si="115"/>
        <v>16500</v>
      </c>
      <c r="F218" s="19">
        <f t="shared" si="115"/>
        <v>0</v>
      </c>
      <c r="G218" s="19">
        <f t="shared" si="115"/>
        <v>16500</v>
      </c>
      <c r="H218" s="20">
        <v>1</v>
      </c>
      <c r="I218" s="112"/>
      <c r="J218" s="113"/>
    </row>
    <row r="219" spans="1:10" s="4" customFormat="1" ht="45.75" customHeight="1" x14ac:dyDescent="0.25">
      <c r="A219" s="22">
        <v>35801</v>
      </c>
      <c r="B219" s="23" t="s">
        <v>473</v>
      </c>
      <c r="C219" s="24">
        <v>0</v>
      </c>
      <c r="D219" s="24">
        <v>0</v>
      </c>
      <c r="E219" s="25">
        <v>16500</v>
      </c>
      <c r="F219" s="25">
        <v>0</v>
      </c>
      <c r="G219" s="24">
        <f t="shared" si="113"/>
        <v>16500</v>
      </c>
      <c r="H219" s="26">
        <v>1</v>
      </c>
      <c r="I219" s="112" t="s">
        <v>494</v>
      </c>
      <c r="J219" s="113"/>
    </row>
    <row r="220" spans="1:10" s="4" customFormat="1" x14ac:dyDescent="0.25">
      <c r="A220" s="13" t="s">
        <v>313</v>
      </c>
      <c r="B220" s="14" t="s">
        <v>314</v>
      </c>
      <c r="C220" s="15">
        <f>C221+C223+C225</f>
        <v>175760</v>
      </c>
      <c r="D220" s="15">
        <f t="shared" ref="D220:G220" si="116">D221+D223+D225</f>
        <v>0</v>
      </c>
      <c r="E220" s="15">
        <f t="shared" si="116"/>
        <v>885096.3</v>
      </c>
      <c r="F220" s="15">
        <f t="shared" si="116"/>
        <v>871022.39999999991</v>
      </c>
      <c r="G220" s="15">
        <f t="shared" si="116"/>
        <v>189833.90000000002</v>
      </c>
      <c r="H220" s="16">
        <f t="shared" ref="H220" si="117">H221</f>
        <v>1.1428571428571428</v>
      </c>
      <c r="I220" s="96"/>
      <c r="J220" s="97"/>
    </row>
    <row r="221" spans="1:10" s="21" customFormat="1" ht="36.75" x14ac:dyDescent="0.25">
      <c r="A221" s="41" t="s">
        <v>315</v>
      </c>
      <c r="B221" s="18" t="s">
        <v>316</v>
      </c>
      <c r="C221" s="19">
        <f>SUM(C222)</f>
        <v>42000</v>
      </c>
      <c r="D221" s="19">
        <f t="shared" ref="D221:G221" si="118">SUM(D222)</f>
        <v>0</v>
      </c>
      <c r="E221" s="19">
        <f t="shared" si="118"/>
        <v>275339.43</v>
      </c>
      <c r="F221" s="19">
        <f t="shared" si="118"/>
        <v>227339.43</v>
      </c>
      <c r="G221" s="19">
        <f t="shared" si="118"/>
        <v>90000</v>
      </c>
      <c r="H221" s="20">
        <f t="shared" ref="H221:H226" si="119">+G221/C221-1</f>
        <v>1.1428571428571428</v>
      </c>
      <c r="I221" s="96"/>
      <c r="J221" s="97"/>
    </row>
    <row r="222" spans="1:10" s="4" customFormat="1" ht="28.5" customHeight="1" x14ac:dyDescent="0.25">
      <c r="A222" s="22">
        <v>36101</v>
      </c>
      <c r="B222" s="36" t="s">
        <v>317</v>
      </c>
      <c r="C222" s="24">
        <v>42000</v>
      </c>
      <c r="D222" s="24">
        <v>0</v>
      </c>
      <c r="E222" s="25">
        <v>275339.43</v>
      </c>
      <c r="F222" s="25">
        <v>227339.43</v>
      </c>
      <c r="G222" s="24">
        <f>+C222+D222+E222-F222</f>
        <v>90000</v>
      </c>
      <c r="H222" s="26">
        <f t="shared" si="119"/>
        <v>1.1428571428571428</v>
      </c>
      <c r="I222" s="114" t="s">
        <v>495</v>
      </c>
      <c r="J222" s="115"/>
    </row>
    <row r="223" spans="1:10" s="21" customFormat="1" ht="36.75" x14ac:dyDescent="0.25">
      <c r="A223" s="17" t="s">
        <v>318</v>
      </c>
      <c r="B223" s="18" t="s">
        <v>319</v>
      </c>
      <c r="C223" s="19">
        <f>SUM(C224:C224)</f>
        <v>104000</v>
      </c>
      <c r="D223" s="19">
        <f t="shared" ref="D223:G223" si="120">SUM(D224:D224)</f>
        <v>0</v>
      </c>
      <c r="E223" s="19">
        <f t="shared" si="120"/>
        <v>494710.63</v>
      </c>
      <c r="F223" s="19">
        <f t="shared" si="120"/>
        <v>528636.73</v>
      </c>
      <c r="G223" s="19">
        <f t="shared" si="120"/>
        <v>70073.900000000023</v>
      </c>
      <c r="H223" s="20">
        <f t="shared" si="119"/>
        <v>-0.32621249999999979</v>
      </c>
      <c r="I223" s="96"/>
      <c r="J223" s="97"/>
    </row>
    <row r="224" spans="1:10" s="4" customFormat="1" x14ac:dyDescent="0.25">
      <c r="A224" s="22">
        <v>36202</v>
      </c>
      <c r="B224" s="36" t="s">
        <v>320</v>
      </c>
      <c r="C224" s="24">
        <v>104000</v>
      </c>
      <c r="D224" s="24">
        <v>0</v>
      </c>
      <c r="E224" s="25">
        <v>494710.63</v>
      </c>
      <c r="F224" s="25">
        <v>528636.73</v>
      </c>
      <c r="G224" s="24">
        <f>+C224+D224+E224-F224</f>
        <v>70073.900000000023</v>
      </c>
      <c r="H224" s="26">
        <f t="shared" si="119"/>
        <v>-0.32621249999999979</v>
      </c>
      <c r="I224" s="96"/>
      <c r="J224" s="97"/>
    </row>
    <row r="225" spans="1:10" s="21" customFormat="1" x14ac:dyDescent="0.25">
      <c r="A225" s="17" t="s">
        <v>321</v>
      </c>
      <c r="B225" s="18" t="s">
        <v>322</v>
      </c>
      <c r="C225" s="19">
        <f t="shared" ref="C225:G225" si="121">C226</f>
        <v>29760</v>
      </c>
      <c r="D225" s="19">
        <f t="shared" si="121"/>
        <v>0</v>
      </c>
      <c r="E225" s="19">
        <f t="shared" si="121"/>
        <v>115046.23999999999</v>
      </c>
      <c r="F225" s="19">
        <f t="shared" si="121"/>
        <v>115046.23999999999</v>
      </c>
      <c r="G225" s="19">
        <f t="shared" si="121"/>
        <v>29760</v>
      </c>
      <c r="H225" s="20">
        <f t="shared" si="119"/>
        <v>0</v>
      </c>
      <c r="I225" s="96"/>
      <c r="J225" s="97"/>
    </row>
    <row r="226" spans="1:10" s="4" customFormat="1" x14ac:dyDescent="0.25">
      <c r="A226" s="22">
        <v>36901</v>
      </c>
      <c r="B226" s="23" t="s">
        <v>323</v>
      </c>
      <c r="C226" s="24">
        <v>29760</v>
      </c>
      <c r="D226" s="24">
        <v>0</v>
      </c>
      <c r="E226" s="25">
        <v>115046.23999999999</v>
      </c>
      <c r="F226" s="25">
        <v>115046.23999999999</v>
      </c>
      <c r="G226" s="24">
        <f>+C226+D226+E226-F226</f>
        <v>29760</v>
      </c>
      <c r="H226" s="26">
        <f t="shared" si="119"/>
        <v>0</v>
      </c>
      <c r="I226" s="96"/>
      <c r="J226" s="97"/>
    </row>
    <row r="227" spans="1:10" s="4" customFormat="1" x14ac:dyDescent="0.25">
      <c r="A227" s="13" t="s">
        <v>324</v>
      </c>
      <c r="B227" s="14" t="s">
        <v>325</v>
      </c>
      <c r="C227" s="15">
        <f>C228+C230+C235+C239</f>
        <v>1689550</v>
      </c>
      <c r="D227" s="15">
        <f t="shared" ref="D227:G227" si="122">D228+D230+D235+D239</f>
        <v>0</v>
      </c>
      <c r="E227" s="15">
        <f t="shared" si="122"/>
        <v>3237236.0599999996</v>
      </c>
      <c r="F227" s="15">
        <f t="shared" si="122"/>
        <v>3125688.67</v>
      </c>
      <c r="G227" s="15">
        <f t="shared" si="122"/>
        <v>1801097.3900000001</v>
      </c>
      <c r="H227" s="16">
        <f t="shared" ref="H227" si="123">H228</f>
        <v>0.20646437499999948</v>
      </c>
      <c r="I227" s="96"/>
      <c r="J227" s="97"/>
    </row>
    <row r="228" spans="1:10" s="21" customFormat="1" x14ac:dyDescent="0.25">
      <c r="A228" s="41" t="s">
        <v>326</v>
      </c>
      <c r="B228" s="18" t="s">
        <v>327</v>
      </c>
      <c r="C228" s="19">
        <f t="shared" ref="C228:G228" si="124">SUM(C229)</f>
        <v>16000</v>
      </c>
      <c r="D228" s="19">
        <f t="shared" si="124"/>
        <v>0</v>
      </c>
      <c r="E228" s="19">
        <f t="shared" si="124"/>
        <v>153303.43</v>
      </c>
      <c r="F228" s="19">
        <f t="shared" si="124"/>
        <v>150000</v>
      </c>
      <c r="G228" s="19">
        <f t="shared" si="124"/>
        <v>19303.429999999993</v>
      </c>
      <c r="H228" s="20">
        <f>+G228/C228-1</f>
        <v>0.20646437499999948</v>
      </c>
      <c r="I228" s="96"/>
      <c r="J228" s="97"/>
    </row>
    <row r="229" spans="1:10" s="4" customFormat="1" ht="40.5" customHeight="1" x14ac:dyDescent="0.25">
      <c r="A229" s="22">
        <v>37101</v>
      </c>
      <c r="B229" s="23" t="s">
        <v>327</v>
      </c>
      <c r="C229" s="24">
        <v>16000</v>
      </c>
      <c r="D229" s="24">
        <v>0</v>
      </c>
      <c r="E229" s="25">
        <v>153303.43</v>
      </c>
      <c r="F229" s="25">
        <v>150000</v>
      </c>
      <c r="G229" s="24">
        <f>+C229+D229+E229-F229</f>
        <v>19303.429999999993</v>
      </c>
      <c r="H229" s="26">
        <f>+G229/C229-1</f>
        <v>0.20646437499999948</v>
      </c>
      <c r="I229" s="114" t="s">
        <v>496</v>
      </c>
      <c r="J229" s="115"/>
    </row>
    <row r="230" spans="1:10" s="21" customFormat="1" x14ac:dyDescent="0.25">
      <c r="A230" s="17" t="s">
        <v>328</v>
      </c>
      <c r="B230" s="18" t="s">
        <v>329</v>
      </c>
      <c r="C230" s="19">
        <f t="shared" ref="C230:G230" si="125">SUM(C231:C234)</f>
        <v>1419250</v>
      </c>
      <c r="D230" s="19">
        <f t="shared" si="125"/>
        <v>0</v>
      </c>
      <c r="E230" s="19">
        <f t="shared" si="125"/>
        <v>1615206.45</v>
      </c>
      <c r="F230" s="19">
        <f t="shared" si="125"/>
        <v>1521401.13</v>
      </c>
      <c r="G230" s="19">
        <f t="shared" si="125"/>
        <v>1513055.32</v>
      </c>
      <c r="H230" s="20">
        <f>+G230/C230-1</f>
        <v>6.6094993834771909E-2</v>
      </c>
      <c r="I230" s="96"/>
      <c r="J230" s="97"/>
    </row>
    <row r="231" spans="1:10" s="4" customFormat="1" x14ac:dyDescent="0.25">
      <c r="A231" s="22">
        <v>37201</v>
      </c>
      <c r="B231" s="23" t="s">
        <v>330</v>
      </c>
      <c r="C231" s="24">
        <v>1324100</v>
      </c>
      <c r="D231" s="24">
        <v>0</v>
      </c>
      <c r="E231" s="25">
        <v>1156979.67</v>
      </c>
      <c r="F231" s="25">
        <v>1084083.69</v>
      </c>
      <c r="G231" s="24">
        <f>+C231+D231+E231-F231</f>
        <v>1396995.98</v>
      </c>
      <c r="H231" s="26">
        <f t="shared" ref="H231:H234" si="126">+G231/C231-1</f>
        <v>5.5053228608111127E-2</v>
      </c>
      <c r="I231" s="96"/>
      <c r="J231" s="97"/>
    </row>
    <row r="232" spans="1:10" s="4" customFormat="1" x14ac:dyDescent="0.25">
      <c r="A232" s="22">
        <v>37202</v>
      </c>
      <c r="B232" s="23" t="s">
        <v>331</v>
      </c>
      <c r="C232" s="24">
        <v>19150</v>
      </c>
      <c r="D232" s="24">
        <v>0</v>
      </c>
      <c r="E232" s="25">
        <v>94984.76</v>
      </c>
      <c r="F232" s="25">
        <v>94899.510000000009</v>
      </c>
      <c r="G232" s="24">
        <f>+C232+D232+E232-F232</f>
        <v>19235.249999999985</v>
      </c>
      <c r="H232" s="26">
        <f t="shared" si="126"/>
        <v>4.4516971279364714E-3</v>
      </c>
      <c r="I232" s="96"/>
      <c r="J232" s="97"/>
    </row>
    <row r="233" spans="1:10" s="4" customFormat="1" ht="70.5" customHeight="1" x14ac:dyDescent="0.25">
      <c r="A233" s="22">
        <v>37203</v>
      </c>
      <c r="B233" s="23" t="s">
        <v>332</v>
      </c>
      <c r="C233" s="24">
        <v>33000</v>
      </c>
      <c r="D233" s="24">
        <v>0</v>
      </c>
      <c r="E233" s="25">
        <v>189634.28999999998</v>
      </c>
      <c r="F233" s="25">
        <v>183794.81</v>
      </c>
      <c r="G233" s="24">
        <f>+C233+D233+E233-F233</f>
        <v>38839.479999999981</v>
      </c>
      <c r="H233" s="26">
        <f t="shared" si="126"/>
        <v>0.17695393939393878</v>
      </c>
      <c r="I233" s="122" t="s">
        <v>497</v>
      </c>
      <c r="J233" s="123"/>
    </row>
    <row r="234" spans="1:10" s="4" customFormat="1" ht="30.75" customHeight="1" x14ac:dyDescent="0.25">
      <c r="A234" s="22">
        <v>37204</v>
      </c>
      <c r="B234" s="23" t="s">
        <v>333</v>
      </c>
      <c r="C234" s="24">
        <v>43000</v>
      </c>
      <c r="D234" s="24">
        <v>0</v>
      </c>
      <c r="E234" s="25">
        <v>173607.73</v>
      </c>
      <c r="F234" s="25">
        <v>158623.11999999997</v>
      </c>
      <c r="G234" s="24">
        <f>+C234+D234+E234-F234</f>
        <v>57984.610000000044</v>
      </c>
      <c r="H234" s="26">
        <f t="shared" si="126"/>
        <v>0.34847930232558233</v>
      </c>
      <c r="I234" s="114" t="s">
        <v>515</v>
      </c>
      <c r="J234" s="125"/>
    </row>
    <row r="235" spans="1:10" s="21" customFormat="1" x14ac:dyDescent="0.25">
      <c r="A235" s="17" t="s">
        <v>334</v>
      </c>
      <c r="B235" s="18" t="s">
        <v>335</v>
      </c>
      <c r="C235" s="19">
        <f t="shared" ref="C235:G235" si="127">SUM(C236:C238)</f>
        <v>252300</v>
      </c>
      <c r="D235" s="19">
        <f t="shared" si="127"/>
        <v>0</v>
      </c>
      <c r="E235" s="19">
        <f t="shared" si="127"/>
        <v>1448405.8499999996</v>
      </c>
      <c r="F235" s="19">
        <f t="shared" si="127"/>
        <v>1444312.04</v>
      </c>
      <c r="G235" s="19">
        <f t="shared" si="127"/>
        <v>256393.80999999994</v>
      </c>
      <c r="H235" s="20">
        <f>+G235/C235-1</f>
        <v>1.6225961157352087E-2</v>
      </c>
      <c r="I235" s="96"/>
      <c r="J235" s="97"/>
    </row>
    <row r="236" spans="1:10" s="4" customFormat="1" x14ac:dyDescent="0.25">
      <c r="A236" s="22">
        <v>37501</v>
      </c>
      <c r="B236" s="23" t="s">
        <v>336</v>
      </c>
      <c r="C236" s="24">
        <v>144400</v>
      </c>
      <c r="D236" s="24">
        <v>0</v>
      </c>
      <c r="E236" s="25">
        <v>836433.39999999991</v>
      </c>
      <c r="F236" s="25">
        <v>845722.41999999993</v>
      </c>
      <c r="G236" s="24">
        <f>+C236+D236+E236-F236</f>
        <v>135110.97999999998</v>
      </c>
      <c r="H236" s="26">
        <f t="shared" ref="H236:H238" si="128">+G236/C236-1</f>
        <v>-6.4328393351800628E-2</v>
      </c>
      <c r="I236" s="96"/>
      <c r="J236" s="97"/>
    </row>
    <row r="237" spans="1:10" s="4" customFormat="1" ht="78.75" customHeight="1" x14ac:dyDescent="0.25">
      <c r="A237" s="22">
        <v>37502</v>
      </c>
      <c r="B237" s="36" t="s">
        <v>337</v>
      </c>
      <c r="C237" s="24">
        <v>53400</v>
      </c>
      <c r="D237" s="24">
        <v>0</v>
      </c>
      <c r="E237" s="25">
        <v>316409.88</v>
      </c>
      <c r="F237" s="25">
        <v>303089.62</v>
      </c>
      <c r="G237" s="24">
        <f>+C237+D237+E237-F237</f>
        <v>66720.260000000009</v>
      </c>
      <c r="H237" s="26">
        <f t="shared" si="128"/>
        <v>0.24944307116104891</v>
      </c>
      <c r="I237" s="114" t="s">
        <v>498</v>
      </c>
      <c r="J237" s="115"/>
    </row>
    <row r="238" spans="1:10" s="4" customFormat="1" x14ac:dyDescent="0.25">
      <c r="A238" s="22">
        <v>37503</v>
      </c>
      <c r="B238" s="50" t="s">
        <v>338</v>
      </c>
      <c r="C238" s="24">
        <v>54500</v>
      </c>
      <c r="D238" s="24"/>
      <c r="E238" s="25">
        <v>295562.56999999995</v>
      </c>
      <c r="F238" s="25">
        <v>295500</v>
      </c>
      <c r="G238" s="24">
        <f>+C238+D238+E238-F238</f>
        <v>54562.569999999949</v>
      </c>
      <c r="H238" s="26">
        <f t="shared" si="128"/>
        <v>1.1480733944944088E-3</v>
      </c>
      <c r="I238" s="96"/>
      <c r="J238" s="97"/>
    </row>
    <row r="239" spans="1:10" s="21" customFormat="1" x14ac:dyDescent="0.25">
      <c r="A239" s="41" t="s">
        <v>339</v>
      </c>
      <c r="B239" s="18" t="s">
        <v>340</v>
      </c>
      <c r="C239" s="19">
        <f t="shared" ref="C239:G239" si="129">SUM(C240)</f>
        <v>2000</v>
      </c>
      <c r="D239" s="19">
        <f t="shared" si="129"/>
        <v>0</v>
      </c>
      <c r="E239" s="19">
        <f t="shared" si="129"/>
        <v>20320.330000000002</v>
      </c>
      <c r="F239" s="19">
        <f t="shared" si="129"/>
        <v>9975.5</v>
      </c>
      <c r="G239" s="19">
        <f t="shared" si="129"/>
        <v>12344.830000000002</v>
      </c>
      <c r="H239" s="20">
        <f>+G239/C239-1</f>
        <v>5.1724150000000009</v>
      </c>
      <c r="I239" s="96"/>
      <c r="J239" s="97"/>
    </row>
    <row r="240" spans="1:10" s="4" customFormat="1" ht="29.25" customHeight="1" x14ac:dyDescent="0.25">
      <c r="A240" s="22">
        <v>37901</v>
      </c>
      <c r="B240" s="50" t="s">
        <v>341</v>
      </c>
      <c r="C240" s="24">
        <v>2000</v>
      </c>
      <c r="D240" s="24">
        <v>0</v>
      </c>
      <c r="E240" s="25">
        <v>20320.330000000002</v>
      </c>
      <c r="F240" s="25">
        <v>9975.5</v>
      </c>
      <c r="G240" s="24">
        <f>+C240+D240+E240-F240</f>
        <v>12344.830000000002</v>
      </c>
      <c r="H240" s="26">
        <f>+G240/C240-1</f>
        <v>5.1724150000000009</v>
      </c>
      <c r="I240" s="112" t="s">
        <v>342</v>
      </c>
      <c r="J240" s="113"/>
    </row>
    <row r="241" spans="1:10" s="4" customFormat="1" x14ac:dyDescent="0.25">
      <c r="A241" s="13" t="s">
        <v>343</v>
      </c>
      <c r="B241" s="14" t="s">
        <v>344</v>
      </c>
      <c r="C241" s="15">
        <f>C242+C244+C253+C256+C251+C258+C263</f>
        <v>112879298.73</v>
      </c>
      <c r="D241" s="15">
        <f t="shared" ref="D241:G241" si="130">D242+D244+D253+D256+D251+D258+D263</f>
        <v>0</v>
      </c>
      <c r="E241" s="15">
        <f t="shared" si="130"/>
        <v>299261244.73000002</v>
      </c>
      <c r="F241" s="15">
        <f t="shared" si="130"/>
        <v>294050656.74000001</v>
      </c>
      <c r="G241" s="15">
        <f t="shared" si="130"/>
        <v>118089886.72000001</v>
      </c>
      <c r="H241" s="16">
        <f t="shared" ref="H241" si="131">H242</f>
        <v>-5.8599999999999985E-2</v>
      </c>
      <c r="I241" s="96"/>
      <c r="J241" s="97"/>
    </row>
    <row r="242" spans="1:10" s="21" customFormat="1" x14ac:dyDescent="0.25">
      <c r="A242" s="17" t="s">
        <v>345</v>
      </c>
      <c r="B242" s="18" t="s">
        <v>346</v>
      </c>
      <c r="C242" s="19">
        <f t="shared" ref="C242:G242" si="132">C243</f>
        <v>790000</v>
      </c>
      <c r="D242" s="19">
        <f t="shared" si="132"/>
        <v>0</v>
      </c>
      <c r="E242" s="19">
        <f t="shared" si="132"/>
        <v>3698645.3</v>
      </c>
      <c r="F242" s="19">
        <f t="shared" si="132"/>
        <v>3744939.3</v>
      </c>
      <c r="G242" s="19">
        <f t="shared" si="132"/>
        <v>743706</v>
      </c>
      <c r="H242" s="20">
        <f>+G242/C242-1</f>
        <v>-5.8599999999999985E-2</v>
      </c>
      <c r="I242" s="96"/>
      <c r="J242" s="97"/>
    </row>
    <row r="243" spans="1:10" s="4" customFormat="1" x14ac:dyDescent="0.25">
      <c r="A243" s="22">
        <v>39101</v>
      </c>
      <c r="B243" s="23" t="s">
        <v>347</v>
      </c>
      <c r="C243" s="24">
        <v>790000</v>
      </c>
      <c r="D243" s="24">
        <v>0</v>
      </c>
      <c r="E243" s="25">
        <v>3698645.3</v>
      </c>
      <c r="F243" s="25">
        <v>3744939.3</v>
      </c>
      <c r="G243" s="24">
        <f>+C243+D243+E243-F243</f>
        <v>743706</v>
      </c>
      <c r="H243" s="26">
        <f>+G243/C243-1</f>
        <v>-5.8599999999999985E-2</v>
      </c>
      <c r="I243" s="96"/>
      <c r="J243" s="97"/>
    </row>
    <row r="244" spans="1:10" s="21" customFormat="1" x14ac:dyDescent="0.25">
      <c r="A244" s="17" t="s">
        <v>348</v>
      </c>
      <c r="B244" s="18" t="s">
        <v>349</v>
      </c>
      <c r="C244" s="19">
        <f>SUM(C245:C250)</f>
        <v>37724993.560000002</v>
      </c>
      <c r="D244" s="19">
        <f t="shared" ref="D244:G244" si="133">SUM(D245:D250)</f>
        <v>0</v>
      </c>
      <c r="E244" s="19">
        <f t="shared" si="133"/>
        <v>112635489.06</v>
      </c>
      <c r="F244" s="19">
        <f t="shared" si="133"/>
        <v>111053956.28</v>
      </c>
      <c r="G244" s="19">
        <f t="shared" si="133"/>
        <v>39306526.340000011</v>
      </c>
      <c r="H244" s="20">
        <f>+G244/C244-1</f>
        <v>4.192267859462051E-2</v>
      </c>
      <c r="I244" s="96"/>
      <c r="J244" s="97"/>
    </row>
    <row r="245" spans="1:10" s="4" customFormat="1" x14ac:dyDescent="0.25">
      <c r="A245" s="22">
        <v>39201</v>
      </c>
      <c r="B245" s="23" t="s">
        <v>350</v>
      </c>
      <c r="C245" s="24">
        <v>21104721.240000002</v>
      </c>
      <c r="D245" s="24">
        <v>0</v>
      </c>
      <c r="E245" s="25">
        <v>3519672.54</v>
      </c>
      <c r="F245" s="25">
        <v>3517453.54</v>
      </c>
      <c r="G245" s="24">
        <f t="shared" ref="G245:G250" si="134">+C245+D245+E245-F245</f>
        <v>21106940.240000002</v>
      </c>
      <c r="H245" s="26">
        <f t="shared" ref="H245:H250" si="135">+G245/C245-1</f>
        <v>1.0514235060332666E-4</v>
      </c>
      <c r="I245" s="96"/>
      <c r="J245" s="97"/>
    </row>
    <row r="246" spans="1:10" s="4" customFormat="1" x14ac:dyDescent="0.25">
      <c r="A246" s="22">
        <v>39202</v>
      </c>
      <c r="B246" s="23" t="s">
        <v>351</v>
      </c>
      <c r="C246" s="24">
        <v>13675725.960000001</v>
      </c>
      <c r="D246" s="24">
        <v>0</v>
      </c>
      <c r="E246" s="25">
        <v>75216492.780000001</v>
      </c>
      <c r="F246" s="25">
        <v>75216492.780000001</v>
      </c>
      <c r="G246" s="24">
        <f t="shared" si="134"/>
        <v>13675725.960000008</v>
      </c>
      <c r="H246" s="26">
        <f t="shared" si="135"/>
        <v>0</v>
      </c>
      <c r="I246" s="96"/>
      <c r="J246" s="97"/>
    </row>
    <row r="247" spans="1:10" s="4" customFormat="1" x14ac:dyDescent="0.25">
      <c r="A247" s="22">
        <v>39203</v>
      </c>
      <c r="B247" s="23" t="s">
        <v>352</v>
      </c>
      <c r="C247" s="24">
        <v>2919546.36</v>
      </c>
      <c r="D247" s="24">
        <v>0</v>
      </c>
      <c r="E247" s="25">
        <v>32115009.960000001</v>
      </c>
      <c r="F247" s="25">
        <v>32115009.960000001</v>
      </c>
      <c r="G247" s="24">
        <f t="shared" si="134"/>
        <v>2919546.3599999994</v>
      </c>
      <c r="H247" s="26">
        <f t="shared" si="135"/>
        <v>0</v>
      </c>
      <c r="I247" s="96"/>
      <c r="J247" s="97"/>
    </row>
    <row r="248" spans="1:10" s="4" customFormat="1" x14ac:dyDescent="0.25">
      <c r="A248" s="22">
        <v>39210</v>
      </c>
      <c r="B248" s="23" t="s">
        <v>353</v>
      </c>
      <c r="C248" s="24">
        <v>10000</v>
      </c>
      <c r="D248" s="24">
        <v>0</v>
      </c>
      <c r="E248" s="25">
        <v>90000</v>
      </c>
      <c r="F248" s="25">
        <v>90000</v>
      </c>
      <c r="G248" s="24">
        <f t="shared" si="134"/>
        <v>10000</v>
      </c>
      <c r="H248" s="26">
        <f t="shared" si="135"/>
        <v>0</v>
      </c>
      <c r="I248" s="96"/>
      <c r="J248" s="97"/>
    </row>
    <row r="249" spans="1:10" s="4" customFormat="1" ht="47.25" customHeight="1" x14ac:dyDescent="0.25">
      <c r="A249" s="27">
        <v>39212</v>
      </c>
      <c r="B249" s="28" t="s">
        <v>354</v>
      </c>
      <c r="C249" s="24">
        <v>0</v>
      </c>
      <c r="D249" s="24">
        <v>0</v>
      </c>
      <c r="E249" s="25">
        <v>1579313.78</v>
      </c>
      <c r="F249" s="25">
        <v>0</v>
      </c>
      <c r="G249" s="24">
        <f t="shared" si="134"/>
        <v>1579313.78</v>
      </c>
      <c r="H249" s="26">
        <v>1</v>
      </c>
      <c r="I249" s="112" t="s">
        <v>355</v>
      </c>
      <c r="J249" s="113"/>
    </row>
    <row r="250" spans="1:10" s="4" customFormat="1" ht="15" customHeight="1" x14ac:dyDescent="0.25">
      <c r="A250" s="22">
        <v>39213</v>
      </c>
      <c r="B250" s="36" t="s">
        <v>356</v>
      </c>
      <c r="C250" s="24">
        <v>15000</v>
      </c>
      <c r="D250" s="24">
        <v>0</v>
      </c>
      <c r="E250" s="25">
        <v>115000</v>
      </c>
      <c r="F250" s="25">
        <v>115000</v>
      </c>
      <c r="G250" s="24">
        <f t="shared" si="134"/>
        <v>15000</v>
      </c>
      <c r="H250" s="26">
        <f t="shared" si="135"/>
        <v>0</v>
      </c>
      <c r="I250" s="96"/>
      <c r="J250" s="97"/>
    </row>
    <row r="251" spans="1:10" s="21" customFormat="1" ht="29.25" customHeight="1" x14ac:dyDescent="0.25">
      <c r="A251" s="41" t="s">
        <v>357</v>
      </c>
      <c r="B251" s="18" t="s">
        <v>358</v>
      </c>
      <c r="C251" s="19">
        <f t="shared" ref="C251:G251" si="136">C252</f>
        <v>18000000</v>
      </c>
      <c r="D251" s="19">
        <f t="shared" si="136"/>
        <v>0</v>
      </c>
      <c r="E251" s="19">
        <f t="shared" si="136"/>
        <v>49709564.950000003</v>
      </c>
      <c r="F251" s="19">
        <f t="shared" si="136"/>
        <v>49974340.329999998</v>
      </c>
      <c r="G251" s="19">
        <f t="shared" si="136"/>
        <v>17735224.620000005</v>
      </c>
      <c r="H251" s="20">
        <f>+G251/C251-1</f>
        <v>-1.4709743333333081E-2</v>
      </c>
      <c r="I251" s="96"/>
      <c r="J251" s="97"/>
    </row>
    <row r="252" spans="1:10" s="4" customFormat="1" x14ac:dyDescent="0.25">
      <c r="A252" s="22">
        <v>39401</v>
      </c>
      <c r="B252" s="36" t="s">
        <v>359</v>
      </c>
      <c r="C252" s="24">
        <v>18000000</v>
      </c>
      <c r="D252" s="24">
        <v>0</v>
      </c>
      <c r="E252" s="25">
        <v>49709564.950000003</v>
      </c>
      <c r="F252" s="25">
        <v>49974340.329999998</v>
      </c>
      <c r="G252" s="24">
        <f>+C252+D252+E252-F252</f>
        <v>17735224.620000005</v>
      </c>
      <c r="H252" s="26">
        <f>+G252/C252-1</f>
        <v>-1.4709743333333081E-2</v>
      </c>
      <c r="I252" s="96"/>
      <c r="J252" s="97"/>
    </row>
    <row r="253" spans="1:10" s="21" customFormat="1" x14ac:dyDescent="0.25">
      <c r="A253" s="17" t="s">
        <v>360</v>
      </c>
      <c r="B253" s="18" t="s">
        <v>361</v>
      </c>
      <c r="C253" s="19">
        <f t="shared" ref="C253:G253" si="137">SUM(C254:C255)</f>
        <v>45236870.280000001</v>
      </c>
      <c r="D253" s="19">
        <f t="shared" si="137"/>
        <v>0</v>
      </c>
      <c r="E253" s="19">
        <f t="shared" si="137"/>
        <v>117819598.38999999</v>
      </c>
      <c r="F253" s="19">
        <f t="shared" si="137"/>
        <v>114785932.46000001</v>
      </c>
      <c r="G253" s="19">
        <f t="shared" si="137"/>
        <v>48270536.209999986</v>
      </c>
      <c r="H253" s="20">
        <f>+G253/C253-1</f>
        <v>6.7061799616610962E-2</v>
      </c>
      <c r="I253" s="96"/>
      <c r="J253" s="97"/>
    </row>
    <row r="254" spans="1:10" s="4" customFormat="1" ht="30.75" customHeight="1" x14ac:dyDescent="0.25">
      <c r="A254" s="22">
        <v>39501</v>
      </c>
      <c r="B254" s="23" t="s">
        <v>362</v>
      </c>
      <c r="C254" s="24">
        <v>29031833.550000001</v>
      </c>
      <c r="D254" s="24"/>
      <c r="E254" s="25">
        <v>53349297.099999994</v>
      </c>
      <c r="F254" s="25">
        <v>49350684.770000003</v>
      </c>
      <c r="G254" s="24">
        <f>+C254+D254+E254-F254</f>
        <v>33030445.879999988</v>
      </c>
      <c r="H254" s="26">
        <f t="shared" ref="H254:H255" si="138">+G254/C254-1</f>
        <v>0.13773199419572957</v>
      </c>
      <c r="I254" s="114" t="s">
        <v>499</v>
      </c>
      <c r="J254" s="115"/>
    </row>
    <row r="255" spans="1:10" s="4" customFormat="1" x14ac:dyDescent="0.25">
      <c r="A255" s="22">
        <v>39502</v>
      </c>
      <c r="B255" s="23" t="s">
        <v>363</v>
      </c>
      <c r="C255" s="24">
        <v>16205036.73</v>
      </c>
      <c r="D255" s="24"/>
      <c r="E255" s="25">
        <v>64470301.289999999</v>
      </c>
      <c r="F255" s="25">
        <v>65435247.689999998</v>
      </c>
      <c r="G255" s="24">
        <f>+C255+D255+E255-F255</f>
        <v>15240090.329999998</v>
      </c>
      <c r="H255" s="26">
        <f t="shared" si="138"/>
        <v>-5.9546079165227694E-2</v>
      </c>
      <c r="I255" s="96"/>
      <c r="J255" s="97"/>
    </row>
    <row r="256" spans="1:10" s="21" customFormat="1" x14ac:dyDescent="0.25">
      <c r="A256" s="17" t="s">
        <v>364</v>
      </c>
      <c r="B256" s="18" t="s">
        <v>365</v>
      </c>
      <c r="C256" s="19">
        <f>SUM(C257:C257)</f>
        <v>390000</v>
      </c>
      <c r="D256" s="19">
        <f t="shared" ref="D256:G256" si="139">SUM(D257:D257)</f>
        <v>0</v>
      </c>
      <c r="E256" s="19">
        <f t="shared" si="139"/>
        <v>2577900</v>
      </c>
      <c r="F256" s="19">
        <f t="shared" si="139"/>
        <v>2547900</v>
      </c>
      <c r="G256" s="19">
        <f t="shared" si="139"/>
        <v>420000</v>
      </c>
      <c r="H256" s="20">
        <f>+G256/C256-1</f>
        <v>7.6923076923076872E-2</v>
      </c>
      <c r="I256" s="96"/>
      <c r="J256" s="97"/>
    </row>
    <row r="257" spans="1:10" s="4" customFormat="1" x14ac:dyDescent="0.25">
      <c r="A257" s="22">
        <v>39601</v>
      </c>
      <c r="B257" s="23" t="s">
        <v>366</v>
      </c>
      <c r="C257" s="24">
        <v>390000</v>
      </c>
      <c r="D257" s="24">
        <v>0</v>
      </c>
      <c r="E257" s="25">
        <v>2577900</v>
      </c>
      <c r="F257" s="25">
        <v>2547900</v>
      </c>
      <c r="G257" s="24">
        <f>+C257+D257+E257-F257</f>
        <v>420000</v>
      </c>
      <c r="H257" s="26">
        <f>+G257/C257-1</f>
        <v>7.6923076923076872E-2</v>
      </c>
      <c r="I257" s="96"/>
      <c r="J257" s="97"/>
    </row>
    <row r="258" spans="1:10" s="21" customFormat="1" ht="24.75" x14ac:dyDescent="0.25">
      <c r="A258" s="41" t="s">
        <v>367</v>
      </c>
      <c r="B258" s="18" t="s">
        <v>368</v>
      </c>
      <c r="C258" s="19">
        <f t="shared" ref="C258:G258" si="140">SUM(C259:C262)</f>
        <v>10345434.890000001</v>
      </c>
      <c r="D258" s="19">
        <f t="shared" si="140"/>
        <v>0</v>
      </c>
      <c r="E258" s="19">
        <f t="shared" si="140"/>
        <v>12204478.810000002</v>
      </c>
      <c r="F258" s="19">
        <f t="shared" si="140"/>
        <v>11535067.739999998</v>
      </c>
      <c r="G258" s="19">
        <f t="shared" si="140"/>
        <v>11014845.960000005</v>
      </c>
      <c r="H258" s="20">
        <f>+G258/C258-1</f>
        <v>6.4705938137705976E-2</v>
      </c>
      <c r="I258" s="96"/>
      <c r="J258" s="97"/>
    </row>
    <row r="259" spans="1:10" s="4" customFormat="1" x14ac:dyDescent="0.25">
      <c r="A259" s="22">
        <v>39801</v>
      </c>
      <c r="B259" s="23" t="s">
        <v>369</v>
      </c>
      <c r="C259" s="24">
        <v>1069687.82</v>
      </c>
      <c r="D259" s="24">
        <v>0</v>
      </c>
      <c r="E259" s="25">
        <v>2332215.7999999998</v>
      </c>
      <c r="F259" s="25">
        <v>2283978.3199999998</v>
      </c>
      <c r="G259" s="24">
        <f>+C259+D259+E259-F259</f>
        <v>1117925.3000000003</v>
      </c>
      <c r="H259" s="26">
        <f t="shared" ref="H259:H262" si="141">+G259/C259-1</f>
        <v>4.5094913766523304E-2</v>
      </c>
      <c r="I259" s="96"/>
      <c r="J259" s="97"/>
    </row>
    <row r="260" spans="1:10" s="4" customFormat="1" x14ac:dyDescent="0.25">
      <c r="A260" s="22">
        <v>39802</v>
      </c>
      <c r="B260" s="23" t="s">
        <v>370</v>
      </c>
      <c r="C260" s="24">
        <v>1069687.82</v>
      </c>
      <c r="D260" s="24">
        <v>0</v>
      </c>
      <c r="E260" s="25">
        <v>1278603.9300000002</v>
      </c>
      <c r="F260" s="25">
        <v>1230370.5599999994</v>
      </c>
      <c r="G260" s="24">
        <f>+C260+D260+E260-F260</f>
        <v>1117921.1900000006</v>
      </c>
      <c r="H260" s="26">
        <f t="shared" si="141"/>
        <v>4.5091071524027138E-2</v>
      </c>
      <c r="I260" s="96"/>
      <c r="J260" s="97"/>
    </row>
    <row r="261" spans="1:10" s="4" customFormat="1" x14ac:dyDescent="0.25">
      <c r="A261" s="22">
        <v>39803</v>
      </c>
      <c r="B261" s="23" t="s">
        <v>371</v>
      </c>
      <c r="C261" s="24">
        <v>7136371.4299999997</v>
      </c>
      <c r="D261" s="24">
        <v>0</v>
      </c>
      <c r="E261" s="25">
        <v>7208168.0200000023</v>
      </c>
      <c r="F261" s="25">
        <v>6683436.2800000012</v>
      </c>
      <c r="G261" s="24">
        <f>+C261+D261+E261-F261</f>
        <v>7661103.1700000018</v>
      </c>
      <c r="H261" s="26">
        <f t="shared" si="141"/>
        <v>7.3529208106254851E-2</v>
      </c>
      <c r="I261" s="96"/>
      <c r="J261" s="97"/>
    </row>
    <row r="262" spans="1:10" s="4" customFormat="1" x14ac:dyDescent="0.25">
      <c r="A262" s="22">
        <v>39804</v>
      </c>
      <c r="B262" s="23" t="s">
        <v>372</v>
      </c>
      <c r="C262" s="24">
        <v>1069687.82</v>
      </c>
      <c r="D262" s="24">
        <v>0</v>
      </c>
      <c r="E262" s="25">
        <v>1385491.06</v>
      </c>
      <c r="F262" s="25">
        <v>1337282.5799999991</v>
      </c>
      <c r="G262" s="24">
        <f>+C262+D262+E262-F262</f>
        <v>1117896.3000000007</v>
      </c>
      <c r="H262" s="26">
        <f t="shared" si="141"/>
        <v>4.5067803053044697E-2</v>
      </c>
      <c r="I262" s="96"/>
      <c r="J262" s="97"/>
    </row>
    <row r="263" spans="1:10" s="21" customFormat="1" x14ac:dyDescent="0.25">
      <c r="A263" s="41" t="s">
        <v>373</v>
      </c>
      <c r="B263" s="18" t="s">
        <v>344</v>
      </c>
      <c r="C263" s="19">
        <f>SUM(C264:C266)</f>
        <v>392000</v>
      </c>
      <c r="D263" s="19">
        <f t="shared" ref="D263:G263" si="142">SUM(D264:D266)</f>
        <v>0</v>
      </c>
      <c r="E263" s="19">
        <f t="shared" si="142"/>
        <v>615568.22</v>
      </c>
      <c r="F263" s="19">
        <f t="shared" si="142"/>
        <v>408520.63</v>
      </c>
      <c r="G263" s="19">
        <f t="shared" si="142"/>
        <v>599047.59</v>
      </c>
      <c r="H263" s="20">
        <f>+G263/C263-1</f>
        <v>0.52818262755102041</v>
      </c>
      <c r="I263" s="96"/>
      <c r="J263" s="97"/>
    </row>
    <row r="264" spans="1:10" s="21" customFormat="1" ht="33.75" customHeight="1" x14ac:dyDescent="0.25">
      <c r="A264" s="22">
        <v>39901</v>
      </c>
      <c r="B264" s="50" t="s">
        <v>474</v>
      </c>
      <c r="C264" s="25">
        <v>0</v>
      </c>
      <c r="D264" s="25">
        <v>0</v>
      </c>
      <c r="E264" s="25">
        <v>18302</v>
      </c>
      <c r="F264" s="25">
        <v>0</v>
      </c>
      <c r="G264" s="24">
        <f>+C264+D264+E264-F264</f>
        <v>18302</v>
      </c>
      <c r="H264" s="26">
        <v>1</v>
      </c>
      <c r="I264" s="114" t="s">
        <v>500</v>
      </c>
      <c r="J264" s="115"/>
    </row>
    <row r="265" spans="1:10" s="4" customFormat="1" ht="48" customHeight="1" x14ac:dyDescent="0.25">
      <c r="A265" s="27">
        <v>39902</v>
      </c>
      <c r="B265" s="51" t="s">
        <v>344</v>
      </c>
      <c r="C265" s="24">
        <v>242000</v>
      </c>
      <c r="D265" s="24">
        <v>0</v>
      </c>
      <c r="E265" s="25">
        <v>205025.59</v>
      </c>
      <c r="F265" s="25">
        <v>16280</v>
      </c>
      <c r="G265" s="24">
        <f>+C265+D265+E265-F265</f>
        <v>430745.58999999997</v>
      </c>
      <c r="H265" s="26">
        <f t="shared" ref="H265:H266" si="143">+G265/C265-1</f>
        <v>0.77994045454545446</v>
      </c>
      <c r="I265" s="112" t="s">
        <v>374</v>
      </c>
      <c r="J265" s="113"/>
    </row>
    <row r="266" spans="1:10" s="4" customFormat="1" x14ac:dyDescent="0.25">
      <c r="A266" s="22">
        <v>39903</v>
      </c>
      <c r="B266" s="50" t="s">
        <v>375</v>
      </c>
      <c r="C266" s="24">
        <v>150000</v>
      </c>
      <c r="D266" s="24">
        <v>0</v>
      </c>
      <c r="E266" s="25">
        <v>392240.63</v>
      </c>
      <c r="F266" s="25">
        <v>392240.63</v>
      </c>
      <c r="G266" s="24">
        <f>+C266+D266+E266-F266</f>
        <v>150000</v>
      </c>
      <c r="H266" s="26">
        <f t="shared" si="143"/>
        <v>0</v>
      </c>
      <c r="I266" s="96"/>
      <c r="J266" s="97"/>
    </row>
    <row r="267" spans="1:10" s="12" customFormat="1" ht="21.75" customHeight="1" x14ac:dyDescent="0.25">
      <c r="A267" s="37">
        <v>4000</v>
      </c>
      <c r="B267" s="38" t="s">
        <v>376</v>
      </c>
      <c r="C267" s="39">
        <f>C268</f>
        <v>70000</v>
      </c>
      <c r="D267" s="39">
        <f t="shared" ref="D267:H269" si="144">D268</f>
        <v>0</v>
      </c>
      <c r="E267" s="39">
        <f t="shared" si="144"/>
        <v>280413.78000000003</v>
      </c>
      <c r="F267" s="39">
        <f t="shared" si="144"/>
        <v>280413.78000000003</v>
      </c>
      <c r="G267" s="39">
        <f t="shared" si="144"/>
        <v>70000</v>
      </c>
      <c r="H267" s="40">
        <f>+G267/C267-1</f>
        <v>0</v>
      </c>
      <c r="I267" s="96"/>
      <c r="J267" s="97"/>
    </row>
    <row r="268" spans="1:10" s="4" customFormat="1" x14ac:dyDescent="0.25">
      <c r="A268" s="13" t="s">
        <v>377</v>
      </c>
      <c r="B268" s="14" t="s">
        <v>378</v>
      </c>
      <c r="C268" s="15">
        <f>C269</f>
        <v>70000</v>
      </c>
      <c r="D268" s="15">
        <f t="shared" si="144"/>
        <v>0</v>
      </c>
      <c r="E268" s="15">
        <f t="shared" si="144"/>
        <v>280413.78000000003</v>
      </c>
      <c r="F268" s="15">
        <f t="shared" si="144"/>
        <v>280413.78000000003</v>
      </c>
      <c r="G268" s="15">
        <f t="shared" si="144"/>
        <v>70000</v>
      </c>
      <c r="H268" s="16">
        <f t="shared" si="144"/>
        <v>0</v>
      </c>
      <c r="I268" s="96"/>
      <c r="J268" s="97"/>
    </row>
    <row r="269" spans="1:10" s="21" customFormat="1" x14ac:dyDescent="0.25">
      <c r="A269" s="17" t="s">
        <v>379</v>
      </c>
      <c r="B269" s="18" t="s">
        <v>380</v>
      </c>
      <c r="C269" s="19">
        <f>C270</f>
        <v>70000</v>
      </c>
      <c r="D269" s="19">
        <f t="shared" si="144"/>
        <v>0</v>
      </c>
      <c r="E269" s="19">
        <f t="shared" si="144"/>
        <v>280413.78000000003</v>
      </c>
      <c r="F269" s="19">
        <f t="shared" si="144"/>
        <v>280413.78000000003</v>
      </c>
      <c r="G269" s="19">
        <f t="shared" si="144"/>
        <v>70000</v>
      </c>
      <c r="H269" s="20">
        <f>+G269/C269-1</f>
        <v>0</v>
      </c>
      <c r="I269" s="96"/>
      <c r="J269" s="97"/>
    </row>
    <row r="270" spans="1:10" s="4" customFormat="1" x14ac:dyDescent="0.25">
      <c r="A270" s="22">
        <v>44101</v>
      </c>
      <c r="B270" s="23" t="s">
        <v>378</v>
      </c>
      <c r="C270" s="24">
        <v>70000</v>
      </c>
      <c r="D270" s="24">
        <v>0</v>
      </c>
      <c r="E270" s="25">
        <v>280413.78000000003</v>
      </c>
      <c r="F270" s="25">
        <v>280413.78000000003</v>
      </c>
      <c r="G270" s="24">
        <f>+C270+D270+E270-F270</f>
        <v>70000</v>
      </c>
      <c r="H270" s="26">
        <f>+G270/C270-1</f>
        <v>0</v>
      </c>
      <c r="I270" s="96"/>
      <c r="J270" s="97"/>
    </row>
    <row r="271" spans="1:10" s="12" customFormat="1" ht="21.75" customHeight="1" x14ac:dyDescent="0.25">
      <c r="A271" s="37">
        <v>5000</v>
      </c>
      <c r="B271" s="38" t="s">
        <v>381</v>
      </c>
      <c r="C271" s="39">
        <f>C272+C280+C283+C286+C301</f>
        <v>6144250</v>
      </c>
      <c r="D271" s="39">
        <f>D272+D280+D283+D286+D301</f>
        <v>0</v>
      </c>
      <c r="E271" s="39">
        <f>E272+E280+E283+E286+E301</f>
        <v>52856930.590000004</v>
      </c>
      <c r="F271" s="39">
        <f>F272+F280+F283+F286+F301</f>
        <v>51216246.990000002</v>
      </c>
      <c r="G271" s="39">
        <f>G272+G280+G283+G286+G301</f>
        <v>7784933.5999999959</v>
      </c>
      <c r="H271" s="40">
        <f>+G271/C271-1</f>
        <v>0.26702748097814966</v>
      </c>
      <c r="I271" s="96"/>
      <c r="J271" s="97"/>
    </row>
    <row r="272" spans="1:10" s="4" customFormat="1" x14ac:dyDescent="0.25">
      <c r="A272" s="13" t="s">
        <v>382</v>
      </c>
      <c r="B272" s="14" t="s">
        <v>383</v>
      </c>
      <c r="C272" s="15">
        <f t="shared" ref="C272:G272" si="145">C273+C276+C278</f>
        <v>3752000</v>
      </c>
      <c r="D272" s="15">
        <f t="shared" si="145"/>
        <v>0</v>
      </c>
      <c r="E272" s="15">
        <f t="shared" si="145"/>
        <v>30671539.329999998</v>
      </c>
      <c r="F272" s="15">
        <f t="shared" si="145"/>
        <v>30298448.510000002</v>
      </c>
      <c r="G272" s="15">
        <f t="shared" si="145"/>
        <v>4125090.8199999975</v>
      </c>
      <c r="H272" s="16">
        <f t="shared" ref="H272" si="146">H273</f>
        <v>-9.7568733413750941E-2</v>
      </c>
      <c r="I272" s="96"/>
      <c r="J272" s="97"/>
    </row>
    <row r="273" spans="1:10" s="21" customFormat="1" x14ac:dyDescent="0.25">
      <c r="A273" s="17" t="s">
        <v>384</v>
      </c>
      <c r="B273" s="18" t="s">
        <v>385</v>
      </c>
      <c r="C273" s="19">
        <f>SUM(C274:C275)</f>
        <v>829000</v>
      </c>
      <c r="D273" s="19">
        <f t="shared" ref="D273:G273" si="147">SUM(D274:D275)</f>
        <v>0</v>
      </c>
      <c r="E273" s="19">
        <f t="shared" si="147"/>
        <v>5385888.6600000001</v>
      </c>
      <c r="F273" s="19">
        <f t="shared" si="147"/>
        <v>5466773.1399999997</v>
      </c>
      <c r="G273" s="19">
        <f t="shared" si="147"/>
        <v>748115.52000000048</v>
      </c>
      <c r="H273" s="20">
        <f>+G273/C273-1</f>
        <v>-9.7568733413750941E-2</v>
      </c>
      <c r="I273" s="96"/>
      <c r="J273" s="97"/>
    </row>
    <row r="274" spans="1:10" s="4" customFormat="1" x14ac:dyDescent="0.25">
      <c r="A274" s="22">
        <v>51101</v>
      </c>
      <c r="B274" s="23" t="s">
        <v>386</v>
      </c>
      <c r="C274" s="24">
        <v>774000</v>
      </c>
      <c r="D274" s="52"/>
      <c r="E274" s="25">
        <v>4890888.66</v>
      </c>
      <c r="F274" s="25">
        <v>4971773.1399999997</v>
      </c>
      <c r="G274" s="24">
        <f>+C274+D274+E274-F274</f>
        <v>693115.52000000048</v>
      </c>
      <c r="H274" s="26">
        <f t="shared" ref="H274:H275" si="148">+G274/C274-1</f>
        <v>-0.10450191214470217</v>
      </c>
      <c r="I274" s="96"/>
      <c r="J274" s="97"/>
    </row>
    <row r="275" spans="1:10" s="4" customFormat="1" x14ac:dyDescent="0.25">
      <c r="A275" s="22">
        <v>51102</v>
      </c>
      <c r="B275" s="23" t="s">
        <v>387</v>
      </c>
      <c r="C275" s="24">
        <v>55000</v>
      </c>
      <c r="D275" s="24">
        <v>0</v>
      </c>
      <c r="E275" s="25">
        <v>495000</v>
      </c>
      <c r="F275" s="25">
        <v>495000</v>
      </c>
      <c r="G275" s="24">
        <f>+C275+D275+E275-F275</f>
        <v>55000</v>
      </c>
      <c r="H275" s="26">
        <f t="shared" si="148"/>
        <v>0</v>
      </c>
      <c r="I275" s="96"/>
      <c r="J275" s="97"/>
    </row>
    <row r="276" spans="1:10" s="21" customFormat="1" ht="24.75" x14ac:dyDescent="0.25">
      <c r="A276" s="17" t="s">
        <v>388</v>
      </c>
      <c r="B276" s="18" t="s">
        <v>389</v>
      </c>
      <c r="C276" s="19">
        <f t="shared" ref="C276:G276" si="149">C277</f>
        <v>2867000</v>
      </c>
      <c r="D276" s="19">
        <f t="shared" si="149"/>
        <v>0</v>
      </c>
      <c r="E276" s="19">
        <f t="shared" si="149"/>
        <v>25021446.59</v>
      </c>
      <c r="F276" s="19">
        <f t="shared" si="149"/>
        <v>24515344.380000003</v>
      </c>
      <c r="G276" s="19">
        <f t="shared" si="149"/>
        <v>3373102.2099999972</v>
      </c>
      <c r="H276" s="20">
        <f>+G276/C276-1</f>
        <v>0.17652675619113967</v>
      </c>
      <c r="I276" s="96"/>
      <c r="J276" s="97"/>
    </row>
    <row r="277" spans="1:10" s="4" customFormat="1" ht="33.75" customHeight="1" x14ac:dyDescent="0.25">
      <c r="A277" s="22">
        <v>51501</v>
      </c>
      <c r="B277" s="23" t="s">
        <v>390</v>
      </c>
      <c r="C277" s="24">
        <v>2867000</v>
      </c>
      <c r="D277" s="24"/>
      <c r="E277" s="25">
        <v>25021446.59</v>
      </c>
      <c r="F277" s="25">
        <v>24515344.380000003</v>
      </c>
      <c r="G277" s="24">
        <f>+C277+D277+E277-F277</f>
        <v>3373102.2099999972</v>
      </c>
      <c r="H277" s="26">
        <f>+G277/C277-1</f>
        <v>0.17652675619113967</v>
      </c>
      <c r="I277" s="114" t="s">
        <v>501</v>
      </c>
      <c r="J277" s="115"/>
    </row>
    <row r="278" spans="1:10" s="21" customFormat="1" ht="15" customHeight="1" x14ac:dyDescent="0.25">
      <c r="A278" s="17" t="s">
        <v>391</v>
      </c>
      <c r="B278" s="18" t="s">
        <v>392</v>
      </c>
      <c r="C278" s="19">
        <f t="shared" ref="C278:G278" si="150">C279</f>
        <v>56000</v>
      </c>
      <c r="D278" s="19">
        <f t="shared" si="150"/>
        <v>0</v>
      </c>
      <c r="E278" s="19">
        <f t="shared" si="150"/>
        <v>264204.08</v>
      </c>
      <c r="F278" s="19">
        <f t="shared" si="150"/>
        <v>316330.99</v>
      </c>
      <c r="G278" s="19">
        <f t="shared" si="150"/>
        <v>3873.0900000000256</v>
      </c>
      <c r="H278" s="20">
        <f>+G278/C278-1</f>
        <v>-0.93083767857142807</v>
      </c>
      <c r="I278" s="96"/>
      <c r="J278" s="97"/>
    </row>
    <row r="279" spans="1:10" s="4" customFormat="1" ht="15" customHeight="1" x14ac:dyDescent="0.25">
      <c r="A279" s="22">
        <v>51901</v>
      </c>
      <c r="B279" s="49" t="s">
        <v>392</v>
      </c>
      <c r="C279" s="24">
        <v>56000</v>
      </c>
      <c r="D279" s="24">
        <v>0</v>
      </c>
      <c r="E279" s="25">
        <v>264204.08</v>
      </c>
      <c r="F279" s="25">
        <v>316330.99</v>
      </c>
      <c r="G279" s="24">
        <f>+C279+D279+E279-F279</f>
        <v>3873.0900000000256</v>
      </c>
      <c r="H279" s="26">
        <f>+G279/C279-1</f>
        <v>-0.93083767857142807</v>
      </c>
      <c r="I279" s="96"/>
      <c r="J279" s="97"/>
    </row>
    <row r="280" spans="1:10" s="4" customFormat="1" x14ac:dyDescent="0.25">
      <c r="A280" s="13" t="s">
        <v>393</v>
      </c>
      <c r="B280" s="14" t="s">
        <v>394</v>
      </c>
      <c r="C280" s="53">
        <f>SUM(C281)</f>
        <v>25000</v>
      </c>
      <c r="D280" s="53">
        <f t="shared" ref="D280:G280" si="151">SUM(D281)</f>
        <v>0</v>
      </c>
      <c r="E280" s="53">
        <f t="shared" si="151"/>
        <v>275000</v>
      </c>
      <c r="F280" s="53">
        <f t="shared" si="151"/>
        <v>275000</v>
      </c>
      <c r="G280" s="53">
        <f t="shared" si="151"/>
        <v>25000</v>
      </c>
      <c r="H280" s="16">
        <f t="shared" ref="H280" si="152">H281</f>
        <v>0</v>
      </c>
      <c r="I280" s="96"/>
      <c r="J280" s="97"/>
    </row>
    <row r="281" spans="1:10" s="21" customFormat="1" x14ac:dyDescent="0.25">
      <c r="A281" s="41" t="s">
        <v>395</v>
      </c>
      <c r="B281" s="18" t="s">
        <v>396</v>
      </c>
      <c r="C281" s="19">
        <f t="shared" ref="C281:G281" si="153">C282</f>
        <v>25000</v>
      </c>
      <c r="D281" s="19">
        <f t="shared" si="153"/>
        <v>0</v>
      </c>
      <c r="E281" s="19">
        <f t="shared" si="153"/>
        <v>275000</v>
      </c>
      <c r="F281" s="19">
        <f t="shared" si="153"/>
        <v>275000</v>
      </c>
      <c r="G281" s="19">
        <f t="shared" si="153"/>
        <v>25000</v>
      </c>
      <c r="H281" s="20">
        <f>+G281/C281-1</f>
        <v>0</v>
      </c>
      <c r="I281" s="96"/>
      <c r="J281" s="97"/>
    </row>
    <row r="282" spans="1:10" s="4" customFormat="1" x14ac:dyDescent="0.25">
      <c r="A282" s="22">
        <v>53201</v>
      </c>
      <c r="B282" s="23" t="s">
        <v>396</v>
      </c>
      <c r="C282" s="24">
        <v>25000</v>
      </c>
      <c r="D282" s="24">
        <v>0</v>
      </c>
      <c r="E282" s="25">
        <v>275000</v>
      </c>
      <c r="F282" s="25">
        <v>275000</v>
      </c>
      <c r="G282" s="24">
        <f>+C282+D282+E282-F282</f>
        <v>25000</v>
      </c>
      <c r="H282" s="26">
        <f>+G282/C282-1</f>
        <v>0</v>
      </c>
      <c r="I282" s="96"/>
      <c r="J282" s="97"/>
    </row>
    <row r="283" spans="1:10" s="4" customFormat="1" x14ac:dyDescent="0.25">
      <c r="A283" s="13" t="s">
        <v>397</v>
      </c>
      <c r="B283" s="14" t="s">
        <v>398</v>
      </c>
      <c r="C283" s="15">
        <f>C284</f>
        <v>0</v>
      </c>
      <c r="D283" s="15">
        <f t="shared" ref="D283:H283" si="154">D284</f>
        <v>0</v>
      </c>
      <c r="E283" s="15">
        <f t="shared" si="154"/>
        <v>570000</v>
      </c>
      <c r="F283" s="15">
        <f t="shared" si="154"/>
        <v>570000</v>
      </c>
      <c r="G283" s="15">
        <f t="shared" si="154"/>
        <v>0</v>
      </c>
      <c r="H283" s="16">
        <f t="shared" si="154"/>
        <v>0</v>
      </c>
      <c r="I283" s="96"/>
      <c r="J283" s="97"/>
    </row>
    <row r="284" spans="1:10" s="4" customFormat="1" x14ac:dyDescent="0.25">
      <c r="A284" s="41" t="s">
        <v>399</v>
      </c>
      <c r="B284" s="34" t="s">
        <v>400</v>
      </c>
      <c r="C284" s="48">
        <f>SUM(C285)</f>
        <v>0</v>
      </c>
      <c r="D284" s="48">
        <f t="shared" ref="D284:G284" si="155">SUM(D285)</f>
        <v>0</v>
      </c>
      <c r="E284" s="48">
        <f t="shared" si="155"/>
        <v>570000</v>
      </c>
      <c r="F284" s="48">
        <f t="shared" si="155"/>
        <v>570000</v>
      </c>
      <c r="G284" s="48">
        <f t="shared" si="155"/>
        <v>0</v>
      </c>
      <c r="H284" s="20">
        <v>0</v>
      </c>
      <c r="I284" s="96"/>
      <c r="J284" s="97"/>
    </row>
    <row r="285" spans="1:10" s="4" customFormat="1" x14ac:dyDescent="0.25">
      <c r="A285" s="22">
        <v>54201</v>
      </c>
      <c r="B285" s="23" t="s">
        <v>400</v>
      </c>
      <c r="C285" s="24">
        <v>0</v>
      </c>
      <c r="D285" s="24">
        <v>0</v>
      </c>
      <c r="E285" s="25">
        <v>570000</v>
      </c>
      <c r="F285" s="25">
        <v>570000</v>
      </c>
      <c r="G285" s="24">
        <f>+C285+D285+E285-F285</f>
        <v>0</v>
      </c>
      <c r="H285" s="26">
        <v>0</v>
      </c>
      <c r="I285" s="96"/>
      <c r="J285" s="97"/>
    </row>
    <row r="286" spans="1:10" s="4" customFormat="1" x14ac:dyDescent="0.25">
      <c r="A286" s="13" t="s">
        <v>401</v>
      </c>
      <c r="B286" s="14" t="s">
        <v>402</v>
      </c>
      <c r="C286" s="15">
        <f t="shared" ref="C286:G286" si="156">C287+C289+C291+C293+C295+C297</f>
        <v>757250</v>
      </c>
      <c r="D286" s="15">
        <f t="shared" si="156"/>
        <v>0</v>
      </c>
      <c r="E286" s="15">
        <f t="shared" si="156"/>
        <v>6073578.4199999999</v>
      </c>
      <c r="F286" s="15">
        <f t="shared" si="156"/>
        <v>4635619.2699999996</v>
      </c>
      <c r="G286" s="15">
        <f t="shared" si="156"/>
        <v>2195209.15</v>
      </c>
      <c r="H286" s="16">
        <f t="shared" ref="H286" si="157">H287</f>
        <v>4.3979124285714288</v>
      </c>
      <c r="I286" s="96"/>
      <c r="J286" s="97"/>
    </row>
    <row r="287" spans="1:10" s="21" customFormat="1" x14ac:dyDescent="0.25">
      <c r="A287" s="17" t="s">
        <v>403</v>
      </c>
      <c r="B287" s="18" t="s">
        <v>404</v>
      </c>
      <c r="C287" s="19">
        <f t="shared" ref="C287:G287" si="158">C288</f>
        <v>210000</v>
      </c>
      <c r="D287" s="19">
        <f t="shared" si="158"/>
        <v>0</v>
      </c>
      <c r="E287" s="19">
        <f t="shared" si="158"/>
        <v>1750887.1300000001</v>
      </c>
      <c r="F287" s="19">
        <f t="shared" si="158"/>
        <v>827325.52</v>
      </c>
      <c r="G287" s="19">
        <f t="shared" si="158"/>
        <v>1133561.6100000001</v>
      </c>
      <c r="H287" s="20">
        <f t="shared" ref="H287:H296" si="159">+G287/C287-1</f>
        <v>4.3979124285714288</v>
      </c>
      <c r="I287" s="96"/>
      <c r="J287" s="97"/>
    </row>
    <row r="288" spans="1:10" s="4" customFormat="1" ht="45.75" customHeight="1" x14ac:dyDescent="0.25">
      <c r="A288" s="27">
        <v>56201</v>
      </c>
      <c r="B288" s="28" t="s">
        <v>405</v>
      </c>
      <c r="C288" s="24">
        <v>210000</v>
      </c>
      <c r="D288" s="24">
        <v>0</v>
      </c>
      <c r="E288" s="25">
        <v>1750887.1300000001</v>
      </c>
      <c r="F288" s="25">
        <v>827325.52</v>
      </c>
      <c r="G288" s="24">
        <f>+C288+D288+E288-F288</f>
        <v>1133561.6100000001</v>
      </c>
      <c r="H288" s="26">
        <f t="shared" si="159"/>
        <v>4.3979124285714288</v>
      </c>
      <c r="I288" s="112" t="s">
        <v>406</v>
      </c>
      <c r="J288" s="113"/>
    </row>
    <row r="289" spans="1:10" s="21" customFormat="1" ht="24.75" x14ac:dyDescent="0.25">
      <c r="A289" s="17" t="s">
        <v>407</v>
      </c>
      <c r="B289" s="18" t="s">
        <v>408</v>
      </c>
      <c r="C289" s="19">
        <f t="shared" ref="C289:G289" si="160">C290</f>
        <v>72000</v>
      </c>
      <c r="D289" s="19">
        <f t="shared" si="160"/>
        <v>0</v>
      </c>
      <c r="E289" s="19">
        <f t="shared" si="160"/>
        <v>560175.84</v>
      </c>
      <c r="F289" s="19">
        <f t="shared" si="160"/>
        <v>525141.35</v>
      </c>
      <c r="G289" s="19">
        <f t="shared" si="160"/>
        <v>107034.48999999999</v>
      </c>
      <c r="H289" s="20">
        <f t="shared" si="159"/>
        <v>0.48659013888888869</v>
      </c>
      <c r="I289" s="96"/>
      <c r="J289" s="97"/>
    </row>
    <row r="290" spans="1:10" s="4" customFormat="1" ht="41.25" customHeight="1" x14ac:dyDescent="0.25">
      <c r="A290" s="22">
        <v>56401</v>
      </c>
      <c r="B290" s="23" t="s">
        <v>409</v>
      </c>
      <c r="C290" s="24">
        <v>72000</v>
      </c>
      <c r="D290" s="24">
        <v>0</v>
      </c>
      <c r="E290" s="25">
        <v>560175.84</v>
      </c>
      <c r="F290" s="25">
        <v>525141.35</v>
      </c>
      <c r="G290" s="24">
        <f>+C290+D290+E290-F290</f>
        <v>107034.48999999999</v>
      </c>
      <c r="H290" s="26">
        <f t="shared" si="159"/>
        <v>0.48659013888888869</v>
      </c>
      <c r="I290" s="114" t="s">
        <v>502</v>
      </c>
      <c r="J290" s="115"/>
    </row>
    <row r="291" spans="1:10" s="21" customFormat="1" x14ac:dyDescent="0.25">
      <c r="A291" s="17" t="s">
        <v>410</v>
      </c>
      <c r="B291" s="18" t="s">
        <v>411</v>
      </c>
      <c r="C291" s="19">
        <f t="shared" ref="C291:G291" si="161">C292</f>
        <v>25250</v>
      </c>
      <c r="D291" s="19">
        <f t="shared" si="161"/>
        <v>0</v>
      </c>
      <c r="E291" s="19">
        <f t="shared" si="161"/>
        <v>214002</v>
      </c>
      <c r="F291" s="19">
        <f t="shared" si="161"/>
        <v>192300</v>
      </c>
      <c r="G291" s="19">
        <f t="shared" si="161"/>
        <v>46952</v>
      </c>
      <c r="H291" s="20">
        <f t="shared" si="159"/>
        <v>0.85948514851485158</v>
      </c>
      <c r="I291" s="96"/>
      <c r="J291" s="97"/>
    </row>
    <row r="292" spans="1:10" s="4" customFormat="1" ht="21" customHeight="1" x14ac:dyDescent="0.25">
      <c r="A292" s="22">
        <v>56501</v>
      </c>
      <c r="B292" s="23" t="s">
        <v>412</v>
      </c>
      <c r="C292" s="24">
        <v>25250</v>
      </c>
      <c r="D292" s="24">
        <v>0</v>
      </c>
      <c r="E292" s="25">
        <v>214002</v>
      </c>
      <c r="F292" s="25">
        <v>192300</v>
      </c>
      <c r="G292" s="24">
        <f>+C292+D292+E292-F292</f>
        <v>46952</v>
      </c>
      <c r="H292" s="26">
        <f t="shared" si="159"/>
        <v>0.85948514851485158</v>
      </c>
      <c r="I292" s="114" t="s">
        <v>503</v>
      </c>
      <c r="J292" s="115"/>
    </row>
    <row r="293" spans="1:10" s="21" customFormat="1" ht="28.5" customHeight="1" x14ac:dyDescent="0.25">
      <c r="A293" s="17" t="s">
        <v>413</v>
      </c>
      <c r="B293" s="18" t="s">
        <v>414</v>
      </c>
      <c r="C293" s="19">
        <f t="shared" ref="C293:G293" si="162">C294</f>
        <v>335000</v>
      </c>
      <c r="D293" s="19">
        <f t="shared" si="162"/>
        <v>0</v>
      </c>
      <c r="E293" s="19">
        <f t="shared" si="162"/>
        <v>2124774.5499999998</v>
      </c>
      <c r="F293" s="19">
        <f t="shared" si="162"/>
        <v>2175852.4</v>
      </c>
      <c r="G293" s="19">
        <f t="shared" si="162"/>
        <v>283922.14999999991</v>
      </c>
      <c r="H293" s="20">
        <f t="shared" si="159"/>
        <v>-0.15247119402985099</v>
      </c>
      <c r="I293" s="96"/>
      <c r="J293" s="97"/>
    </row>
    <row r="294" spans="1:10" s="4" customFormat="1" x14ac:dyDescent="0.25">
      <c r="A294" s="22">
        <v>56601</v>
      </c>
      <c r="B294" s="36" t="s">
        <v>415</v>
      </c>
      <c r="C294" s="24">
        <v>335000</v>
      </c>
      <c r="D294" s="24">
        <v>0</v>
      </c>
      <c r="E294" s="25">
        <v>2124774.5499999998</v>
      </c>
      <c r="F294" s="25">
        <v>2175852.4</v>
      </c>
      <c r="G294" s="24">
        <f>+C294+D294+E294-F294</f>
        <v>283922.14999999991</v>
      </c>
      <c r="H294" s="26">
        <f t="shared" si="159"/>
        <v>-0.15247119402985099</v>
      </c>
      <c r="I294" s="96"/>
      <c r="J294" s="97"/>
    </row>
    <row r="295" spans="1:10" s="21" customFormat="1" ht="15" customHeight="1" x14ac:dyDescent="0.25">
      <c r="A295" s="17" t="s">
        <v>416</v>
      </c>
      <c r="B295" s="18" t="s">
        <v>417</v>
      </c>
      <c r="C295" s="19">
        <f t="shared" ref="C295:G295" si="163">C296</f>
        <v>115000</v>
      </c>
      <c r="D295" s="19">
        <f t="shared" si="163"/>
        <v>0</v>
      </c>
      <c r="E295" s="19">
        <f t="shared" si="163"/>
        <v>865000</v>
      </c>
      <c r="F295" s="19">
        <f t="shared" si="163"/>
        <v>915000</v>
      </c>
      <c r="G295" s="19">
        <f t="shared" si="163"/>
        <v>65000</v>
      </c>
      <c r="H295" s="20">
        <f t="shared" si="159"/>
        <v>-0.43478260869565222</v>
      </c>
      <c r="I295" s="96"/>
      <c r="J295" s="97"/>
    </row>
    <row r="296" spans="1:10" s="4" customFormat="1" ht="15" customHeight="1" x14ac:dyDescent="0.25">
      <c r="A296" s="22">
        <v>56701</v>
      </c>
      <c r="B296" s="36" t="s">
        <v>418</v>
      </c>
      <c r="C296" s="24">
        <v>115000</v>
      </c>
      <c r="D296" s="24">
        <v>0</v>
      </c>
      <c r="E296" s="25">
        <v>865000</v>
      </c>
      <c r="F296" s="25">
        <v>915000</v>
      </c>
      <c r="G296" s="24">
        <f>+C296+D296+E296-F296</f>
        <v>65000</v>
      </c>
      <c r="H296" s="26">
        <f t="shared" si="159"/>
        <v>-0.43478260869565222</v>
      </c>
      <c r="I296" s="96"/>
      <c r="J296" s="97"/>
    </row>
    <row r="297" spans="1:10" s="4" customFormat="1" ht="15" customHeight="1" x14ac:dyDescent="0.25">
      <c r="A297" s="17" t="s">
        <v>419</v>
      </c>
      <c r="B297" s="18" t="s">
        <v>420</v>
      </c>
      <c r="C297" s="19">
        <f>SUM(C298:C300)</f>
        <v>0</v>
      </c>
      <c r="D297" s="19">
        <f t="shared" ref="D297:G297" si="164">SUM(D298:D300)</f>
        <v>0</v>
      </c>
      <c r="E297" s="19">
        <f t="shared" si="164"/>
        <v>558738.9</v>
      </c>
      <c r="F297" s="19">
        <f t="shared" si="164"/>
        <v>0</v>
      </c>
      <c r="G297" s="19">
        <f t="shared" si="164"/>
        <v>558738.9</v>
      </c>
      <c r="H297" s="20">
        <v>1</v>
      </c>
      <c r="I297" s="96"/>
      <c r="J297" s="97"/>
    </row>
    <row r="298" spans="1:10" s="4" customFormat="1" ht="24.75" customHeight="1" x14ac:dyDescent="0.25">
      <c r="A298" s="22">
        <v>56901</v>
      </c>
      <c r="B298" s="71" t="s">
        <v>475</v>
      </c>
      <c r="C298" s="25">
        <v>0</v>
      </c>
      <c r="D298" s="25">
        <v>0</v>
      </c>
      <c r="E298" s="25">
        <v>15732</v>
      </c>
      <c r="F298" s="25">
        <v>0</v>
      </c>
      <c r="G298" s="24">
        <f t="shared" ref="G298:G300" si="165">+C298+D298+E298-F298</f>
        <v>15732</v>
      </c>
      <c r="H298" s="26">
        <v>1</v>
      </c>
      <c r="I298" s="114" t="s">
        <v>504</v>
      </c>
      <c r="J298" s="115"/>
    </row>
    <row r="299" spans="1:10" s="4" customFormat="1" ht="34.5" customHeight="1" x14ac:dyDescent="0.25">
      <c r="A299" s="22">
        <v>56902</v>
      </c>
      <c r="B299" s="55" t="s">
        <v>476</v>
      </c>
      <c r="C299" s="25">
        <v>0</v>
      </c>
      <c r="D299" s="25">
        <v>0</v>
      </c>
      <c r="E299" s="25">
        <v>21206.9</v>
      </c>
      <c r="F299" s="25">
        <v>0</v>
      </c>
      <c r="G299" s="24">
        <f t="shared" si="165"/>
        <v>21206.9</v>
      </c>
      <c r="H299" s="26">
        <v>1</v>
      </c>
      <c r="I299" s="114" t="s">
        <v>505</v>
      </c>
      <c r="J299" s="115"/>
    </row>
    <row r="300" spans="1:10" s="4" customFormat="1" ht="48.75" customHeight="1" x14ac:dyDescent="0.25">
      <c r="A300" s="27">
        <v>56903</v>
      </c>
      <c r="B300" s="54" t="s">
        <v>421</v>
      </c>
      <c r="C300" s="24">
        <v>0</v>
      </c>
      <c r="D300" s="24">
        <v>0</v>
      </c>
      <c r="E300" s="24">
        <v>521800</v>
      </c>
      <c r="F300" s="24">
        <v>0</v>
      </c>
      <c r="G300" s="24">
        <f t="shared" si="165"/>
        <v>521800</v>
      </c>
      <c r="H300" s="26">
        <v>1</v>
      </c>
      <c r="I300" s="112" t="s">
        <v>422</v>
      </c>
      <c r="J300" s="113"/>
    </row>
    <row r="301" spans="1:10" s="4" customFormat="1" x14ac:dyDescent="0.25">
      <c r="A301" s="13" t="s">
        <v>423</v>
      </c>
      <c r="B301" s="14" t="s">
        <v>424</v>
      </c>
      <c r="C301" s="15">
        <f>C302+C304</f>
        <v>1610000</v>
      </c>
      <c r="D301" s="15">
        <f>D302+D304</f>
        <v>0</v>
      </c>
      <c r="E301" s="15">
        <f>E302+E304</f>
        <v>15266812.84</v>
      </c>
      <c r="F301" s="15">
        <f>F302+F304</f>
        <v>15437179.210000001</v>
      </c>
      <c r="G301" s="15">
        <f>G302+G304</f>
        <v>1439633.629999999</v>
      </c>
      <c r="H301" s="16">
        <f t="shared" ref="H301" si="166">H302</f>
        <v>0</v>
      </c>
      <c r="I301" s="96"/>
      <c r="J301" s="97"/>
    </row>
    <row r="302" spans="1:10" s="21" customFormat="1" x14ac:dyDescent="0.25">
      <c r="A302" s="33" t="s">
        <v>425</v>
      </c>
      <c r="B302" s="18" t="s">
        <v>426</v>
      </c>
      <c r="C302" s="19">
        <f>SUM(C303:C303)</f>
        <v>10000</v>
      </c>
      <c r="D302" s="19">
        <f>SUM(D303:D303)</f>
        <v>0</v>
      </c>
      <c r="E302" s="19">
        <f>SUM(E303:E303)</f>
        <v>90000</v>
      </c>
      <c r="F302" s="19">
        <f>SUM(F303:F303)</f>
        <v>90000</v>
      </c>
      <c r="G302" s="19">
        <f>SUM(G303:G303)</f>
        <v>10000</v>
      </c>
      <c r="H302" s="20">
        <f>+G302/C302-1</f>
        <v>0</v>
      </c>
      <c r="I302" s="96"/>
      <c r="J302" s="97"/>
    </row>
    <row r="303" spans="1:10" s="4" customFormat="1" x14ac:dyDescent="0.25">
      <c r="A303" s="22">
        <v>59103</v>
      </c>
      <c r="B303" s="23" t="s">
        <v>427</v>
      </c>
      <c r="C303" s="24">
        <v>10000</v>
      </c>
      <c r="D303" s="24">
        <v>0</v>
      </c>
      <c r="E303" s="25">
        <v>90000</v>
      </c>
      <c r="F303" s="25">
        <v>90000</v>
      </c>
      <c r="G303" s="24">
        <f>+C303+D303+E303-F303</f>
        <v>10000</v>
      </c>
      <c r="H303" s="26">
        <f>+G303/C303-1</f>
        <v>0</v>
      </c>
      <c r="I303" s="96"/>
      <c r="J303" s="97"/>
    </row>
    <row r="304" spans="1:10" s="21" customFormat="1" x14ac:dyDescent="0.25">
      <c r="A304" s="33" t="s">
        <v>428</v>
      </c>
      <c r="B304" s="18" t="s">
        <v>429</v>
      </c>
      <c r="C304" s="19">
        <f>SUM(C305)</f>
        <v>1600000</v>
      </c>
      <c r="D304" s="19">
        <f t="shared" ref="D304:G304" si="167">SUM(D305)</f>
        <v>0</v>
      </c>
      <c r="E304" s="19">
        <f t="shared" si="167"/>
        <v>15176812.84</v>
      </c>
      <c r="F304" s="19">
        <f t="shared" si="167"/>
        <v>15347179.210000001</v>
      </c>
      <c r="G304" s="19">
        <f t="shared" si="167"/>
        <v>1429633.629999999</v>
      </c>
      <c r="H304" s="20">
        <f>+G304/C304-1</f>
        <v>-0.10647898125000066</v>
      </c>
      <c r="I304" s="96"/>
      <c r="J304" s="97"/>
    </row>
    <row r="305" spans="1:10" s="4" customFormat="1" x14ac:dyDescent="0.25">
      <c r="A305" s="22">
        <v>59701</v>
      </c>
      <c r="B305" s="23" t="s">
        <v>430</v>
      </c>
      <c r="C305" s="24">
        <v>1600000</v>
      </c>
      <c r="D305" s="24">
        <v>0</v>
      </c>
      <c r="E305" s="25">
        <v>15176812.84</v>
      </c>
      <c r="F305" s="25">
        <v>15347179.210000001</v>
      </c>
      <c r="G305" s="24">
        <f>+C305+D305+E305-F305</f>
        <v>1429633.629999999</v>
      </c>
      <c r="H305" s="26">
        <f>+G305/C305-1</f>
        <v>-0.10647898125000066</v>
      </c>
      <c r="I305" s="96"/>
      <c r="J305" s="97"/>
    </row>
    <row r="306" spans="1:10" s="47" customFormat="1" ht="21.75" customHeight="1" x14ac:dyDescent="0.25">
      <c r="A306" s="37">
        <v>6000</v>
      </c>
      <c r="B306" s="38" t="s">
        <v>431</v>
      </c>
      <c r="C306" s="39">
        <f t="shared" ref="C306:G308" si="168">SUM(C307)</f>
        <v>7300000</v>
      </c>
      <c r="D306" s="39">
        <f t="shared" si="168"/>
        <v>0</v>
      </c>
      <c r="E306" s="39">
        <f t="shared" si="168"/>
        <v>42550000</v>
      </c>
      <c r="F306" s="39">
        <f t="shared" si="168"/>
        <v>42550000</v>
      </c>
      <c r="G306" s="39">
        <f t="shared" si="168"/>
        <v>7300000</v>
      </c>
      <c r="H306" s="40">
        <f>+G306/C306-1</f>
        <v>0</v>
      </c>
      <c r="I306" s="96"/>
      <c r="J306" s="97"/>
    </row>
    <row r="307" spans="1:10" s="4" customFormat="1" x14ac:dyDescent="0.25">
      <c r="A307" s="13" t="s">
        <v>432</v>
      </c>
      <c r="B307" s="14" t="s">
        <v>433</v>
      </c>
      <c r="C307" s="15">
        <f t="shared" si="168"/>
        <v>7300000</v>
      </c>
      <c r="D307" s="15">
        <f t="shared" si="168"/>
        <v>0</v>
      </c>
      <c r="E307" s="15">
        <f t="shared" si="168"/>
        <v>42550000</v>
      </c>
      <c r="F307" s="15">
        <f t="shared" si="168"/>
        <v>42550000</v>
      </c>
      <c r="G307" s="15">
        <f t="shared" si="168"/>
        <v>7300000</v>
      </c>
      <c r="H307" s="16">
        <f t="shared" ref="H307" si="169">H308</f>
        <v>0</v>
      </c>
      <c r="I307" s="96"/>
      <c r="J307" s="97"/>
    </row>
    <row r="308" spans="1:10" s="21" customFormat="1" ht="24.75" customHeight="1" x14ac:dyDescent="0.25">
      <c r="A308" s="41" t="s">
        <v>434</v>
      </c>
      <c r="B308" s="18" t="s">
        <v>435</v>
      </c>
      <c r="C308" s="19">
        <f t="shared" si="168"/>
        <v>7300000</v>
      </c>
      <c r="D308" s="19">
        <f t="shared" si="168"/>
        <v>0</v>
      </c>
      <c r="E308" s="19">
        <f t="shared" si="168"/>
        <v>42550000</v>
      </c>
      <c r="F308" s="19">
        <f t="shared" si="168"/>
        <v>42550000</v>
      </c>
      <c r="G308" s="19">
        <f t="shared" si="168"/>
        <v>7300000</v>
      </c>
      <c r="H308" s="20">
        <f>+G308/C308-1</f>
        <v>0</v>
      </c>
      <c r="I308" s="96"/>
      <c r="J308" s="97"/>
    </row>
    <row r="309" spans="1:10" s="4" customFormat="1" x14ac:dyDescent="0.25">
      <c r="A309" s="22">
        <v>61401</v>
      </c>
      <c r="B309" s="36" t="s">
        <v>436</v>
      </c>
      <c r="C309" s="24">
        <v>7300000</v>
      </c>
      <c r="D309" s="24"/>
      <c r="E309" s="25">
        <v>42550000</v>
      </c>
      <c r="F309" s="25">
        <v>42550000</v>
      </c>
      <c r="G309" s="24">
        <f>+C309+D309+E309-F309</f>
        <v>7300000</v>
      </c>
      <c r="H309" s="26">
        <f>+G309/C309-1</f>
        <v>0</v>
      </c>
      <c r="I309" s="96"/>
      <c r="J309" s="97"/>
    </row>
    <row r="310" spans="1:10" s="12" customFormat="1" ht="21.75" customHeight="1" x14ac:dyDescent="0.25">
      <c r="A310" s="37">
        <v>9000</v>
      </c>
      <c r="B310" s="38" t="s">
        <v>437</v>
      </c>
      <c r="C310" s="39">
        <f t="shared" ref="C310:G310" si="170">C311+C314+C317+C320</f>
        <v>30963749.359999999</v>
      </c>
      <c r="D310" s="39">
        <f t="shared" si="170"/>
        <v>0</v>
      </c>
      <c r="E310" s="39">
        <f t="shared" si="170"/>
        <v>206215541.84</v>
      </c>
      <c r="F310" s="39">
        <f t="shared" si="170"/>
        <v>212646054.94999999</v>
      </c>
      <c r="G310" s="39">
        <f t="shared" si="170"/>
        <v>24533236.250000007</v>
      </c>
      <c r="H310" s="40">
        <f>+G310/C310-1</f>
        <v>-0.20767876122609175</v>
      </c>
      <c r="I310" s="96"/>
      <c r="J310" s="97"/>
    </row>
    <row r="311" spans="1:10" s="4" customFormat="1" x14ac:dyDescent="0.25">
      <c r="A311" s="13" t="s">
        <v>438</v>
      </c>
      <c r="B311" s="14" t="s">
        <v>439</v>
      </c>
      <c r="C311" s="15">
        <f t="shared" ref="C311:H312" si="171">C312</f>
        <v>6925059.7999999998</v>
      </c>
      <c r="D311" s="15">
        <f t="shared" si="171"/>
        <v>0</v>
      </c>
      <c r="E311" s="15">
        <f t="shared" si="171"/>
        <v>334255.78999999998</v>
      </c>
      <c r="F311" s="15">
        <f t="shared" si="171"/>
        <v>166518.98000000001</v>
      </c>
      <c r="G311" s="15">
        <f t="shared" si="171"/>
        <v>7092796.6099999994</v>
      </c>
      <c r="H311" s="16">
        <f t="shared" si="171"/>
        <v>2.4221712857988464E-2</v>
      </c>
      <c r="I311" s="96"/>
      <c r="J311" s="97"/>
    </row>
    <row r="312" spans="1:10" s="21" customFormat="1" ht="28.5" customHeight="1" x14ac:dyDescent="0.25">
      <c r="A312" s="17" t="s">
        <v>440</v>
      </c>
      <c r="B312" s="18" t="s">
        <v>441</v>
      </c>
      <c r="C312" s="19">
        <f t="shared" si="171"/>
        <v>6925059.7999999998</v>
      </c>
      <c r="D312" s="19">
        <f t="shared" si="171"/>
        <v>0</v>
      </c>
      <c r="E312" s="19">
        <f t="shared" si="171"/>
        <v>334255.78999999998</v>
      </c>
      <c r="F312" s="19">
        <f t="shared" si="171"/>
        <v>166518.98000000001</v>
      </c>
      <c r="G312" s="19">
        <f t="shared" si="171"/>
        <v>7092796.6099999994</v>
      </c>
      <c r="H312" s="20">
        <f>+G312/C312-1</f>
        <v>2.4221712857988464E-2</v>
      </c>
      <c r="I312" s="96"/>
      <c r="J312" s="97"/>
    </row>
    <row r="313" spans="1:10" s="4" customFormat="1" x14ac:dyDescent="0.25">
      <c r="A313" s="22">
        <v>91101</v>
      </c>
      <c r="B313" s="23" t="s">
        <v>442</v>
      </c>
      <c r="C313" s="24">
        <v>6925059.7999999998</v>
      </c>
      <c r="D313" s="24"/>
      <c r="E313" s="25">
        <v>334255.78999999998</v>
      </c>
      <c r="F313" s="25">
        <v>166518.98000000001</v>
      </c>
      <c r="G313" s="24">
        <f>+C313+D313+E313-F313</f>
        <v>7092796.6099999994</v>
      </c>
      <c r="H313" s="26">
        <f>+G313/C313-1</f>
        <v>2.4221712857988464E-2</v>
      </c>
      <c r="I313" s="96"/>
      <c r="J313" s="97"/>
    </row>
    <row r="314" spans="1:10" s="4" customFormat="1" x14ac:dyDescent="0.25">
      <c r="A314" s="13" t="s">
        <v>443</v>
      </c>
      <c r="B314" s="14" t="s">
        <v>444</v>
      </c>
      <c r="C314" s="15">
        <f t="shared" ref="C314:G315" si="172">SUM(C315)</f>
        <v>77436.800000000003</v>
      </c>
      <c r="D314" s="15">
        <f t="shared" si="172"/>
        <v>0</v>
      </c>
      <c r="E314" s="15">
        <f t="shared" si="172"/>
        <v>53558.29</v>
      </c>
      <c r="F314" s="15">
        <f t="shared" si="172"/>
        <v>53558.29</v>
      </c>
      <c r="G314" s="15">
        <f t="shared" si="172"/>
        <v>77436.799999999988</v>
      </c>
      <c r="H314" s="16">
        <f t="shared" ref="H314" si="173">H315</f>
        <v>0</v>
      </c>
      <c r="I314" s="96"/>
      <c r="J314" s="97"/>
    </row>
    <row r="315" spans="1:10" s="21" customFormat="1" ht="28.5" customHeight="1" x14ac:dyDescent="0.25">
      <c r="A315" s="41" t="s">
        <v>445</v>
      </c>
      <c r="B315" s="18" t="s">
        <v>446</v>
      </c>
      <c r="C315" s="19">
        <f t="shared" si="172"/>
        <v>77436.800000000003</v>
      </c>
      <c r="D315" s="19">
        <f t="shared" si="172"/>
        <v>0</v>
      </c>
      <c r="E315" s="19">
        <f t="shared" si="172"/>
        <v>53558.29</v>
      </c>
      <c r="F315" s="19">
        <f t="shared" si="172"/>
        <v>53558.29</v>
      </c>
      <c r="G315" s="19">
        <f t="shared" si="172"/>
        <v>77436.799999999988</v>
      </c>
      <c r="H315" s="20">
        <f>+G315/C315-1</f>
        <v>0</v>
      </c>
      <c r="I315" s="96"/>
      <c r="J315" s="97"/>
    </row>
    <row r="316" spans="1:10" s="4" customFormat="1" x14ac:dyDescent="0.25">
      <c r="A316" s="22">
        <v>92101</v>
      </c>
      <c r="B316" s="35" t="s">
        <v>447</v>
      </c>
      <c r="C316" s="24">
        <v>77436.800000000003</v>
      </c>
      <c r="D316" s="24">
        <v>0</v>
      </c>
      <c r="E316" s="25">
        <v>53558.29</v>
      </c>
      <c r="F316" s="25">
        <v>53558.29</v>
      </c>
      <c r="G316" s="24">
        <f>+C316+D316+E316-F316</f>
        <v>77436.799999999988</v>
      </c>
      <c r="H316" s="26">
        <f>+G316/C316-1</f>
        <v>0</v>
      </c>
      <c r="I316" s="96"/>
      <c r="J316" s="97"/>
    </row>
    <row r="317" spans="1:10" s="4" customFormat="1" x14ac:dyDescent="0.25">
      <c r="A317" s="13" t="s">
        <v>448</v>
      </c>
      <c r="B317" s="14" t="s">
        <v>449</v>
      </c>
      <c r="C317" s="15">
        <f t="shared" ref="C317:G318" si="174">SUM(C318)</f>
        <v>523893.59</v>
      </c>
      <c r="D317" s="15">
        <f t="shared" si="174"/>
        <v>0</v>
      </c>
      <c r="E317" s="15">
        <f t="shared" si="174"/>
        <v>1864737.98</v>
      </c>
      <c r="F317" s="15">
        <f t="shared" si="174"/>
        <v>1864737.98</v>
      </c>
      <c r="G317" s="15">
        <f t="shared" si="174"/>
        <v>523893.58999999985</v>
      </c>
      <c r="H317" s="16">
        <f t="shared" ref="H317" si="175">H318</f>
        <v>0</v>
      </c>
      <c r="I317" s="96"/>
      <c r="J317" s="97"/>
    </row>
    <row r="318" spans="1:10" s="21" customFormat="1" x14ac:dyDescent="0.25">
      <c r="A318" s="41" t="s">
        <v>450</v>
      </c>
      <c r="B318" s="18" t="s">
        <v>451</v>
      </c>
      <c r="C318" s="19">
        <f t="shared" si="174"/>
        <v>523893.59</v>
      </c>
      <c r="D318" s="19">
        <f t="shared" si="174"/>
        <v>0</v>
      </c>
      <c r="E318" s="19">
        <f t="shared" si="174"/>
        <v>1864737.98</v>
      </c>
      <c r="F318" s="19">
        <f t="shared" si="174"/>
        <v>1864737.98</v>
      </c>
      <c r="G318" s="19">
        <f t="shared" si="174"/>
        <v>523893.58999999985</v>
      </c>
      <c r="H318" s="20">
        <f>+G318/C318-1</f>
        <v>0</v>
      </c>
      <c r="I318" s="96"/>
      <c r="J318" s="97"/>
    </row>
    <row r="319" spans="1:10" s="4" customFormat="1" x14ac:dyDescent="0.25">
      <c r="A319" s="22">
        <v>94101</v>
      </c>
      <c r="B319" s="35" t="s">
        <v>451</v>
      </c>
      <c r="C319" s="24">
        <v>523893.59</v>
      </c>
      <c r="D319" s="24">
        <v>0</v>
      </c>
      <c r="E319" s="25">
        <v>1864737.98</v>
      </c>
      <c r="F319" s="25">
        <v>1864737.98</v>
      </c>
      <c r="G319" s="24">
        <f>+C319+D319+E319-F319</f>
        <v>523893.58999999985</v>
      </c>
      <c r="H319" s="26">
        <f>+G319/C319-1</f>
        <v>0</v>
      </c>
      <c r="I319" s="96"/>
      <c r="J319" s="97"/>
    </row>
    <row r="320" spans="1:10" s="4" customFormat="1" ht="24.75" x14ac:dyDescent="0.25">
      <c r="A320" s="13" t="s">
        <v>452</v>
      </c>
      <c r="B320" s="14" t="s">
        <v>453</v>
      </c>
      <c r="C320" s="15">
        <f t="shared" ref="C320:H320" si="176">C321</f>
        <v>23437359.170000002</v>
      </c>
      <c r="D320" s="15">
        <f t="shared" si="176"/>
        <v>0</v>
      </c>
      <c r="E320" s="15">
        <f t="shared" si="176"/>
        <v>203962989.78</v>
      </c>
      <c r="F320" s="15">
        <f t="shared" si="176"/>
        <v>210561239.69999999</v>
      </c>
      <c r="G320" s="15">
        <f t="shared" si="176"/>
        <v>16839109.250000007</v>
      </c>
      <c r="H320" s="16">
        <f t="shared" si="176"/>
        <v>-0.281527021544552</v>
      </c>
      <c r="I320" s="96"/>
      <c r="J320" s="97"/>
    </row>
    <row r="321" spans="1:10" s="21" customFormat="1" x14ac:dyDescent="0.25">
      <c r="A321" s="17" t="s">
        <v>454</v>
      </c>
      <c r="B321" s="18" t="s">
        <v>455</v>
      </c>
      <c r="C321" s="19">
        <f t="shared" ref="C321:G321" si="177">SUM(C322:C323)</f>
        <v>23437359.170000002</v>
      </c>
      <c r="D321" s="19">
        <f t="shared" si="177"/>
        <v>0</v>
      </c>
      <c r="E321" s="19">
        <f t="shared" si="177"/>
        <v>203962989.78</v>
      </c>
      <c r="F321" s="19">
        <f t="shared" si="177"/>
        <v>210561239.69999999</v>
      </c>
      <c r="G321" s="19">
        <f t="shared" si="177"/>
        <v>16839109.250000007</v>
      </c>
      <c r="H321" s="20">
        <f>+G321/C321-1</f>
        <v>-0.281527021544552</v>
      </c>
      <c r="I321" s="96"/>
      <c r="J321" s="97"/>
    </row>
    <row r="322" spans="1:10" s="4" customFormat="1" x14ac:dyDescent="0.25">
      <c r="A322" s="22">
        <v>99102</v>
      </c>
      <c r="B322" s="36" t="s">
        <v>456</v>
      </c>
      <c r="C322" s="24">
        <v>15000000</v>
      </c>
      <c r="D322" s="24">
        <v>0</v>
      </c>
      <c r="E322" s="25">
        <v>163062631.90000001</v>
      </c>
      <c r="F322" s="25">
        <v>163925779.78</v>
      </c>
      <c r="G322" s="24">
        <f>+C322+D322+E322-F322</f>
        <v>14136852.120000005</v>
      </c>
      <c r="H322" s="26">
        <f t="shared" ref="H322" si="178">+G322/C322-1</f>
        <v>-5.7543191999999688E-2</v>
      </c>
      <c r="I322" s="96"/>
      <c r="J322" s="97"/>
    </row>
    <row r="323" spans="1:10" s="4" customFormat="1" ht="15.75" thickBot="1" x14ac:dyDescent="0.3">
      <c r="A323" s="22">
        <v>99110</v>
      </c>
      <c r="B323" s="55" t="s">
        <v>457</v>
      </c>
      <c r="C323" s="24">
        <v>8437359.1699999999</v>
      </c>
      <c r="D323" s="24">
        <v>0</v>
      </c>
      <c r="E323" s="25">
        <v>40900357.880000003</v>
      </c>
      <c r="F323" s="25">
        <v>46635459.920000002</v>
      </c>
      <c r="G323" s="24">
        <f>+C323+D323+E323-F323</f>
        <v>2702257.1300000027</v>
      </c>
      <c r="H323" s="26">
        <f>+G323/C323-1</f>
        <v>-0.67972714263389555</v>
      </c>
      <c r="I323" s="126"/>
      <c r="J323" s="127"/>
    </row>
    <row r="324" spans="1:10" s="58" customFormat="1" ht="27" customHeight="1" thickBot="1" x14ac:dyDescent="0.3">
      <c r="A324" s="128" t="s">
        <v>507</v>
      </c>
      <c r="B324" s="129"/>
      <c r="C324" s="56">
        <f>SUM(C9,C58,C146,C267,C271,C306,C310)</f>
        <v>937494366.99000013</v>
      </c>
      <c r="D324" s="56">
        <f>SUM(D9,D58,D146,D267,D271,D306,D310)</f>
        <v>46852.6</v>
      </c>
      <c r="E324" s="56">
        <f>SUM(E9,E58,E146,E267,E271,E306,E310)</f>
        <v>1479439421.01</v>
      </c>
      <c r="F324" s="56">
        <f>SUM(F9,F58,F146,F267,F271,F306,F310)</f>
        <v>1479439421.01</v>
      </c>
      <c r="G324" s="56">
        <f>SUM(G9,G58,G146,G267,G271,G306,G310)</f>
        <v>937541219.59000003</v>
      </c>
      <c r="H324" s="57">
        <f>+G324/C324-1</f>
        <v>4.9976406951923735E-5</v>
      </c>
      <c r="I324" s="130"/>
      <c r="J324" s="131"/>
    </row>
    <row r="325" spans="1:10" s="4" customFormat="1" x14ac:dyDescent="0.25">
      <c r="A325" s="59"/>
      <c r="C325" s="60"/>
      <c r="D325" s="60"/>
      <c r="E325" s="63"/>
      <c r="F325" s="63"/>
      <c r="G325" s="60"/>
      <c r="H325" s="60"/>
    </row>
    <row r="326" spans="1:10" s="4" customFormat="1" x14ac:dyDescent="0.25">
      <c r="A326" s="61"/>
      <c r="B326" s="62"/>
      <c r="C326" s="63"/>
      <c r="D326" s="63"/>
      <c r="E326" s="63"/>
      <c r="F326" s="63"/>
      <c r="G326" s="63"/>
      <c r="H326" s="63"/>
    </row>
    <row r="327" spans="1:10" hidden="1" x14ac:dyDescent="0.25">
      <c r="A327" s="64"/>
      <c r="E327" s="65"/>
      <c r="F327" s="65"/>
    </row>
    <row r="328" spans="1:10" hidden="1" x14ac:dyDescent="0.25">
      <c r="A328" s="64"/>
      <c r="B328" s="66" t="s">
        <v>458</v>
      </c>
      <c r="C328" s="67">
        <f>+C324-C326</f>
        <v>937494366.99000013</v>
      </c>
      <c r="D328" s="67">
        <f>+D324-D326</f>
        <v>46852.6</v>
      </c>
      <c r="E328" s="67">
        <f>+E324-E325</f>
        <v>1479439421.01</v>
      </c>
      <c r="F328" s="67">
        <f>+F324-F325</f>
        <v>1479439421.01</v>
      </c>
      <c r="G328" s="67">
        <f>+G324-G326</f>
        <v>937541219.59000003</v>
      </c>
      <c r="H328" s="67">
        <f>+H324-H326</f>
        <v>4.9976406951923735E-5</v>
      </c>
    </row>
    <row r="329" spans="1:10" s="4" customFormat="1" hidden="1" x14ac:dyDescent="0.25">
      <c r="C329" s="63"/>
      <c r="D329" s="63"/>
      <c r="E329" s="63"/>
      <c r="F329" s="63"/>
      <c r="G329" s="63"/>
      <c r="H329" s="63"/>
    </row>
    <row r="330" spans="1:10" s="4" customFormat="1" x14ac:dyDescent="0.25">
      <c r="C330" s="68"/>
      <c r="D330" s="68"/>
      <c r="E330" s="68"/>
      <c r="F330" s="68"/>
      <c r="G330" s="68"/>
      <c r="H330" s="68"/>
    </row>
    <row r="331" spans="1:10" x14ac:dyDescent="0.25">
      <c r="C331" s="69"/>
      <c r="H331" s="69"/>
    </row>
    <row r="332" spans="1:10" x14ac:dyDescent="0.25">
      <c r="C332" s="69"/>
      <c r="H332" s="69"/>
    </row>
    <row r="333" spans="1:10" x14ac:dyDescent="0.25">
      <c r="C333" s="69"/>
      <c r="G333" s="69"/>
      <c r="H333" s="69"/>
    </row>
    <row r="335" spans="1:10" x14ac:dyDescent="0.25">
      <c r="C335" s="69"/>
      <c r="H335" s="69"/>
    </row>
    <row r="336" spans="1:10" x14ac:dyDescent="0.25">
      <c r="C336" s="69"/>
    </row>
    <row r="337" spans="3:8" hidden="1" x14ac:dyDescent="0.25">
      <c r="C337" s="70">
        <f>SUM(C9,C58,C146,C267)</f>
        <v>893086367.63000011</v>
      </c>
      <c r="H337" s="70">
        <f>SUM(H9,H58,H146,H267)</f>
        <v>-2.9224492908415001E-2</v>
      </c>
    </row>
    <row r="338" spans="3:8" hidden="1" x14ac:dyDescent="0.25">
      <c r="C338" s="70">
        <f>SUM(C271,C306)</f>
        <v>13444250</v>
      </c>
      <c r="H338" s="70">
        <f>SUM(H271,H306)</f>
        <v>0.26702748097814966</v>
      </c>
    </row>
    <row r="339" spans="3:8" hidden="1" x14ac:dyDescent="0.25">
      <c r="C339" s="70">
        <f>SUM(C310)</f>
        <v>30963749.359999999</v>
      </c>
      <c r="H339" s="70">
        <f>SUM(H310)</f>
        <v>-0.20767876122609175</v>
      </c>
    </row>
    <row r="340" spans="3:8" hidden="1" x14ac:dyDescent="0.25">
      <c r="C340" s="69">
        <f>SUM(C337:C339)</f>
        <v>937494366.99000013</v>
      </c>
      <c r="H340" s="69">
        <f>SUM(H337:H339)</f>
        <v>3.0124226843642909E-2</v>
      </c>
    </row>
    <row r="341" spans="3:8" hidden="1" x14ac:dyDescent="0.25">
      <c r="C341" s="69">
        <f>+C324-C340</f>
        <v>0</v>
      </c>
      <c r="H341" s="69">
        <f>+H324-H340</f>
        <v>-3.0074250436690986E-2</v>
      </c>
    </row>
    <row r="342" spans="3:8" hidden="1" x14ac:dyDescent="0.25"/>
    <row r="343" spans="3:8" hidden="1" x14ac:dyDescent="0.25"/>
    <row r="345" spans="3:8" hidden="1" x14ac:dyDescent="0.25">
      <c r="D345">
        <v>41381.4</v>
      </c>
      <c r="E345" s="69">
        <v>565240453.12</v>
      </c>
      <c r="F345" s="69">
        <v>676113496.22000003</v>
      </c>
      <c r="G345" s="69" t="e">
        <f>+C324+D324-#REF!+E324-F324</f>
        <v>#REF!</v>
      </c>
      <c r="H345" s="67">
        <v>374145425.83999991</v>
      </c>
    </row>
    <row r="346" spans="3:8" hidden="1" x14ac:dyDescent="0.25">
      <c r="E346" s="69"/>
    </row>
    <row r="347" spans="3:8" hidden="1" x14ac:dyDescent="0.25">
      <c r="D347" s="69">
        <f>+D324-D345</f>
        <v>5471.1999999999971</v>
      </c>
      <c r="E347" s="69">
        <f>+E324-E345</f>
        <v>914198967.88999999</v>
      </c>
      <c r="F347" s="69">
        <f>+F324-F345</f>
        <v>803325924.78999996</v>
      </c>
      <c r="G347" s="69" t="e">
        <f>+G324-G345</f>
        <v>#REF!</v>
      </c>
      <c r="H347" s="69">
        <f>+H324-H345</f>
        <v>-374145425.83994997</v>
      </c>
    </row>
    <row r="348" spans="3:8" s="4" customFormat="1" hidden="1" x14ac:dyDescent="0.25">
      <c r="C348" s="68">
        <f t="shared" ref="C348:H348" si="179">SUM(C12,C13,C14,C15,C16,C19,C21,C22,C23,C25,C27,C30,C31,C32,C34,C37,C39,C40,C41,C42,C43,C44,C45,C47,C48,C49,C50,C51,C54,C57,C61,C62,C64,C66,C67,C69,C71,C73,C76,C79,C82,C84,C86,C88,C90,C92,C96,C99,C101,C103,C105,C107,C109,C110,C111,C112,C113,C114,C115,C116,C119,C120,C123,C125,C127,C130,C132,C134,C136,C138,C140,C141,C143,C145,C149,C151,C153,C155,C157,C160,C164,C165,C166,C170,C173,C174,C176,C178,C180,C182,C184,C187,C189,C191,C193,C196,C199,C201,C202,C204,C206,C208,C209,C210,C212,C213,C214,C215,C216,C217,C222,C224,C226,C229,C231,C232,C233,C234,C236,C237,C238,C240,C243,C245,C246,C247,C248,C249,C250,C252,C254,C255,C257,C259,C260,C261,C262,C265,C266,C270,C274,C275,C277,C279,C282,C285,C288,C290,C292,C294,C296,C300,C303,C305,C309,C313,C316,C319,C322,C323)</f>
        <v>937494366.99000001</v>
      </c>
      <c r="D348" s="68">
        <f t="shared" si="179"/>
        <v>46852.6</v>
      </c>
      <c r="E348" s="68">
        <f t="shared" si="179"/>
        <v>1478983175.1499996</v>
      </c>
      <c r="F348" s="68">
        <f t="shared" si="179"/>
        <v>1479439421.0100005</v>
      </c>
      <c r="G348" s="68">
        <f t="shared" si="179"/>
        <v>937084973.73000002</v>
      </c>
      <c r="H348" s="68">
        <f t="shared" si="179"/>
        <v>31.152773211267686</v>
      </c>
    </row>
    <row r="349" spans="3:8" hidden="1" x14ac:dyDescent="0.25">
      <c r="C349" s="65">
        <f t="shared" ref="C349:H349" si="180">+C324-C348</f>
        <v>0</v>
      </c>
      <c r="D349" s="65">
        <f t="shared" si="180"/>
        <v>0</v>
      </c>
      <c r="E349" s="65">
        <f t="shared" si="180"/>
        <v>456245.86000037193</v>
      </c>
      <c r="F349" s="65">
        <f t="shared" si="180"/>
        <v>0</v>
      </c>
      <c r="G349" s="65">
        <f t="shared" si="180"/>
        <v>456245.86000001431</v>
      </c>
      <c r="H349" s="65">
        <f t="shared" si="180"/>
        <v>-31.152723234860733</v>
      </c>
    </row>
    <row r="350" spans="3:8" hidden="1" x14ac:dyDescent="0.25"/>
    <row r="351" spans="3:8" hidden="1" x14ac:dyDescent="0.25"/>
    <row r="352" spans="3:8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</sheetData>
  <mergeCells count="331">
    <mergeCell ref="I320:J320"/>
    <mergeCell ref="I321:J321"/>
    <mergeCell ref="I322:J322"/>
    <mergeCell ref="I323:J323"/>
    <mergeCell ref="A324:B324"/>
    <mergeCell ref="I324:J324"/>
    <mergeCell ref="I314:J314"/>
    <mergeCell ref="I315:J315"/>
    <mergeCell ref="I316:J316"/>
    <mergeCell ref="I317:J317"/>
    <mergeCell ref="I318:J318"/>
    <mergeCell ref="I319:J319"/>
    <mergeCell ref="I308:J308"/>
    <mergeCell ref="I309:J309"/>
    <mergeCell ref="I310:J310"/>
    <mergeCell ref="I311:J311"/>
    <mergeCell ref="I312:J312"/>
    <mergeCell ref="I313:J313"/>
    <mergeCell ref="I302:J302"/>
    <mergeCell ref="I303:J303"/>
    <mergeCell ref="I304:J304"/>
    <mergeCell ref="I305:J305"/>
    <mergeCell ref="I306:J306"/>
    <mergeCell ref="I307:J307"/>
    <mergeCell ref="I294:J294"/>
    <mergeCell ref="I295:J295"/>
    <mergeCell ref="I296:J296"/>
    <mergeCell ref="I297:J297"/>
    <mergeCell ref="I300:J300"/>
    <mergeCell ref="I301:J301"/>
    <mergeCell ref="I288:J288"/>
    <mergeCell ref="I289:J289"/>
    <mergeCell ref="I290:J290"/>
    <mergeCell ref="I291:J291"/>
    <mergeCell ref="I292:J292"/>
    <mergeCell ref="I293:J293"/>
    <mergeCell ref="I298:J298"/>
    <mergeCell ref="I299:J299"/>
    <mergeCell ref="I282:J282"/>
    <mergeCell ref="I283:J283"/>
    <mergeCell ref="I284:J284"/>
    <mergeCell ref="I285:J285"/>
    <mergeCell ref="I286:J286"/>
    <mergeCell ref="I287:J287"/>
    <mergeCell ref="I276:J276"/>
    <mergeCell ref="I277:J277"/>
    <mergeCell ref="I278:J278"/>
    <mergeCell ref="I279:J279"/>
    <mergeCell ref="I280:J280"/>
    <mergeCell ref="I281:J281"/>
    <mergeCell ref="I270:J270"/>
    <mergeCell ref="I271:J271"/>
    <mergeCell ref="I272:J272"/>
    <mergeCell ref="I273:J273"/>
    <mergeCell ref="I274:J274"/>
    <mergeCell ref="I275:J275"/>
    <mergeCell ref="I263:J263"/>
    <mergeCell ref="I265:J265"/>
    <mergeCell ref="I266:J266"/>
    <mergeCell ref="I267:J267"/>
    <mergeCell ref="I268:J268"/>
    <mergeCell ref="I269:J269"/>
    <mergeCell ref="I264:J264"/>
    <mergeCell ref="I257:J257"/>
    <mergeCell ref="I258:J258"/>
    <mergeCell ref="I259:J259"/>
    <mergeCell ref="I260:J260"/>
    <mergeCell ref="I261:J261"/>
    <mergeCell ref="I262:J262"/>
    <mergeCell ref="I251:J251"/>
    <mergeCell ref="I252:J252"/>
    <mergeCell ref="I253:J253"/>
    <mergeCell ref="I254:J254"/>
    <mergeCell ref="I255:J255"/>
    <mergeCell ref="I256:J256"/>
    <mergeCell ref="I245:J245"/>
    <mergeCell ref="I246:J246"/>
    <mergeCell ref="I247:J247"/>
    <mergeCell ref="I248:J248"/>
    <mergeCell ref="I249:J249"/>
    <mergeCell ref="I250:J250"/>
    <mergeCell ref="I239:J239"/>
    <mergeCell ref="I240:J240"/>
    <mergeCell ref="I241:J241"/>
    <mergeCell ref="I242:J242"/>
    <mergeCell ref="I243:J243"/>
    <mergeCell ref="I244:J244"/>
    <mergeCell ref="I233:J233"/>
    <mergeCell ref="I234:J234"/>
    <mergeCell ref="I235:J235"/>
    <mergeCell ref="I236:J236"/>
    <mergeCell ref="I237:J237"/>
    <mergeCell ref="I238:J238"/>
    <mergeCell ref="I227:J227"/>
    <mergeCell ref="I228:J228"/>
    <mergeCell ref="I229:J229"/>
    <mergeCell ref="I230:J230"/>
    <mergeCell ref="I231:J231"/>
    <mergeCell ref="I232:J232"/>
    <mergeCell ref="I221:J221"/>
    <mergeCell ref="I222:J222"/>
    <mergeCell ref="I223:J223"/>
    <mergeCell ref="I224:J224"/>
    <mergeCell ref="I225:J225"/>
    <mergeCell ref="I226:J226"/>
    <mergeCell ref="I213:J213"/>
    <mergeCell ref="I214:J214"/>
    <mergeCell ref="I215:J215"/>
    <mergeCell ref="I216:J216"/>
    <mergeCell ref="I217:J217"/>
    <mergeCell ref="I220:J220"/>
    <mergeCell ref="I218:J218"/>
    <mergeCell ref="I219:J219"/>
    <mergeCell ref="I206:J206"/>
    <mergeCell ref="I207:J207"/>
    <mergeCell ref="I208:J208"/>
    <mergeCell ref="I209:J209"/>
    <mergeCell ref="I210:J210"/>
    <mergeCell ref="I212:J212"/>
    <mergeCell ref="I200:J200"/>
    <mergeCell ref="I201:J201"/>
    <mergeCell ref="I202:J202"/>
    <mergeCell ref="I203:J203"/>
    <mergeCell ref="I204:J204"/>
    <mergeCell ref="I205:J205"/>
    <mergeCell ref="I211:J211"/>
    <mergeCell ref="I193:J193"/>
    <mergeCell ref="I194:J194"/>
    <mergeCell ref="I195:J195"/>
    <mergeCell ref="I196:J196"/>
    <mergeCell ref="I197:J197"/>
    <mergeCell ref="I199:J199"/>
    <mergeCell ref="I187:J187"/>
    <mergeCell ref="I188:J188"/>
    <mergeCell ref="I189:J189"/>
    <mergeCell ref="I190:J190"/>
    <mergeCell ref="I191:J191"/>
    <mergeCell ref="I192:J192"/>
    <mergeCell ref="I198:J198"/>
    <mergeCell ref="I181:J181"/>
    <mergeCell ref="I182:J182"/>
    <mergeCell ref="I183:J183"/>
    <mergeCell ref="I184:J184"/>
    <mergeCell ref="I185:J185"/>
    <mergeCell ref="I186:J186"/>
    <mergeCell ref="I175:J175"/>
    <mergeCell ref="I176:J176"/>
    <mergeCell ref="I177:J177"/>
    <mergeCell ref="I178:J178"/>
    <mergeCell ref="I179:J179"/>
    <mergeCell ref="I180:J180"/>
    <mergeCell ref="I169:J169"/>
    <mergeCell ref="I170:J170"/>
    <mergeCell ref="I171:J171"/>
    <mergeCell ref="I172:J172"/>
    <mergeCell ref="I173:J173"/>
    <mergeCell ref="I174:J174"/>
    <mergeCell ref="I159:J159"/>
    <mergeCell ref="I160:J160"/>
    <mergeCell ref="I163:J163"/>
    <mergeCell ref="I164:J164"/>
    <mergeCell ref="I165:J165"/>
    <mergeCell ref="I166:J166"/>
    <mergeCell ref="I161:J161"/>
    <mergeCell ref="I162:J162"/>
    <mergeCell ref="I167:J167"/>
    <mergeCell ref="I168:J168"/>
    <mergeCell ref="I153:J153"/>
    <mergeCell ref="I154:J154"/>
    <mergeCell ref="I155:J155"/>
    <mergeCell ref="I156:J156"/>
    <mergeCell ref="I157:J157"/>
    <mergeCell ref="I158:J158"/>
    <mergeCell ref="I147:J147"/>
    <mergeCell ref="I148:J148"/>
    <mergeCell ref="I149:J149"/>
    <mergeCell ref="I150:J150"/>
    <mergeCell ref="I151:J151"/>
    <mergeCell ref="I152:J152"/>
    <mergeCell ref="I141:J141"/>
    <mergeCell ref="I142:J142"/>
    <mergeCell ref="I143:J143"/>
    <mergeCell ref="I144:J144"/>
    <mergeCell ref="I145:J145"/>
    <mergeCell ref="I146:J146"/>
    <mergeCell ref="I135:J135"/>
    <mergeCell ref="I136:J136"/>
    <mergeCell ref="I137:J137"/>
    <mergeCell ref="I138:J138"/>
    <mergeCell ref="I139:J139"/>
    <mergeCell ref="I140:J140"/>
    <mergeCell ref="I129:J129"/>
    <mergeCell ref="I130:J130"/>
    <mergeCell ref="I131:J131"/>
    <mergeCell ref="I132:J132"/>
    <mergeCell ref="I133:J133"/>
    <mergeCell ref="I134:J134"/>
    <mergeCell ref="I123:J123"/>
    <mergeCell ref="I124:J124"/>
    <mergeCell ref="I125:J125"/>
    <mergeCell ref="I126:J126"/>
    <mergeCell ref="I127:J127"/>
    <mergeCell ref="I128:J128"/>
    <mergeCell ref="I117:J117"/>
    <mergeCell ref="I118:J118"/>
    <mergeCell ref="I119:J119"/>
    <mergeCell ref="I120:J120"/>
    <mergeCell ref="I121:J121"/>
    <mergeCell ref="I122:J122"/>
    <mergeCell ref="I111:J111"/>
    <mergeCell ref="I112:J112"/>
    <mergeCell ref="I113:J113"/>
    <mergeCell ref="I114:J114"/>
    <mergeCell ref="I115:J115"/>
    <mergeCell ref="I116:J116"/>
    <mergeCell ref="I105:J105"/>
    <mergeCell ref="I106:J106"/>
    <mergeCell ref="I107:J107"/>
    <mergeCell ref="I108:J108"/>
    <mergeCell ref="I109:J109"/>
    <mergeCell ref="I110:J110"/>
    <mergeCell ref="I99:J99"/>
    <mergeCell ref="I100:J100"/>
    <mergeCell ref="I101:J101"/>
    <mergeCell ref="I102:J102"/>
    <mergeCell ref="I103:J103"/>
    <mergeCell ref="I104:J104"/>
    <mergeCell ref="I91:J91"/>
    <mergeCell ref="I92:J92"/>
    <mergeCell ref="I95:J95"/>
    <mergeCell ref="I96:J96"/>
    <mergeCell ref="I97:J97"/>
    <mergeCell ref="I98:J98"/>
    <mergeCell ref="I85:J85"/>
    <mergeCell ref="I86:J86"/>
    <mergeCell ref="I87:J87"/>
    <mergeCell ref="I88:J88"/>
    <mergeCell ref="I89:J89"/>
    <mergeCell ref="I90:J90"/>
    <mergeCell ref="I93:J93"/>
    <mergeCell ref="I94:J94"/>
    <mergeCell ref="I79:J79"/>
    <mergeCell ref="I80:J80"/>
    <mergeCell ref="I81:J81"/>
    <mergeCell ref="I82:J82"/>
    <mergeCell ref="I83:J83"/>
    <mergeCell ref="I84:J84"/>
    <mergeCell ref="I73:J73"/>
    <mergeCell ref="I74:J74"/>
    <mergeCell ref="I75:J75"/>
    <mergeCell ref="I76:J76"/>
    <mergeCell ref="I77:J77"/>
    <mergeCell ref="I78:J78"/>
    <mergeCell ref="I67:J67"/>
    <mergeCell ref="I68:J68"/>
    <mergeCell ref="I69:J69"/>
    <mergeCell ref="I70:J70"/>
    <mergeCell ref="I71:J71"/>
    <mergeCell ref="I72:J72"/>
    <mergeCell ref="I61:J61"/>
    <mergeCell ref="I62:J62"/>
    <mergeCell ref="I63:J63"/>
    <mergeCell ref="I64:J64"/>
    <mergeCell ref="I65:J65"/>
    <mergeCell ref="I66:J66"/>
    <mergeCell ref="I55:J55"/>
    <mergeCell ref="I56:J56"/>
    <mergeCell ref="I57:J57"/>
    <mergeCell ref="I58:J58"/>
    <mergeCell ref="I59:J59"/>
    <mergeCell ref="I60:J60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13:J13"/>
    <mergeCell ref="I14:J14"/>
    <mergeCell ref="I15:J15"/>
    <mergeCell ref="I16:J16"/>
    <mergeCell ref="I17:J17"/>
    <mergeCell ref="I18:J18"/>
    <mergeCell ref="I10:J10"/>
    <mergeCell ref="I11:J11"/>
    <mergeCell ref="I12:J12"/>
    <mergeCell ref="A7:A8"/>
    <mergeCell ref="B7:B8"/>
    <mergeCell ref="C7:C8"/>
    <mergeCell ref="D7:D8"/>
    <mergeCell ref="E7:F7"/>
    <mergeCell ref="G7:G8"/>
    <mergeCell ref="I1:J1"/>
    <mergeCell ref="A2:J2"/>
    <mergeCell ref="A3:J3"/>
    <mergeCell ref="A4:J4"/>
    <mergeCell ref="A5:J5"/>
    <mergeCell ref="I6:J6"/>
    <mergeCell ref="H7:H8"/>
    <mergeCell ref="I7:J8"/>
    <mergeCell ref="I9:J9"/>
  </mergeCells>
  <pageMargins left="7.874015748031496E-2" right="0.39370078740157483" top="0.47244094488188981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IP-10</vt:lpstr>
      <vt:lpstr>'IP-10'!Títulos_a_imprimir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cp:lastPrinted>2022-03-08T18:31:05Z</cp:lastPrinted>
  <dcterms:created xsi:type="dcterms:W3CDTF">2022-02-08T20:28:32Z</dcterms:created>
  <dcterms:modified xsi:type="dcterms:W3CDTF">2022-03-08T18:57:14Z</dcterms:modified>
</cp:coreProperties>
</file>