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valuación al Desempeño 2019 la buena\4.7.9\"/>
    </mc:Choice>
  </mc:AlternateContent>
  <bookViews>
    <workbookView xWindow="0" yWindow="0" windowWidth="19200" windowHeight="7932" activeTab="2"/>
  </bookViews>
  <sheets>
    <sheet name="General" sheetId="1" r:id="rId1"/>
    <sheet name="Finanzas" sheetId="2" r:id="rId2"/>
    <sheet name="Comercial" sheetId="3" r:id="rId3"/>
    <sheet name="Operativa" sheetId="4" r:id="rId4"/>
    <sheet name="D. Tecnica" sheetId="5" r:id="rId5"/>
    <sheet name="Gestion C" sheetId="6" r:id="rId6"/>
  </sheets>
  <externalReferences>
    <externalReference r:id="rId7"/>
    <externalReference r:id="rId8"/>
    <externalReference r:id="rId9"/>
    <externalReference r:id="rId10"/>
  </externalReferences>
  <definedNames>
    <definedName name="_xlnm.Print_Area" localSheetId="2">Comercial!$A$1:$T$98</definedName>
    <definedName name="_xlnm.Print_Area" localSheetId="4">'D. Tecnica'!$A$1:$T$89</definedName>
    <definedName name="_xlnm.Print_Area" localSheetId="1">Finanzas!$A$1:$T$82</definedName>
    <definedName name="_xlnm.Print_Area" localSheetId="0">General!$A$1:$T$90</definedName>
    <definedName name="_xlnm.Print_Area" localSheetId="5">'Gestion C'!$A$1:$T$79</definedName>
    <definedName name="_xlnm.Print_Area" localSheetId="3">Operativa!$A$1:$T$192</definedName>
    <definedName name="_xlnm.Print_Titles" localSheetId="2">Comercial!$15:$16</definedName>
    <definedName name="_xlnm.Print_Titles" localSheetId="1">Finanzas!$1:$16</definedName>
    <definedName name="_xlnm.Print_Titles" localSheetId="0">General!$1:$4</definedName>
    <definedName name="_xlnm.Print_Titles" localSheetId="5">'Gestion C'!$1:$3</definedName>
    <definedName name="_xlnm.Print_Titles" localSheetId="3">Operativa!$1:$4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6" l="1"/>
  <c r="O50" i="6"/>
  <c r="N50" i="6"/>
  <c r="M50" i="6"/>
  <c r="L50" i="6"/>
  <c r="K50" i="6"/>
  <c r="J50" i="6"/>
  <c r="I50" i="6"/>
  <c r="H50" i="6"/>
  <c r="G50" i="6"/>
  <c r="F50" i="6"/>
  <c r="E50" i="6"/>
  <c r="R50" i="6" s="1"/>
  <c r="P49" i="6"/>
  <c r="O49" i="6"/>
  <c r="N49" i="6"/>
  <c r="M49" i="6"/>
  <c r="L49" i="6"/>
  <c r="K49" i="6"/>
  <c r="J49" i="6"/>
  <c r="I49" i="6"/>
  <c r="H49" i="6"/>
  <c r="G49" i="6"/>
  <c r="F49" i="6"/>
  <c r="E49" i="6"/>
  <c r="R49" i="6" s="1"/>
  <c r="P48" i="6"/>
  <c r="O48" i="6"/>
  <c r="N48" i="6"/>
  <c r="M48" i="6"/>
  <c r="L48" i="6"/>
  <c r="K48" i="6"/>
  <c r="J48" i="6"/>
  <c r="I48" i="6"/>
  <c r="H48" i="6"/>
  <c r="G48" i="6"/>
  <c r="F48" i="6"/>
  <c r="E48" i="6"/>
  <c r="P47" i="6"/>
  <c r="O47" i="6"/>
  <c r="N47" i="6"/>
  <c r="M47" i="6"/>
  <c r="L47" i="6"/>
  <c r="K47" i="6"/>
  <c r="J47" i="6"/>
  <c r="I47" i="6"/>
  <c r="H47" i="6"/>
  <c r="G47" i="6"/>
  <c r="F47" i="6"/>
  <c r="E47" i="6"/>
  <c r="R47" i="6" s="1"/>
  <c r="R46" i="6"/>
  <c r="T45" i="6"/>
  <c r="R45" i="6"/>
  <c r="S45" i="6" s="1"/>
  <c r="R44" i="6"/>
  <c r="S43" i="6"/>
  <c r="R43" i="6"/>
  <c r="R40" i="6"/>
  <c r="T39" i="6" s="1"/>
  <c r="R39" i="6"/>
  <c r="R38" i="6"/>
  <c r="S37" i="6"/>
  <c r="R37" i="6"/>
  <c r="S39" i="6" s="1"/>
  <c r="R36" i="6"/>
  <c r="T35" i="6"/>
  <c r="R35" i="6"/>
  <c r="S35" i="6" s="1"/>
  <c r="R34" i="6"/>
  <c r="S33" i="6"/>
  <c r="R33" i="6"/>
  <c r="R32" i="6"/>
  <c r="T31" i="6" s="1"/>
  <c r="R31" i="6"/>
  <c r="R30" i="6"/>
  <c r="S29" i="6"/>
  <c r="R29" i="6"/>
  <c r="S31" i="6" s="1"/>
  <c r="R28" i="6"/>
  <c r="T27" i="6"/>
  <c r="R27" i="6"/>
  <c r="S27" i="6" s="1"/>
  <c r="R26" i="6"/>
  <c r="S25" i="6"/>
  <c r="R25" i="6"/>
  <c r="R24" i="6"/>
  <c r="T23" i="6" s="1"/>
  <c r="R23" i="6"/>
  <c r="R22" i="6"/>
  <c r="S21" i="6"/>
  <c r="R21" i="6"/>
  <c r="S23" i="6" s="1"/>
  <c r="R20" i="6"/>
  <c r="T19" i="6"/>
  <c r="R19" i="6"/>
  <c r="S19" i="6" s="1"/>
  <c r="R18" i="6"/>
  <c r="R48" i="6" s="1"/>
  <c r="S17" i="6"/>
  <c r="R17" i="6"/>
  <c r="D17" i="6"/>
  <c r="Q13" i="6"/>
  <c r="I13" i="6"/>
  <c r="E13" i="6"/>
  <c r="A13" i="6"/>
  <c r="P70" i="5"/>
  <c r="O70" i="5"/>
  <c r="N70" i="5"/>
  <c r="M70" i="5"/>
  <c r="L70" i="5"/>
  <c r="K70" i="5"/>
  <c r="J70" i="5"/>
  <c r="I70" i="5"/>
  <c r="H70" i="5"/>
  <c r="G70" i="5"/>
  <c r="F70" i="5"/>
  <c r="E70" i="5"/>
  <c r="R70" i="5" s="1"/>
  <c r="S69" i="5"/>
  <c r="P69" i="5"/>
  <c r="O69" i="5"/>
  <c r="N69" i="5"/>
  <c r="M69" i="5"/>
  <c r="L69" i="5"/>
  <c r="K69" i="5"/>
  <c r="R69" i="5" s="1"/>
  <c r="P68" i="5"/>
  <c r="O68" i="5"/>
  <c r="N68" i="5"/>
  <c r="M68" i="5"/>
  <c r="L68" i="5"/>
  <c r="K68" i="5"/>
  <c r="J68" i="5"/>
  <c r="I68" i="5"/>
  <c r="H68" i="5"/>
  <c r="G68" i="5"/>
  <c r="F68" i="5"/>
  <c r="E68" i="5"/>
  <c r="R68" i="5" s="1"/>
  <c r="P67" i="5"/>
  <c r="O67" i="5"/>
  <c r="N67" i="5"/>
  <c r="M67" i="5"/>
  <c r="L67" i="5"/>
  <c r="K67" i="5"/>
  <c r="R67" i="5" s="1"/>
  <c r="R66" i="5"/>
  <c r="T65" i="5"/>
  <c r="R65" i="5"/>
  <c r="S65" i="5" s="1"/>
  <c r="R64" i="5"/>
  <c r="R63" i="5"/>
  <c r="R62" i="5"/>
  <c r="T61" i="5"/>
  <c r="R61" i="5"/>
  <c r="S61" i="5" s="1"/>
  <c r="R60" i="5"/>
  <c r="R59" i="5"/>
  <c r="R58" i="5"/>
  <c r="T57" i="5"/>
  <c r="R57" i="5"/>
  <c r="S57" i="5" s="1"/>
  <c r="R56" i="5"/>
  <c r="R55" i="5"/>
  <c r="R54" i="5"/>
  <c r="T53" i="5"/>
  <c r="R53" i="5"/>
  <c r="S53" i="5" s="1"/>
  <c r="R52" i="5"/>
  <c r="R51" i="5"/>
  <c r="R50" i="5"/>
  <c r="T49" i="5"/>
  <c r="R49" i="5"/>
  <c r="S49" i="5" s="1"/>
  <c r="R48" i="5"/>
  <c r="R47" i="5"/>
  <c r="R46" i="5"/>
  <c r="T45" i="5"/>
  <c r="R45" i="5"/>
  <c r="S45" i="5" s="1"/>
  <c r="R44" i="5"/>
  <c r="R43" i="5"/>
  <c r="R42" i="5"/>
  <c r="T41" i="5"/>
  <c r="R41" i="5"/>
  <c r="S41" i="5" s="1"/>
  <c r="R40" i="5"/>
  <c r="R39" i="5"/>
  <c r="R38" i="5"/>
  <c r="T37" i="5"/>
  <c r="R37" i="5"/>
  <c r="S37" i="5" s="1"/>
  <c r="R36" i="5"/>
  <c r="R35" i="5"/>
  <c r="R34" i="5"/>
  <c r="T33" i="5"/>
  <c r="R33" i="5"/>
  <c r="S33" i="5" s="1"/>
  <c r="R32" i="5"/>
  <c r="R31" i="5"/>
  <c r="R30" i="5"/>
  <c r="T29" i="5"/>
  <c r="R29" i="5"/>
  <c r="S29" i="5" s="1"/>
  <c r="R28" i="5"/>
  <c r="R27" i="5"/>
  <c r="R26" i="5"/>
  <c r="T25" i="5"/>
  <c r="R25" i="5"/>
  <c r="S25" i="5" s="1"/>
  <c r="R24" i="5"/>
  <c r="R23" i="5"/>
  <c r="R22" i="5"/>
  <c r="T21" i="5"/>
  <c r="R21" i="5"/>
  <c r="S21" i="5" s="1"/>
  <c r="R20" i="5"/>
  <c r="R19" i="5"/>
  <c r="P152" i="4"/>
  <c r="O152" i="4"/>
  <c r="N152" i="4"/>
  <c r="M152" i="4"/>
  <c r="L152" i="4"/>
  <c r="K152" i="4"/>
  <c r="J152" i="4"/>
  <c r="I152" i="4"/>
  <c r="H152" i="4"/>
  <c r="G152" i="4"/>
  <c r="F152" i="4"/>
  <c r="E152" i="4"/>
  <c r="R152" i="4" s="1"/>
  <c r="D152" i="4"/>
  <c r="P151" i="4"/>
  <c r="O151" i="4"/>
  <c r="N151" i="4"/>
  <c r="M151" i="4"/>
  <c r="L151" i="4"/>
  <c r="K151" i="4"/>
  <c r="J151" i="4"/>
  <c r="I151" i="4"/>
  <c r="H151" i="4"/>
  <c r="G151" i="4"/>
  <c r="F151" i="4"/>
  <c r="E151" i="4"/>
  <c r="R151" i="4" s="1"/>
  <c r="D151" i="4"/>
  <c r="P150" i="4"/>
  <c r="O150" i="4"/>
  <c r="N150" i="4"/>
  <c r="M150" i="4"/>
  <c r="L150" i="4"/>
  <c r="K150" i="4"/>
  <c r="J150" i="4"/>
  <c r="I150" i="4"/>
  <c r="H150" i="4"/>
  <c r="G150" i="4"/>
  <c r="F150" i="4"/>
  <c r="E150" i="4"/>
  <c r="R150" i="4" s="1"/>
  <c r="P149" i="4"/>
  <c r="O149" i="4"/>
  <c r="N149" i="4"/>
  <c r="M149" i="4"/>
  <c r="L149" i="4"/>
  <c r="K149" i="4"/>
  <c r="J149" i="4"/>
  <c r="I149" i="4"/>
  <c r="H149" i="4"/>
  <c r="G149" i="4"/>
  <c r="F149" i="4"/>
  <c r="E149" i="4"/>
  <c r="R148" i="4"/>
  <c r="D148" i="4"/>
  <c r="R147" i="4"/>
  <c r="D147" i="4"/>
  <c r="R146" i="4"/>
  <c r="T147" i="4" s="1"/>
  <c r="R145" i="4"/>
  <c r="S147" i="4" s="1"/>
  <c r="R144" i="4"/>
  <c r="D144" i="4"/>
  <c r="S143" i="4"/>
  <c r="R143" i="4"/>
  <c r="D143" i="4"/>
  <c r="R142" i="4"/>
  <c r="T143" i="4" s="1"/>
  <c r="V141" i="4"/>
  <c r="R141" i="4"/>
  <c r="R140" i="4"/>
  <c r="D140" i="4"/>
  <c r="R139" i="4"/>
  <c r="S139" i="4" s="1"/>
  <c r="D139" i="4"/>
  <c r="R138" i="4"/>
  <c r="T139" i="4" s="1"/>
  <c r="V137" i="4"/>
  <c r="R137" i="4"/>
  <c r="R136" i="4"/>
  <c r="D136" i="4"/>
  <c r="S135" i="4"/>
  <c r="R135" i="4"/>
  <c r="D135" i="4"/>
  <c r="R134" i="4"/>
  <c r="T135" i="4" s="1"/>
  <c r="V133" i="4"/>
  <c r="R133" i="4"/>
  <c r="R132" i="4"/>
  <c r="D132" i="4"/>
  <c r="R131" i="4"/>
  <c r="S131" i="4" s="1"/>
  <c r="D131" i="4"/>
  <c r="R130" i="4"/>
  <c r="T131" i="4" s="1"/>
  <c r="V129" i="4"/>
  <c r="R129" i="4"/>
  <c r="R128" i="4"/>
  <c r="D128" i="4"/>
  <c r="S127" i="4"/>
  <c r="R127" i="4"/>
  <c r="D127" i="4"/>
  <c r="R126" i="4"/>
  <c r="T127" i="4" s="1"/>
  <c r="V125" i="4"/>
  <c r="R125" i="4"/>
  <c r="R124" i="4"/>
  <c r="D124" i="4"/>
  <c r="R123" i="4"/>
  <c r="S123" i="4" s="1"/>
  <c r="D123" i="4"/>
  <c r="R122" i="4"/>
  <c r="T123" i="4" s="1"/>
  <c r="V121" i="4"/>
  <c r="R121" i="4"/>
  <c r="R120" i="4"/>
  <c r="D120" i="4"/>
  <c r="S119" i="4"/>
  <c r="R119" i="4"/>
  <c r="D119" i="4"/>
  <c r="R118" i="4"/>
  <c r="T119" i="4" s="1"/>
  <c r="V117" i="4"/>
  <c r="R117" i="4"/>
  <c r="R116" i="4"/>
  <c r="D116" i="4"/>
  <c r="R115" i="4"/>
  <c r="S115" i="4" s="1"/>
  <c r="D115" i="4"/>
  <c r="R114" i="4"/>
  <c r="T115" i="4" s="1"/>
  <c r="V113" i="4"/>
  <c r="R113" i="4"/>
  <c r="R112" i="4"/>
  <c r="D112" i="4"/>
  <c r="S111" i="4"/>
  <c r="R111" i="4"/>
  <c r="D111" i="4"/>
  <c r="R110" i="4"/>
  <c r="T111" i="4" s="1"/>
  <c r="V109" i="4"/>
  <c r="R109" i="4"/>
  <c r="R108" i="4"/>
  <c r="D108" i="4"/>
  <c r="R107" i="4"/>
  <c r="S107" i="4" s="1"/>
  <c r="D107" i="4"/>
  <c r="R106" i="4"/>
  <c r="T107" i="4" s="1"/>
  <c r="V105" i="4"/>
  <c r="R105" i="4"/>
  <c r="R104" i="4"/>
  <c r="D104" i="4"/>
  <c r="S103" i="4"/>
  <c r="R103" i="4"/>
  <c r="D103" i="4"/>
  <c r="R102" i="4"/>
  <c r="T103" i="4" s="1"/>
  <c r="V101" i="4"/>
  <c r="R101" i="4"/>
  <c r="R100" i="4"/>
  <c r="D100" i="4"/>
  <c r="R99" i="4"/>
  <c r="S99" i="4" s="1"/>
  <c r="D99" i="4"/>
  <c r="R98" i="4"/>
  <c r="T99" i="4" s="1"/>
  <c r="V97" i="4"/>
  <c r="R97" i="4"/>
  <c r="R96" i="4"/>
  <c r="D96" i="4"/>
  <c r="S95" i="4"/>
  <c r="R95" i="4"/>
  <c r="D95" i="4"/>
  <c r="R94" i="4"/>
  <c r="T95" i="4" s="1"/>
  <c r="V93" i="4"/>
  <c r="R93" i="4"/>
  <c r="R92" i="4"/>
  <c r="D92" i="4"/>
  <c r="R91" i="4"/>
  <c r="S91" i="4" s="1"/>
  <c r="D91" i="4"/>
  <c r="R90" i="4"/>
  <c r="T91" i="4" s="1"/>
  <c r="V89" i="4"/>
  <c r="R89" i="4"/>
  <c r="R88" i="4"/>
  <c r="D88" i="4"/>
  <c r="S87" i="4"/>
  <c r="R87" i="4"/>
  <c r="D87" i="4"/>
  <c r="R86" i="4"/>
  <c r="T87" i="4" s="1"/>
  <c r="V85" i="4"/>
  <c r="R85" i="4"/>
  <c r="R84" i="4"/>
  <c r="D84" i="4"/>
  <c r="R83" i="4"/>
  <c r="S83" i="4" s="1"/>
  <c r="D83" i="4"/>
  <c r="R82" i="4"/>
  <c r="T83" i="4" s="1"/>
  <c r="V81" i="4"/>
  <c r="R81" i="4"/>
  <c r="R80" i="4"/>
  <c r="D80" i="4"/>
  <c r="S79" i="4"/>
  <c r="R79" i="4"/>
  <c r="D79" i="4"/>
  <c r="R78" i="4"/>
  <c r="T79" i="4" s="1"/>
  <c r="V77" i="4"/>
  <c r="R77" i="4"/>
  <c r="R76" i="4"/>
  <c r="D76" i="4"/>
  <c r="R75" i="4"/>
  <c r="S75" i="4" s="1"/>
  <c r="D75" i="4"/>
  <c r="R74" i="4"/>
  <c r="T75" i="4" s="1"/>
  <c r="V73" i="4"/>
  <c r="R73" i="4"/>
  <c r="R72" i="4"/>
  <c r="D72" i="4"/>
  <c r="S71" i="4"/>
  <c r="R71" i="4"/>
  <c r="D71" i="4"/>
  <c r="R70" i="4"/>
  <c r="T71" i="4" s="1"/>
  <c r="V69" i="4"/>
  <c r="R69" i="4"/>
  <c r="R68" i="4"/>
  <c r="D68" i="4"/>
  <c r="R67" i="4"/>
  <c r="S67" i="4" s="1"/>
  <c r="D67" i="4"/>
  <c r="R66" i="4"/>
  <c r="T67" i="4" s="1"/>
  <c r="V65" i="4"/>
  <c r="R65" i="4"/>
  <c r="R64" i="4"/>
  <c r="D64" i="4"/>
  <c r="S63" i="4"/>
  <c r="R63" i="4"/>
  <c r="D63" i="4"/>
  <c r="R62" i="4"/>
  <c r="T63" i="4" s="1"/>
  <c r="V61" i="4"/>
  <c r="R61" i="4"/>
  <c r="R60" i="4"/>
  <c r="D60" i="4"/>
  <c r="R59" i="4"/>
  <c r="S59" i="4" s="1"/>
  <c r="D59" i="4"/>
  <c r="R58" i="4"/>
  <c r="T59" i="4" s="1"/>
  <c r="V57" i="4"/>
  <c r="R57" i="4"/>
  <c r="R56" i="4"/>
  <c r="D56" i="4"/>
  <c r="S55" i="4"/>
  <c r="R55" i="4"/>
  <c r="D55" i="4"/>
  <c r="R54" i="4"/>
  <c r="T55" i="4" s="1"/>
  <c r="V53" i="4"/>
  <c r="R53" i="4"/>
  <c r="R52" i="4"/>
  <c r="D52" i="4"/>
  <c r="R51" i="4"/>
  <c r="S51" i="4" s="1"/>
  <c r="D51" i="4"/>
  <c r="R50" i="4"/>
  <c r="T51" i="4" s="1"/>
  <c r="V49" i="4"/>
  <c r="R49" i="4"/>
  <c r="R48" i="4"/>
  <c r="D48" i="4"/>
  <c r="R47" i="4"/>
  <c r="R46" i="4"/>
  <c r="T47" i="4" s="1"/>
  <c r="V45" i="4"/>
  <c r="R45" i="4"/>
  <c r="S47" i="4" s="1"/>
  <c r="R44" i="4"/>
  <c r="D44" i="4"/>
  <c r="S43" i="4"/>
  <c r="R43" i="4"/>
  <c r="D43" i="4"/>
  <c r="R42" i="4"/>
  <c r="T43" i="4" s="1"/>
  <c r="V41" i="4"/>
  <c r="R41" i="4"/>
  <c r="R40" i="4"/>
  <c r="D40" i="4"/>
  <c r="R39" i="4"/>
  <c r="S39" i="4" s="1"/>
  <c r="D39" i="4"/>
  <c r="R38" i="4"/>
  <c r="T39" i="4" s="1"/>
  <c r="R37" i="4"/>
  <c r="R36" i="4"/>
  <c r="D36" i="4"/>
  <c r="R35" i="4"/>
  <c r="S35" i="4" s="1"/>
  <c r="D35" i="4"/>
  <c r="R34" i="4"/>
  <c r="T35" i="4" s="1"/>
  <c r="R33" i="4"/>
  <c r="R32" i="4"/>
  <c r="D32" i="4"/>
  <c r="R31" i="4"/>
  <c r="S31" i="4" s="1"/>
  <c r="D31" i="4"/>
  <c r="R30" i="4"/>
  <c r="T31" i="4" s="1"/>
  <c r="V29" i="4"/>
  <c r="R29" i="4"/>
  <c r="R28" i="4"/>
  <c r="D28" i="4"/>
  <c r="R27" i="4"/>
  <c r="R26" i="4"/>
  <c r="T27" i="4" s="1"/>
  <c r="V25" i="4"/>
  <c r="R25" i="4"/>
  <c r="S27" i="4" s="1"/>
  <c r="R24" i="4"/>
  <c r="D24" i="4"/>
  <c r="S23" i="4"/>
  <c r="R23" i="4"/>
  <c r="D23" i="4"/>
  <c r="R22" i="4"/>
  <c r="T23" i="4" s="1"/>
  <c r="V21" i="4"/>
  <c r="R21" i="4"/>
  <c r="R20" i="4"/>
  <c r="D20" i="4"/>
  <c r="R19" i="4"/>
  <c r="S19" i="4" s="1"/>
  <c r="D19" i="4"/>
  <c r="R18" i="4"/>
  <c r="T19" i="4" s="1"/>
  <c r="V17" i="4"/>
  <c r="R17" i="4"/>
  <c r="R149" i="4" s="1"/>
  <c r="P88" i="3"/>
  <c r="O88" i="3"/>
  <c r="N88" i="3"/>
  <c r="M88" i="3"/>
  <c r="L88" i="3"/>
  <c r="K88" i="3"/>
  <c r="J88" i="3"/>
  <c r="I88" i="3"/>
  <c r="H88" i="3"/>
  <c r="G88" i="3"/>
  <c r="F88" i="3"/>
  <c r="E88" i="3"/>
  <c r="R88" i="3" s="1"/>
  <c r="D88" i="3"/>
  <c r="P87" i="3"/>
  <c r="O87" i="3"/>
  <c r="N87" i="3"/>
  <c r="M87" i="3"/>
  <c r="L87" i="3"/>
  <c r="K87" i="3"/>
  <c r="J87" i="3"/>
  <c r="I87" i="3"/>
  <c r="G87" i="3"/>
  <c r="F87" i="3"/>
  <c r="E87" i="3"/>
  <c r="D87" i="3"/>
  <c r="P86" i="3"/>
  <c r="O86" i="3"/>
  <c r="N86" i="3"/>
  <c r="M86" i="3"/>
  <c r="L86" i="3"/>
  <c r="K86" i="3"/>
  <c r="J86" i="3"/>
  <c r="I86" i="3"/>
  <c r="H86" i="3"/>
  <c r="G86" i="3"/>
  <c r="F86" i="3"/>
  <c r="E86" i="3"/>
  <c r="R86" i="3" s="1"/>
  <c r="P85" i="3"/>
  <c r="O85" i="3"/>
  <c r="N85" i="3"/>
  <c r="M85" i="3"/>
  <c r="L85" i="3"/>
  <c r="K85" i="3"/>
  <c r="J85" i="3"/>
  <c r="I85" i="3"/>
  <c r="H85" i="3"/>
  <c r="G85" i="3"/>
  <c r="F85" i="3"/>
  <c r="E85" i="3"/>
  <c r="R85" i="3" s="1"/>
  <c r="R84" i="3"/>
  <c r="D84" i="3"/>
  <c r="R83" i="3"/>
  <c r="S83" i="3" s="1"/>
  <c r="R82" i="3"/>
  <c r="T83" i="3" s="1"/>
  <c r="S81" i="3"/>
  <c r="R81" i="3"/>
  <c r="B81" i="3"/>
  <c r="R80" i="3"/>
  <c r="D80" i="3"/>
  <c r="R79" i="3"/>
  <c r="S79" i="3" s="1"/>
  <c r="R78" i="3"/>
  <c r="T79" i="3" s="1"/>
  <c r="S77" i="3"/>
  <c r="R77" i="3"/>
  <c r="R76" i="3"/>
  <c r="D76" i="3"/>
  <c r="R75" i="3"/>
  <c r="R74" i="3"/>
  <c r="T75" i="3" s="1"/>
  <c r="S73" i="3"/>
  <c r="R73" i="3"/>
  <c r="S75" i="3" s="1"/>
  <c r="R72" i="3"/>
  <c r="D72" i="3"/>
  <c r="R71" i="3"/>
  <c r="R70" i="3"/>
  <c r="T71" i="3" s="1"/>
  <c r="S69" i="3"/>
  <c r="R69" i="3"/>
  <c r="S71" i="3" s="1"/>
  <c r="R68" i="3"/>
  <c r="D68" i="3"/>
  <c r="R67" i="3"/>
  <c r="S67" i="3" s="1"/>
  <c r="R66" i="3"/>
  <c r="T67" i="3" s="1"/>
  <c r="S65" i="3"/>
  <c r="R65" i="3"/>
  <c r="R64" i="3"/>
  <c r="D64" i="3"/>
  <c r="R63" i="3"/>
  <c r="R62" i="3"/>
  <c r="T63" i="3" s="1"/>
  <c r="S61" i="3"/>
  <c r="R61" i="3"/>
  <c r="S63" i="3" s="1"/>
  <c r="R60" i="3"/>
  <c r="D60" i="3"/>
  <c r="R59" i="3"/>
  <c r="S59" i="3" s="1"/>
  <c r="R58" i="3"/>
  <c r="T59" i="3" s="1"/>
  <c r="S57" i="3"/>
  <c r="R57" i="3"/>
  <c r="R56" i="3"/>
  <c r="D56" i="3"/>
  <c r="R55" i="3"/>
  <c r="D55" i="3"/>
  <c r="D57" i="3" s="1"/>
  <c r="D59" i="3" s="1"/>
  <c r="D61" i="3" s="1"/>
  <c r="D63" i="3" s="1"/>
  <c r="D65" i="3" s="1"/>
  <c r="D67" i="3" s="1"/>
  <c r="D69" i="3" s="1"/>
  <c r="D71" i="3" s="1"/>
  <c r="D73" i="3" s="1"/>
  <c r="D75" i="3" s="1"/>
  <c r="D77" i="3" s="1"/>
  <c r="D79" i="3" s="1"/>
  <c r="D81" i="3" s="1"/>
  <c r="D83" i="3" s="1"/>
  <c r="R54" i="3"/>
  <c r="T55" i="3" s="1"/>
  <c r="S53" i="3"/>
  <c r="R53" i="3"/>
  <c r="S55" i="3" s="1"/>
  <c r="R52" i="3"/>
  <c r="D52" i="3"/>
  <c r="T51" i="3"/>
  <c r="R51" i="3"/>
  <c r="S51" i="3" s="1"/>
  <c r="D51" i="3"/>
  <c r="R50" i="3"/>
  <c r="S49" i="3"/>
  <c r="R49" i="3"/>
  <c r="B49" i="3"/>
  <c r="R48" i="3"/>
  <c r="D48" i="3"/>
  <c r="R47" i="3"/>
  <c r="Q47" i="3"/>
  <c r="D47" i="3"/>
  <c r="R46" i="3"/>
  <c r="T47" i="3" s="1"/>
  <c r="S45" i="3"/>
  <c r="R45" i="3"/>
  <c r="S47" i="3" s="1"/>
  <c r="R44" i="3"/>
  <c r="D44" i="3"/>
  <c r="T43" i="3"/>
  <c r="R43" i="3"/>
  <c r="S43" i="3" s="1"/>
  <c r="D43" i="3"/>
  <c r="R42" i="3"/>
  <c r="S41" i="3"/>
  <c r="R41" i="3"/>
  <c r="Q41" i="3"/>
  <c r="R40" i="3"/>
  <c r="D40" i="3"/>
  <c r="R39" i="3"/>
  <c r="Q39" i="3"/>
  <c r="D39" i="3"/>
  <c r="R38" i="3"/>
  <c r="T39" i="3" s="1"/>
  <c r="S37" i="3"/>
  <c r="R37" i="3"/>
  <c r="S39" i="3" s="1"/>
  <c r="R36" i="3"/>
  <c r="D36" i="3"/>
  <c r="T35" i="3"/>
  <c r="R35" i="3"/>
  <c r="S35" i="3" s="1"/>
  <c r="D35" i="3"/>
  <c r="R34" i="3"/>
  <c r="S33" i="3"/>
  <c r="R33" i="3"/>
  <c r="Q33" i="3"/>
  <c r="R32" i="3"/>
  <c r="D32" i="3"/>
  <c r="R31" i="3"/>
  <c r="Q31" i="3"/>
  <c r="D31" i="3"/>
  <c r="R30" i="3"/>
  <c r="T31" i="3" s="1"/>
  <c r="S29" i="3"/>
  <c r="R29" i="3"/>
  <c r="S31" i="3" s="1"/>
  <c r="R28" i="3"/>
  <c r="D28" i="3"/>
  <c r="Q27" i="3"/>
  <c r="H27" i="3"/>
  <c r="H87" i="3" s="1"/>
  <c r="D27" i="3"/>
  <c r="R26" i="3"/>
  <c r="T27" i="3" s="1"/>
  <c r="S25" i="3"/>
  <c r="R25" i="3"/>
  <c r="Q25" i="3"/>
  <c r="R24" i="3"/>
  <c r="D24" i="3"/>
  <c r="T23" i="3"/>
  <c r="R23" i="3"/>
  <c r="S23" i="3" s="1"/>
  <c r="Q23" i="3"/>
  <c r="D23" i="3"/>
  <c r="R22" i="3"/>
  <c r="S21" i="3"/>
  <c r="R21" i="3"/>
  <c r="Q21" i="3"/>
  <c r="R20" i="3"/>
  <c r="D20" i="3"/>
  <c r="R19" i="3"/>
  <c r="Q19" i="3"/>
  <c r="D19" i="3"/>
  <c r="R18" i="3"/>
  <c r="T19" i="3" s="1"/>
  <c r="S17" i="3"/>
  <c r="R17" i="3"/>
  <c r="S19" i="3" s="1"/>
  <c r="Q13" i="3"/>
  <c r="I13" i="3"/>
  <c r="E13" i="3"/>
  <c r="A13" i="3"/>
  <c r="P68" i="2"/>
  <c r="O68" i="2"/>
  <c r="N68" i="2"/>
  <c r="M68" i="2"/>
  <c r="L68" i="2"/>
  <c r="K68" i="2"/>
  <c r="J68" i="2"/>
  <c r="I68" i="2"/>
  <c r="H68" i="2"/>
  <c r="G68" i="2"/>
  <c r="F68" i="2"/>
  <c r="E68" i="2"/>
  <c r="P67" i="2"/>
  <c r="O67" i="2"/>
  <c r="N67" i="2"/>
  <c r="I67" i="2"/>
  <c r="H67" i="2"/>
  <c r="G67" i="2"/>
  <c r="F67" i="2"/>
  <c r="E67" i="2"/>
  <c r="U66" i="2"/>
  <c r="P66" i="2"/>
  <c r="O66" i="2"/>
  <c r="N66" i="2"/>
  <c r="M66" i="2"/>
  <c r="L66" i="2"/>
  <c r="K66" i="2"/>
  <c r="J66" i="2"/>
  <c r="I66" i="2"/>
  <c r="H66" i="2"/>
  <c r="G66" i="2"/>
  <c r="F66" i="2"/>
  <c r="E66" i="2"/>
  <c r="P65" i="2"/>
  <c r="O65" i="2"/>
  <c r="N65" i="2"/>
  <c r="M65" i="2"/>
  <c r="L65" i="2"/>
  <c r="K65" i="2"/>
  <c r="J65" i="2"/>
  <c r="I65" i="2"/>
  <c r="H65" i="2"/>
  <c r="G65" i="2"/>
  <c r="F65" i="2"/>
  <c r="E65" i="2"/>
  <c r="R64" i="2"/>
  <c r="T63" i="2" s="1"/>
  <c r="R63" i="2"/>
  <c r="R62" i="2"/>
  <c r="W61" i="2" s="1"/>
  <c r="R61" i="2"/>
  <c r="S63" i="2" s="1"/>
  <c r="R60" i="2"/>
  <c r="R59" i="2"/>
  <c r="S59" i="2" s="1"/>
  <c r="R58" i="2"/>
  <c r="T59" i="2" s="1"/>
  <c r="W57" i="2"/>
  <c r="R57" i="2"/>
  <c r="R56" i="2"/>
  <c r="T55" i="2" s="1"/>
  <c r="R55" i="2"/>
  <c r="R54" i="2"/>
  <c r="W53" i="2" s="1"/>
  <c r="R53" i="2"/>
  <c r="S55" i="2" s="1"/>
  <c r="R52" i="2"/>
  <c r="T51" i="2"/>
  <c r="R51" i="2"/>
  <c r="S51" i="2" s="1"/>
  <c r="R50" i="2"/>
  <c r="W49" i="2"/>
  <c r="R49" i="2"/>
  <c r="R48" i="2"/>
  <c r="T47" i="2" s="1"/>
  <c r="R47" i="2"/>
  <c r="W46" i="2"/>
  <c r="R46" i="2"/>
  <c r="R45" i="2"/>
  <c r="S47" i="2" s="1"/>
  <c r="R44" i="2"/>
  <c r="T43" i="2"/>
  <c r="R43" i="2"/>
  <c r="S43" i="2" s="1"/>
  <c r="R42" i="2"/>
  <c r="W41" i="2"/>
  <c r="R41" i="2"/>
  <c r="R40" i="2"/>
  <c r="T39" i="2" s="1"/>
  <c r="R39" i="2"/>
  <c r="R38" i="2"/>
  <c r="W37" i="2" s="1"/>
  <c r="R37" i="2"/>
  <c r="S39" i="2" s="1"/>
  <c r="R36" i="2"/>
  <c r="T35" i="2"/>
  <c r="R35" i="2"/>
  <c r="S35" i="2" s="1"/>
  <c r="R34" i="2"/>
  <c r="W33" i="2"/>
  <c r="R33" i="2"/>
  <c r="R32" i="2"/>
  <c r="T31" i="2" s="1"/>
  <c r="R31" i="2"/>
  <c r="R30" i="2"/>
  <c r="W29" i="2" s="1"/>
  <c r="R29" i="2"/>
  <c r="S31" i="2" s="1"/>
  <c r="R28" i="2"/>
  <c r="T27" i="2"/>
  <c r="R27" i="2"/>
  <c r="S27" i="2" s="1"/>
  <c r="R26" i="2"/>
  <c r="W25" i="2"/>
  <c r="R25" i="2"/>
  <c r="R24" i="2"/>
  <c r="T23" i="2" s="1"/>
  <c r="R23" i="2"/>
  <c r="R22" i="2"/>
  <c r="W21" i="2" s="1"/>
  <c r="R21" i="2"/>
  <c r="S23" i="2" s="1"/>
  <c r="R20" i="2"/>
  <c r="R68" i="2" s="1"/>
  <c r="R19" i="2"/>
  <c r="R67" i="2" s="1"/>
  <c r="R18" i="2"/>
  <c r="R66" i="2" s="1"/>
  <c r="R17" i="2"/>
  <c r="R65" i="2" s="1"/>
  <c r="O66" i="1"/>
  <c r="N66" i="1"/>
  <c r="L66" i="1"/>
  <c r="K66" i="1"/>
  <c r="J66" i="1"/>
  <c r="I66" i="1"/>
  <c r="H66" i="1"/>
  <c r="G66" i="1"/>
  <c r="F66" i="1"/>
  <c r="E66" i="1"/>
  <c r="D66" i="1"/>
  <c r="P65" i="1"/>
  <c r="O65" i="1"/>
  <c r="N65" i="1"/>
  <c r="M65" i="1"/>
  <c r="L65" i="1"/>
  <c r="K65" i="1"/>
  <c r="G65" i="1"/>
  <c r="F65" i="1"/>
  <c r="E65" i="1"/>
  <c r="D65" i="1"/>
  <c r="P64" i="1"/>
  <c r="O64" i="1"/>
  <c r="N64" i="1"/>
  <c r="M64" i="1"/>
  <c r="L64" i="1"/>
  <c r="K64" i="1"/>
  <c r="J64" i="1"/>
  <c r="I64" i="1"/>
  <c r="H64" i="1"/>
  <c r="G64" i="1"/>
  <c r="F64" i="1"/>
  <c r="E64" i="1"/>
  <c r="R64" i="1" s="1"/>
  <c r="P63" i="1"/>
  <c r="O63" i="1"/>
  <c r="N63" i="1"/>
  <c r="M63" i="1"/>
  <c r="L63" i="1"/>
  <c r="K63" i="1"/>
  <c r="J63" i="1"/>
  <c r="I63" i="1"/>
  <c r="H63" i="1"/>
  <c r="G63" i="1"/>
  <c r="F63" i="1"/>
  <c r="E63" i="1"/>
  <c r="R62" i="1"/>
  <c r="D62" i="1"/>
  <c r="R61" i="1"/>
  <c r="S61" i="1" s="1"/>
  <c r="Q61" i="1" s="1"/>
  <c r="D61" i="1"/>
  <c r="R60" i="1"/>
  <c r="T61" i="1" s="1"/>
  <c r="R59" i="1"/>
  <c r="R58" i="1"/>
  <c r="D58" i="1"/>
  <c r="S57" i="1"/>
  <c r="R57" i="1"/>
  <c r="Q57" i="1"/>
  <c r="D57" i="1"/>
  <c r="R56" i="1"/>
  <c r="T57" i="1" s="1"/>
  <c r="R55" i="1"/>
  <c r="R54" i="1"/>
  <c r="D54" i="1"/>
  <c r="T53" i="1"/>
  <c r="R53" i="1"/>
  <c r="S53" i="1" s="1"/>
  <c r="Q53" i="1" s="1"/>
  <c r="D53" i="1"/>
  <c r="R52" i="1"/>
  <c r="R51" i="1"/>
  <c r="R50" i="1"/>
  <c r="D50" i="1"/>
  <c r="J49" i="1"/>
  <c r="J65" i="1" s="1"/>
  <c r="I49" i="1"/>
  <c r="I65" i="1" s="1"/>
  <c r="H49" i="1"/>
  <c r="H65" i="1" s="1"/>
  <c r="D49" i="1"/>
  <c r="R48" i="1"/>
  <c r="T49" i="1" s="1"/>
  <c r="R47" i="1"/>
  <c r="R46" i="1"/>
  <c r="D46" i="1"/>
  <c r="R45" i="1"/>
  <c r="D45" i="1"/>
  <c r="R44" i="1"/>
  <c r="T45" i="1" s="1"/>
  <c r="R43" i="1"/>
  <c r="S45" i="1" s="1"/>
  <c r="Q45" i="1" s="1"/>
  <c r="R40" i="1"/>
  <c r="D40" i="1"/>
  <c r="R39" i="1"/>
  <c r="S39" i="1" s="1"/>
  <c r="Q39" i="1"/>
  <c r="D39" i="1"/>
  <c r="R38" i="1"/>
  <c r="T39" i="1" s="1"/>
  <c r="R37" i="1"/>
  <c r="R36" i="1"/>
  <c r="D36" i="1"/>
  <c r="R35" i="1"/>
  <c r="Q35" i="1"/>
  <c r="D35" i="1"/>
  <c r="R34" i="1"/>
  <c r="T35" i="1" s="1"/>
  <c r="R33" i="1"/>
  <c r="S35" i="1" s="1"/>
  <c r="R32" i="1"/>
  <c r="D32" i="1"/>
  <c r="R31" i="1"/>
  <c r="S31" i="1" s="1"/>
  <c r="Q31" i="1"/>
  <c r="D31" i="1"/>
  <c r="R30" i="1"/>
  <c r="T31" i="1" s="1"/>
  <c r="R29" i="1"/>
  <c r="R28" i="1"/>
  <c r="D28" i="1"/>
  <c r="R27" i="1"/>
  <c r="Q27" i="1"/>
  <c r="D27" i="1"/>
  <c r="R26" i="1"/>
  <c r="T27" i="1" s="1"/>
  <c r="R25" i="1"/>
  <c r="S27" i="1" s="1"/>
  <c r="R24" i="1"/>
  <c r="D24" i="1"/>
  <c r="R23" i="1"/>
  <c r="Q23" i="1"/>
  <c r="D23" i="1"/>
  <c r="R22" i="1"/>
  <c r="T23" i="1" s="1"/>
  <c r="R21" i="1"/>
  <c r="S23" i="1" s="1"/>
  <c r="P20" i="1"/>
  <c r="P66" i="1" s="1"/>
  <c r="M20" i="1"/>
  <c r="M66" i="1" s="1"/>
  <c r="D20" i="1"/>
  <c r="R19" i="1"/>
  <c r="S19" i="1" s="1"/>
  <c r="Q19" i="1"/>
  <c r="D19" i="1"/>
  <c r="R18" i="1"/>
  <c r="R17" i="1"/>
  <c r="R63" i="1" s="1"/>
  <c r="S49" i="6" l="1"/>
  <c r="T49" i="6"/>
  <c r="T69" i="5"/>
  <c r="T151" i="4"/>
  <c r="S151" i="4"/>
  <c r="R87" i="3"/>
  <c r="S87" i="3" s="1"/>
  <c r="T87" i="3"/>
  <c r="Q17" i="3"/>
  <c r="Q29" i="3"/>
  <c r="Q35" i="3"/>
  <c r="Q37" i="3"/>
  <c r="Q43" i="3"/>
  <c r="Q45" i="3"/>
  <c r="Q51" i="3"/>
  <c r="Q55" i="3"/>
  <c r="Q87" i="3" s="1"/>
  <c r="Q63" i="3"/>
  <c r="Q71" i="3"/>
  <c r="Q79" i="3"/>
  <c r="Q83" i="3"/>
  <c r="R27" i="3"/>
  <c r="S27" i="3" s="1"/>
  <c r="Q59" i="3"/>
  <c r="Q67" i="3"/>
  <c r="Q75" i="3"/>
  <c r="T67" i="2"/>
  <c r="S67" i="2"/>
  <c r="W18" i="2"/>
  <c r="W66" i="2" s="1"/>
  <c r="S19" i="2"/>
  <c r="T19" i="2"/>
  <c r="R65" i="1"/>
  <c r="S65" i="1" s="1"/>
  <c r="R66" i="1"/>
  <c r="T65" i="1" s="1"/>
  <c r="R20" i="1"/>
  <c r="T19" i="1" s="1"/>
  <c r="R49" i="1"/>
  <c r="S49" i="1" s="1"/>
  <c r="Q49" i="1" s="1"/>
  <c r="Q85" i="3" l="1"/>
</calcChain>
</file>

<file path=xl/sharedStrings.xml><?xml version="1.0" encoding="utf-8"?>
<sst xmlns="http://schemas.openxmlformats.org/spreadsheetml/2006/main" count="1044" uniqueCount="312">
  <si>
    <t>Programa Operativo Anual 2019</t>
  </si>
  <si>
    <t>Cuenta Pública del Ejercicio Fiscal 2019</t>
  </si>
  <si>
    <t>Ente Fiscalizable: Comisión de Agua Potable y Alcantarillado del Municipio de Acapulco</t>
  </si>
  <si>
    <t>Unidad Responsable del Programa</t>
  </si>
  <si>
    <t>Eje Rector</t>
  </si>
  <si>
    <t>Dirección General</t>
  </si>
  <si>
    <t>Eje1. Municipio con Gobernabilidad y Empoderamiento Ciudadano</t>
  </si>
  <si>
    <t>Objetivo General</t>
  </si>
  <si>
    <t>Línea de Acción</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</si>
  <si>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</si>
  <si>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 xml:space="preserve">3.1.3 Programa de mantenimiento y reparaciòn de instalaciones, equipo, vehìculos y maquinaria de la administraciòn pùblica.
3.1.4 Modernizaciòn de los Sistemas de Comunciaciòn Interna.                                                                                                                                                                                                                         
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t>
  </si>
  <si>
    <t>Clasificación Funcional</t>
  </si>
  <si>
    <t>Finalidad</t>
  </si>
  <si>
    <t>Función</t>
  </si>
  <si>
    <t>Subfunción</t>
  </si>
  <si>
    <t>Actividad</t>
  </si>
  <si>
    <t>Desarrollo Social</t>
  </si>
  <si>
    <t>Vivienda y servicios a la comunidad</t>
  </si>
  <si>
    <t>Abastecimiento de agua potable</t>
  </si>
  <si>
    <t>Agua potable y alcantarillado</t>
  </si>
  <si>
    <t>No.</t>
  </si>
  <si>
    <t>Proyecto y/o Acción</t>
  </si>
  <si>
    <t>Concepto</t>
  </si>
  <si>
    <t>Unidad de Medida</t>
  </si>
  <si>
    <t>Ene</t>
  </si>
  <si>
    <t>Feb</t>
  </si>
  <si>
    <t>Mar</t>
  </si>
  <si>
    <t>Abr</t>
  </si>
  <si>
    <t>May</t>
  </si>
  <si>
    <t>Jun</t>
  </si>
  <si>
    <t>Jul</t>
  </si>
  <si>
    <t>Ago</t>
  </si>
  <si>
    <t>Sep</t>
  </si>
  <si>
    <t>Oct</t>
  </si>
  <si>
    <t>Nov</t>
  </si>
  <si>
    <t>Dic</t>
  </si>
  <si>
    <t>Beneficiarios</t>
  </si>
  <si>
    <t>Total Programado</t>
  </si>
  <si>
    <t>Indicadores</t>
  </si>
  <si>
    <t>Eficacia</t>
  </si>
  <si>
    <t>Economía</t>
  </si>
  <si>
    <t>Publicar oportunamente la información en fracciones requeridas en la Plataforma Nacional de Transparencia</t>
  </si>
  <si>
    <t>Programado</t>
  </si>
  <si>
    <t>Fracciones</t>
  </si>
  <si>
    <t>(Fracciones de la Ley de Transparencia publicadas en el portal oficial / Total de fracciones de la Ley  obligadas a difundir) * 100</t>
  </si>
  <si>
    <t>Monto ejercido / monto programado * 100</t>
  </si>
  <si>
    <t>1001, 1101, 1102</t>
  </si>
  <si>
    <t>Monto</t>
  </si>
  <si>
    <t>Realizado</t>
  </si>
  <si>
    <t>Agendar semanalmente reuniones de trabajo para coordinar las áreas operativas y administrativas</t>
  </si>
  <si>
    <t>Agenda</t>
  </si>
  <si>
    <t>(Agendas semanales realizadas / Agendas semanales programadas) * 100</t>
  </si>
  <si>
    <t>Atender de manera eficaz las quejas y denuncias presentadas, así como los  asuntos turnados por la Dirección General.</t>
  </si>
  <si>
    <t>Asuntos</t>
  </si>
  <si>
    <t>(Asuntos Recibidos/ Asuntos Concluidos) *100</t>
  </si>
  <si>
    <t>Supervisar los procesos de las obras a cargo de la Dirección de Operación y control del uso de los materiales.</t>
  </si>
  <si>
    <t>Obras</t>
  </si>
  <si>
    <t>(Obras Supervisadas / Obra Programadas) *100</t>
  </si>
  <si>
    <t>Efectuar revisiones a las operaciones de las unidades administrativas del organismo.</t>
  </si>
  <si>
    <t>Revisión</t>
  </si>
  <si>
    <t>(Revisiones Concluidas / Revisiones Programadas) *100</t>
  </si>
  <si>
    <t>Monitoreo de medios impresos para atención a problemáticas de la ciudadanía en agua potable, alcantarillado y bacheo.</t>
  </si>
  <si>
    <t>Síntesis informativa</t>
  </si>
  <si>
    <t>(Monitoreos de problemáticas en medios impresos realizados / Monitoreos de problemáticas en medios impresos programados ) * 100</t>
  </si>
  <si>
    <t>Defender los intereses juridicos ante autoridades federales, estatales, municipales, administrativas jurisdiccionales y particulares ya sea personas fisicas o morales de todo procedimiento que represente un riesgo para los intereses del organismo.</t>
  </si>
  <si>
    <t>Asuntos jurídicos</t>
  </si>
  <si>
    <t>(Asuntos jurídicos contestados / Asuntos jurídicos presentados ante el organismo) * 100</t>
  </si>
  <si>
    <t>7001, 7002, 7004, 7005</t>
  </si>
  <si>
    <t>Modernizar las comunicaciones y equipos de cómputo del organismo</t>
  </si>
  <si>
    <t xml:space="preserve">Modernizaciones </t>
  </si>
  <si>
    <t>(Modernizaciones Realizadas/ Modernizaciones Programadas) *100</t>
  </si>
  <si>
    <t>Atender y controlar el acceso a los sistemas informáticos</t>
  </si>
  <si>
    <t>Accesos</t>
  </si>
  <si>
    <t>(Accesos realizados / Accesos Programados) *100</t>
  </si>
  <si>
    <t>Vigilar la operación y mantenimiento preventivo de los sistemas de información</t>
  </si>
  <si>
    <t>Mantenimientos</t>
  </si>
  <si>
    <t>(Mantenimientos y soporte relizados a los sistemas /Total de mantenimientos y soportes programados) *100</t>
  </si>
  <si>
    <t>Mantenimiento y reparación de equipos de cómputo</t>
  </si>
  <si>
    <t>(Servicios Realizados / Servicios Programados) *100</t>
  </si>
  <si>
    <t>Total :</t>
  </si>
  <si>
    <t>Actividades</t>
  </si>
  <si>
    <t>(Total actividades realizadas/ Total actividades programadas) * 100</t>
  </si>
  <si>
    <t>(Monto Total Ejercido / Monto Total Programado) * 100</t>
  </si>
  <si>
    <t>Actividad 7.-  Existe un aumento en los asuntos jurídicos por inconformidades en el servicio, con la consecuente demanda ante la PROFECO. Los convenios con prestadores de servicios se actualizaron y se han hecho contratos nuevos.</t>
  </si>
  <si>
    <t>Actividad 8.-  Se incrementa el total de las actividades del área de informática por implementación de actualizaciones al sistema.</t>
  </si>
  <si>
    <t>Actividad 9.-  Se incrementa el acceso a los sistemas informáticos por llegada de nuevos funcionarios.</t>
  </si>
  <si>
    <t>Actividad 10.-  Se han invertido mayores recursos al mantenimiento preventivo para elevar el número de equipos funcionando.</t>
  </si>
  <si>
    <t>Actividad 11.-  Se han invertido mayores recursos al mantenimiento correctivo para elevar el número de equipos funcionando.</t>
  </si>
  <si>
    <t xml:space="preserve">Dirección de Finanzas </t>
  </si>
  <si>
    <t>Líneas de Acción</t>
  </si>
  <si>
    <t>3.1.3 Programa de mantenimiento y reparaciòn de instalaciones, equipo, vehìculos y maquinaria de la administraciòn pùblica.                                                                                                                                                                                                                                                                                       3.1.4 Modernizaciòn de los Sistemas de Comunciaciòn Interna.      
3.1.6 Control del Gasto Corriente.      
3.1.7 Reducciòn de la Plantilla de Personal.                                                                                                                                                                                                                                                                                                                                     3.1.9 Atender las requisiciones para la compra de materiales y suministros para el funcionamiento òptimo de las Unidades Administrativas.        
4.2.3 Establecer mecanismos para garantizar la Transparencia en los Procesos de Adquisiciones.                                                                                                                                                                                                                                                4.2.7 Elaboraciòn de Estados Financieros y Reportes Presupuestales de Acuerdo a la Normatividad Aplicable.                                                                                                                                                                                                                        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4.3.6 Cumplir al 100% los requerimiento del Sistema de Evaluaciòn de la Armonizaciòn Contable (SEVAC).</t>
  </si>
  <si>
    <t>Vivienda y Servicios a la Comunidad</t>
  </si>
  <si>
    <t>Abastecimiento de Agua Potable</t>
  </si>
  <si>
    <t>Agua Potable y Alcantarillado</t>
  </si>
  <si>
    <t xml:space="preserve">Difusiòn de la información financiera de manera trimestral a la ciudadanìa a travès del portal  de la CAPAMA, de acuerdo a lo que señalan las disposiciones legales en la materia. </t>
  </si>
  <si>
    <t>Programado-Modificado</t>
  </si>
  <si>
    <t>Publicación</t>
  </si>
  <si>
    <t>(Informaciòn Financiera Publicada / Informaciòn Financiera Obligada a Publicar) * 100</t>
  </si>
  <si>
    <t>(Monto Ejercido / Monto Programado) * 100</t>
  </si>
  <si>
    <t>Realizaciòn de resguardos a travès de la revisiòn fìsica sobre la adquisiciòn de los bienes muebles adquiridos durante el ejercicio fiscal.</t>
  </si>
  <si>
    <t>Resguardos</t>
  </si>
  <si>
    <t>(Bienes Muebles Adquiridos en el ejercicio Fiscal actual con Resguardo /Bienes Muebles Adquiridos  en el ejercicio Fiscal actual Programados Adquirir)*100</t>
  </si>
  <si>
    <t>Elaboracion de estados financieros mensuales de acuerdo a  la normatividad aplicable.</t>
  </si>
  <si>
    <t>Estados Financieros</t>
  </si>
  <si>
    <t>(Estados Financieros Realizados / Estados Financieros Programados)*100</t>
  </si>
  <si>
    <t>Elaboraciòn de Reportes Presupuestales trimestrales  para garantizar que el gasto establecido se ajuste al monto y calendario financiero autorizado para el cumplimiento de los programas, objetivos y metas.</t>
  </si>
  <si>
    <t>Reportes</t>
  </si>
  <si>
    <t>(Reportes Presupuestales Elaborados / Reportes Presupuestales Programados) * 100</t>
  </si>
  <si>
    <t>Elaboración de reportes diarios del ingreso obtenido a travès  de las oficinas recaudadoras</t>
  </si>
  <si>
    <t>(Reportes Diarios Elaborados) / (Reportes Diarios Programados) * 100</t>
  </si>
  <si>
    <t>Elaboración de Cheques y Transferencias para dar  cumplimiento a los pagos y compromisos adquiridos en tiempo y forma, a travès de las Pòlizas de Egresos realizadas durante el mes.</t>
  </si>
  <si>
    <t>Pólizas</t>
  </si>
  <si>
    <t>(Pòlizas de Egresos Realizadas / Pôlizas de Egresos Programadas)*100</t>
  </si>
  <si>
    <t>Realizaciòn de recorridos de Lunes a Viernes para garantizar la operatividad de las unidades receptoras (Cajeros automàticos de capama) para la captaciòn de ingresos.</t>
  </si>
  <si>
    <t>Recorridos</t>
  </si>
  <si>
    <t>(Recorridos a Unidades Receptoras Realizados / Recorridos a Unidades Receptoras Programados) *100</t>
  </si>
  <si>
    <t>Elaboracion de las nóminas quincenales para el pago del personal de CAPAMA de acuerdo al programa anual.</t>
  </si>
  <si>
    <t>Nominas</t>
  </si>
  <si>
    <t>(Nòminas Elaboradas / Nòminas Programadas)*100</t>
  </si>
  <si>
    <t xml:space="preserve">Otorgamiento de Consultas Mèdicas para coadyuvar con la salud  de los empleados de CAPAMA   de lunes a viernes  para disminuir la morbimortalidad en este organismo. </t>
  </si>
  <si>
    <t>Consultas</t>
  </si>
  <si>
    <t>(Consultas Otorgadas Diariamente / Total de Consultas Programadas Diariamente)*100</t>
  </si>
  <si>
    <t>Atenciòn de reportes de reparación y/o mantenimiento de las instalaciones propiedad del organismo.</t>
  </si>
  <si>
    <t>(Reportes Internos Atendidos / Reportes Internos Programados)*100</t>
  </si>
  <si>
    <t>Atenciòn de las requisiciones para la compra  de materiales y suministros recibidas de las diferentes entidades del organismo para el correcto desarrollo de sus actividades.</t>
  </si>
  <si>
    <t>Requisiciones</t>
  </si>
  <si>
    <t>(Número de Requisiciones Atendidas en el mes / Número de Requisiciones Programadas en el mes) * 100</t>
  </si>
  <si>
    <t>Realizaciòn Trimestral de los inventarios fisicos de los almacenes de la CAPAMA,  para el control de las entradas y salidas de materiales y equipos.</t>
  </si>
  <si>
    <t>Inventarios</t>
  </si>
  <si>
    <t>(Inventarios Fìsicos Realizados / Inventarios Fìsicos Programados)*100</t>
  </si>
  <si>
    <t>Total Programado:</t>
  </si>
  <si>
    <t>Total Realizado:</t>
  </si>
  <si>
    <t>Actividad 2.- El gasto mas alto, fueron partidas de consumibles y no activos.</t>
  </si>
  <si>
    <t>Actividad 6.- Se elaboraron solo los cheques y transferencias indispensables, para dar  cumplimiento a los pagos y compromisos adquiridos en tiempo y forma.</t>
  </si>
  <si>
    <t>Actividad 7.- Fue necesario realizar recorridos extraordinarios.</t>
  </si>
  <si>
    <t>Actividad 9.- Hubo mayor afluencia de consultas solicitadas por los trabajadores.</t>
  </si>
  <si>
    <t xml:space="preserve">Actividad 10.- Se contó con el ingreso necesario para poder atender todos los reportes de reparación y mantenimiento recibidos. </t>
  </si>
  <si>
    <t>Actividad 11.- Se contó con el ingreso necesario para surtir todas las requisiciones de materiales y suministros solicitadas al departamento de adquisiciones.</t>
  </si>
  <si>
    <t>DIRECCIÓN COMERCIAL</t>
  </si>
  <si>
    <t>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4.3.6 Cumplir al 100% los requerimiento del Sistema de Evaluaciòn de la Armonizaciòn Contable (SEVAC).</t>
  </si>
  <si>
    <t>Realizar Nuevos Contratos de Servicio de Agua Potable.</t>
  </si>
  <si>
    <t>Contratos</t>
  </si>
  <si>
    <t>Monto Ejercido / Monto Programado x 100</t>
  </si>
  <si>
    <t xml:space="preserve"> CAPACITACION Y CONTROL DE OPERACIÓN COMERCIAL</t>
  </si>
  <si>
    <t xml:space="preserve"> Facturación a Usuarios de la Oficina Central.</t>
  </si>
  <si>
    <t>Recibos</t>
  </si>
  <si>
    <t xml:space="preserve"> DETERMINACIÓN DE CONSUMOS</t>
  </si>
  <si>
    <t>Facturación a usuarios de las Gerencias Renacimiento, Coloso, Pie de la Cuesta y Diamante.</t>
  </si>
  <si>
    <t>FACTURACION menos energia elec (se pasa a la 3017)</t>
  </si>
  <si>
    <t>Realizar visitas domiciliarias de Notificación de Adeudo y Corte de Servicio a usuarios morosos.</t>
  </si>
  <si>
    <t>Visitas</t>
  </si>
  <si>
    <t>PLANEACIÓN Y PROCEDIMIENTOS COMERCIALES (COBRANZA)</t>
  </si>
  <si>
    <t>Realizar Inspecciones Domiciliarias, atendiendo la solicitud del Usuario.</t>
  </si>
  <si>
    <t>Solicitudes</t>
  </si>
  <si>
    <t>PRODUCTIVIDAD E INDICES DE GESTION</t>
  </si>
  <si>
    <t>Actualizar datos de  padrón de usuarios</t>
  </si>
  <si>
    <t>Instalación de Medidores a tomas de agua.</t>
  </si>
  <si>
    <t>Medidores</t>
  </si>
  <si>
    <t xml:space="preserve"> Atención a Usuarios, que presentan inconformidades en el modulo de atencion integral.</t>
  </si>
  <si>
    <t>Incorfomidades</t>
  </si>
  <si>
    <t>CAPACITACION Y CONTROL DE LA RECAUDACIOIN</t>
  </si>
  <si>
    <t>Porcentaje</t>
  </si>
  <si>
    <t>SUDIRECCION DE RECAUDACION</t>
  </si>
  <si>
    <t xml:space="preserve">Detectar obras o inmuebles para requerir el pago por el Uso y Aprovechamiento de la Infraestructura Hidraulica y Saneamiento. </t>
  </si>
  <si>
    <t>3007 SUDIRECCION DE OPERACIÓN COMERCIAL</t>
  </si>
  <si>
    <t>Dirigir las actividades de todas las entidades que integran el Area Comercial con el objetivo de dar cumplimiento a la recaudación progaramada.</t>
  </si>
  <si>
    <t>Director Comercial menos energia (a la 3012)</t>
  </si>
  <si>
    <t>Dar  cumplimiento a las actividades encaminadas a lograr la recaudación programada para la Gerencia Centro</t>
  </si>
  <si>
    <t xml:space="preserve">Dar  cumplimiento a las actividades encaminadas a lograr la recaudación programada para la Gerencia Diamante </t>
  </si>
  <si>
    <t>Dar  cumplimiento a las actividades encaminadas a lograr la recaudación programada para la Gerencia Renacimiento</t>
  </si>
  <si>
    <t>Dar  cumplimiento a las actividades encaminadas a lograr la recaudación programada para la Gerencia Coloso</t>
  </si>
  <si>
    <t>Dar  cumplimiento a las actividades encaminadas a lograr la recaudación programada para la Gerencia Pie de la Cuesta</t>
  </si>
  <si>
    <t>Total 
Programado:</t>
  </si>
  <si>
    <t xml:space="preserve"> </t>
  </si>
  <si>
    <t>Direccion de Operación</t>
  </si>
  <si>
    <t>5.8.1. Implementación del programa de mantenimiento preventivo-correctivo del equipo electromecanico de la infraestructura hidrosanitaria.                                                                                                                                                                                                                                                                                    5.8.4. Realizar las reuniones de coordinación con las áreas a cargo de la Dirección Operativa, logrando con esto un mejor servicio a la población.                                                                                                                                                                                                                                                                         5.8.6. Cumplir con la extracción de agua del rio Papagayo.                                                                                                                                                                                                                                                                                                                                                                                                                                                                                                                                                  5.8.7. Reparación de fugas en acueductos, redes principales y tomas domiciliarias.                                                                                                                                                                                                                                                                                                                                                                                                                                                                     5.8.8. Potabilizar la mayor cantidad de agua posible cumpliendo con las normas de calidad establecidas en la NOM-127-SSA1-1997.                                                                                                                                                                                                                                                                                                      5.8.10. Cumplir con la realización del desazolve de las redes de alcantarillado sanitario.                                                                                                                                                                                                                                                                                                                                                                                                                                                  5.8.11 Construcción, rehabilitación, mantenimiento o ampliación de colectores o atarjeas de la red de drenaje sanitario en diferentes zonas del municipio de Acapulco.                                                                                                                                                                                      17.6.2. Construcción, rehabilitación,mantenimiento o ampliación de los sistemas eléctrico y mecánico de cárcamos y plantas de tratamiento de aguas residuales.                                                                                                                                                                                                                  17.6.3. Cumplir con la calidad de tratamiento establecida en la normatividad vigente en las plantas de tratamiento.                                                                                                                                                                                                                                                                                                                                                          17.6.4. Coordinar con las áreas involucradas los análisis de las Plantas Tratadoras de Aguas Residuales (PTARs).                                                                                                                                                                                                                                                                                                                                                                        17.6.5. Rehabilitación y ampliación de Plantas de Trtamiento de Aguas Residuales en zona urbana y conurbada.</t>
  </si>
  <si>
    <t>C1. A1.- Realizar las reuniones de coordinación con las areas a cargo de la Dirección Operativa, logrando con esto un mejor servicio a la población</t>
  </si>
  <si>
    <t>Reuniones</t>
  </si>
  <si>
    <t>Actividades Realizadas de la Direción Operativa / Actividades Programadas de la Direción Operativa * 100</t>
  </si>
  <si>
    <t>(Monto ejercido/Monto programado) * 100</t>
  </si>
  <si>
    <t>C1. A2.- Preparar las reuniones tecnicas necesarias para mejorar el servicio que se brinda ala ciudadania de acuerdo al marco operativo del organismo.</t>
  </si>
  <si>
    <t>Actividades Realizadas de la Subdirección de agua potable / Actividades Programadas de la Subdirección de agua potable* 100</t>
  </si>
  <si>
    <t>C1. A3.- Cumplir con la extracción de agua del rio Papagayo</t>
  </si>
  <si>
    <t>M3</t>
  </si>
  <si>
    <t>(Agua extraida año 2018) / (Agua extraida año 2017) * 100</t>
  </si>
  <si>
    <t>mM3</t>
  </si>
  <si>
    <t>C1. A4.- Reparación de fugas en acueductos, redes principales y tomas domicilarias</t>
  </si>
  <si>
    <t>FR / FP X 100%                  (fugas reparadas / fugas programadas *100)</t>
  </si>
  <si>
    <t>C1. A5.- Potabilizar la mayor cantidad de agua posible cumpliendo con las normas de calidad establecida en la NOM-127-SSA1-1997</t>
  </si>
  <si>
    <t>(Agua potabilizada año 2018) /Agua potabilizada año 2017) * 100</t>
  </si>
  <si>
    <t>C1. A6.- Realizar y coordinar el programa de mantenimiento preventivo-correctivo de los equipos electromecanicos en el rubro mecanico</t>
  </si>
  <si>
    <t>servicios</t>
  </si>
  <si>
    <t>(Mantenimientos preventivos año 2018) /Mantenimientos preventivos año 2017) * 100</t>
  </si>
  <si>
    <t>4006-4008</t>
  </si>
  <si>
    <t>C1. A7.- Cumplir con el programa de mantenimiento preventivo correctivo de los equipos electromecanicos</t>
  </si>
  <si>
    <t>Equipos</t>
  </si>
  <si>
    <t>C2. A1. Cumplir con la realización del desazolve de las redes de alcantarillado sanitario</t>
  </si>
  <si>
    <t>Metros
lineales</t>
  </si>
  <si>
    <t>(Cantidad de azolve año 2018) / (Cantidad de azolve año 2017) * 100</t>
  </si>
  <si>
    <t>C3. A1. Realizar las reuniones de coordinación con las areas a cargo de la Subdirección de Saneamiento</t>
  </si>
  <si>
    <t>Actividades Realizadas del Departamento de Operación de las PTAR´s / Actividades Programadas del Departamento de Operación de las PTAR´s * 100</t>
  </si>
  <si>
    <t>C3. A2. Coordinar con las areas involucradas los analisis de las PTAR´s</t>
  </si>
  <si>
    <t>Actividades Realizadas de la Subdirección de Saneamiento / Actividades Programadas de la Subdirección de Saneamiento * 100</t>
  </si>
  <si>
    <t>C3. A3. Cumplir con la calidad de tratamiento establecida en  la normatividad vigente en la materia, en la planta Aguas Blancas</t>
  </si>
  <si>
    <t>C3. A4. Cumplir con la calidad de tratamiento establecida en la normatividad vigente en la materia, en la planta Renacimiento</t>
  </si>
  <si>
    <t>Calidad del Influente SST-Calidad del Efluente SST/Calidad del Influente SST*100</t>
  </si>
  <si>
    <t>C3. A5. Cumplir con la calidad de tratamiento establecida en la normatividad vigente en la materia, en la planta Coloso</t>
  </si>
  <si>
    <t>C3. A6. Cumplir con la calidad de tratamiento establecida en la normatividad vigente en la materia, en la planta Tecnologico</t>
  </si>
  <si>
    <t>C3. A7. Cumplir con la calidad de tratamiento establecida en la  normatividad vigente en la materia, en la planta Puerto Marquez</t>
  </si>
  <si>
    <t>C3. A8. Cumplir con la calidad de tratamiento establecida en la normatividad vigente en la materia, en la planta Vicente Guerrero</t>
  </si>
  <si>
    <t>C3. A9. Cumplir con la calidad de tratamiento establecida en la normatividad vigente en la materia, en la planta Jabonera</t>
  </si>
  <si>
    <t>C3. A10. Cumplir con la calidad de tratamiento establecida en la normatividad vigente en la materia, en la planta Limite Sur</t>
  </si>
  <si>
    <t>C3. A11. Cumplir con la calidad de tratamiento establecida en la normatividad vigente en la materia, en la planta Paso Limonero</t>
  </si>
  <si>
    <t>C3. A12. Cumplir con la calidad de tratamiento establecida en la normatividad vigente en la materia, en la planta Pie de la Cuesta</t>
  </si>
  <si>
    <t>C3. A13. Cumplir con la calidad de tratamiento establecida en la normatividad vigente en la materia, en la Planta Miramar</t>
  </si>
  <si>
    <t>C3. A14. Cumplir con la calidad de tratamiento establecida en la normatividad vigente en la materia, en la planta Kilometro 30</t>
  </si>
  <si>
    <t>C3. A15. Cumplir con la calidad de tratamiento establecida en la normatividad vigente en la materia, en la planta Real Hacienda</t>
  </si>
  <si>
    <t>C3. A16. Cumplir con la calidad de tratamiento estabecida en la normatividad vigente en la materia, en la planta La Mira</t>
  </si>
  <si>
    <t>C3. A17. Cumplir con la mayor cantidad de agua bombeada hacia las plantas de tratamiento municipales, para su saneamiento de acuerdo a la normatividad vigente, en el carcamo de Nao Trinidad</t>
  </si>
  <si>
    <t>Volumen de Aguas residuales recibidas / Volumen de aguas residuales bombeadas * 100</t>
  </si>
  <si>
    <t>C3. A18. Cumplir con la mayor cantidad de agua bombeada hacia las plantas de tratamiento municipales, para su saneamiento de acuerdo a la normatividad vigente, en el carcamo de Mala Espina</t>
  </si>
  <si>
    <t>C3. A19. Cumplir con la mayor cantidad de agua bombeada hacia las plantas de tratamiento municipales, para su saneamiento de acuerdo a la normatividad vigente, en el carcamo de Palomares</t>
  </si>
  <si>
    <t>C3. A20. Cumplir con la mayor cantidad de agua bombeada hacia las plantas de tratamiento municipales, para su saneamiento de acuerdo a la normatividad vigente, en el carcamo Piedra Roja</t>
  </si>
  <si>
    <t>C3. A21. Cumplir con la mayor cantidad de agua bombeada hacia las plantas de tratamiento municipales, para su saneamiento de acuerdo a la normatividad vigente, en el carcamo Las Americas</t>
  </si>
  <si>
    <t>C3. A22. Cumplir con la mayor cantidad de agua bombeada hacia las plantas de tratamiento municipales, para su saneamiento de acuerdo a la normatividad vigente, en el carcamo Alejo Peralta</t>
  </si>
  <si>
    <t>C3. A23. Cumplir con la mayor cantidad de agua bombeada hacia las plantas de tratamiento municipales, para su saneamiento de acuerdo a la normatividad vigente, en el carcamo Puerto Marquez</t>
  </si>
  <si>
    <t>C3. A24. Cumplir con la mayor cantidad de agua bombeada hacia las plantas de tratamiento municipales, para su saneamiento de acuerdo a la normatividad vigente, en el carcamo Cayaco</t>
  </si>
  <si>
    <t>C4. A1. Cumplir con la construcción, ampliación o rehabililitación de la infraestructura civil</t>
  </si>
  <si>
    <t>Metros lineales programados/Metros lineales realizados * 100</t>
  </si>
  <si>
    <t>4035 y 4036</t>
  </si>
  <si>
    <t>Actividad 1: Se supero la meta por control y evaluación de proyecto a aplicar.</t>
  </si>
  <si>
    <t>Actividad 2: Se supera la meta por control y evaluacion de proyecto a aplicar.</t>
  </si>
  <si>
    <t>Actividad 3: Por problemas de eficiencia mecanica, electrica, turbiedad en los equipos de bombeo, asi como la fallas o faltas de energia electrica.</t>
  </si>
  <si>
    <t>Actividad 4: Por problemas en el suministro a tiempo de las refacciones minimas necesarias para la reparación de las mismas.</t>
  </si>
  <si>
    <t>Actividad 5: No se cumplio por fallas en los equipos electromecanicos, fallas de energia electrica, inseguridad, y falta de reactivos quimicos.</t>
  </si>
  <si>
    <t>Actividad 8: Se supero la meta por la realización de programas de mantenimiento en colectores y redes sanitarias de la ciudad, asi como se atendieron problemas de desazolve.</t>
  </si>
  <si>
    <t>Actividad 9: Se supero la meta por control y evaluación de proyecto a aplicar.</t>
  </si>
  <si>
    <t>Actividad 10: No se cumplio con la meta por no tener los calendarios de monitoreo por parte del laboratorio externo.</t>
  </si>
  <si>
    <t>Actividad 11: Por fallas en los equipos y en la red de energia electrica.</t>
  </si>
  <si>
    <t>Actividad 12: Se esta cumpliendo con lo programado.</t>
  </si>
  <si>
    <t>Actividad 13: Fallas en la red de energia electrica, saqueo en las instalaciones.</t>
  </si>
  <si>
    <t>Actividad 14: Saqueo en las instalaciones,  fallas en la red de energia electrica.</t>
  </si>
  <si>
    <t>Actividad 20: Fallas de energia electrica, colector de llegada tapado.</t>
  </si>
  <si>
    <t>Actividad 21: Saqueo a las instalaciones, e inseguridad del area.</t>
  </si>
  <si>
    <t>Actividad 23: Colector de llegada tapado, fallas en la energia electrica, saqueos a las instalaciones.</t>
  </si>
  <si>
    <t>Actividad 24: Saqueo a las instalaciones, fallas en la red de energia electrica.</t>
  </si>
  <si>
    <t>Actividad 25: Colector taponeados, fallas en la energia electrica.</t>
  </si>
  <si>
    <t>Actividad 26: Colector taponeados, fallas en la energia electrica, falla en los equipos.</t>
  </si>
  <si>
    <t>Actividad 29: Fallas en la energia electrica, y falta de mantenimiento a los equipos.</t>
  </si>
  <si>
    <t>Dirección Técnica</t>
  </si>
  <si>
    <t>Eje 2 Municipio con equidad y bienestar social.</t>
  </si>
  <si>
    <t xml:space="preserve"> 5.8.2.- Realizar de forma transparente los procesos de licitación y adjudicación de las obras y proyectos que realiza la CAPAMA.
 5.8.3.- Elaboración y revisión de factibilidad técnica de proyectos.
 5.8.5.- Preparar las reuniones técnicas necesarias para mejorar el servicio que se brinda a la ciudadanía de acuerdo al marco operativo del organismo de la CAPAMA.
 5.8.12.- Cumplir con la construcción, ampliación o rehabilitación de la infraestructura civil.
 6.1.2.- Elaboración de Proyectos Ejecutivos de Agua Potable, Alcantarillado y Saneamiento.
 6.1.3.- Ejecución y supervisión física de las obras públicas que realiza el Ayuntamiento.
 6.1.4.- Estudios de disponibilidad de agua para explotación de agua subterránea y/o captación en fuente superficial.
 6.1.6.- Atención de obra pública requerida en las Zonas de Atención Prioritaria (ZAP). 
 6.1.7.- Atender los requerimientos en obras de agua potable captadas en las Asambleas Comunitarias 2018 realizadas en las localidades rurales. 
 6.1.8.- Atender los requerimientos en obras de agua potable y drenaje en localidades rurales y colonias del municipio.</t>
  </si>
  <si>
    <t>Economia</t>
  </si>
  <si>
    <t xml:space="preserve">Realizar las actividades derivadas de las reuniones técnicas necesarias para mejorar el servicio que se brinda la Direción Técnica </t>
  </si>
  <si>
    <t>(Actividades Realizadas de la Dirección Técnica / Actividades Programadas de la Dirección Técnica) * 100</t>
  </si>
  <si>
    <t>(Monto Ejercido/Monto Programado) * 100</t>
  </si>
  <si>
    <t>monto</t>
  </si>
  <si>
    <t>Ejercido</t>
  </si>
  <si>
    <t>Elaboración de Proyectos Ejecutivos de Agua Potable, Alcantarillado y Saneamiento</t>
  </si>
  <si>
    <t>Proyectos Ejecutivos</t>
  </si>
  <si>
    <t>(Proyectos Ejecutivos Realizados / Proyectos Ejecutivos Programados)
*100</t>
  </si>
  <si>
    <t>Elaboración y Actualización de Presupuestos de los Proyectos Ejecutivos e Agua Potable, Alcantarillado y Saneamiento</t>
  </si>
  <si>
    <t>Presupuestos de Obra</t>
  </si>
  <si>
    <t>(Presupuestos de Obra Pública Realizado / Presupuestos de Obra Pública Programados)
*100</t>
  </si>
  <si>
    <t>Realizar  supervisión fisica de las obras públicas que realiza la CAPAMA</t>
  </si>
  <si>
    <t>Supervisiones</t>
  </si>
  <si>
    <t>(Supervisiones de Contratos de Obra Pública realizado en el Mpio de Acapulco / Supervisiones de Contratos de Obra Pública Programadas en el Mpio de Acapulco)
*100</t>
  </si>
  <si>
    <t>Realizar los procesos de licitación y adjudiación de las obras públicas que realiza la CAPAMA</t>
  </si>
  <si>
    <t>(Contratos de Obra Pública Realizados / Contratos de Obra Púbilca Programados)
*100</t>
  </si>
  <si>
    <t xml:space="preserve">Preparar las reuniones técnicas necesarias para mejorar el servicio que se brinda Subdireción de Construcción de la Direción Técnica </t>
  </si>
  <si>
    <t>(Actividades Realizadas de la Subdirección Construcción / Actividades Programadas de la Subdirección de Construcción) * 100</t>
  </si>
  <si>
    <t>Elaboración y revisión de factibilidad técnica de proyectos.</t>
  </si>
  <si>
    <t>Proyectos técnicos</t>
  </si>
  <si>
    <t>(proyectos técnicos revisados/ proyectos ténicos programados) *100</t>
  </si>
  <si>
    <t>Elaboración de acciones de rehabilitación de infraestructura hidrosanitaria</t>
  </si>
  <si>
    <t>Acciones</t>
  </si>
  <si>
    <t>(Acciones de rehabilitación realizadas/ acciones de rehabilitación programada) *100</t>
  </si>
  <si>
    <t>Revisión y Trámite de títulos de Concesión</t>
  </si>
  <si>
    <t>Títulos de Concesión</t>
  </si>
  <si>
    <t>(aforos elaborados/ aforos programados) *100</t>
  </si>
  <si>
    <t>Elaboración de balance hidráulico del sistema hidrosanitario</t>
  </si>
  <si>
    <t>Balances</t>
  </si>
  <si>
    <t>(balances hidráulicos programados/ balances hidráulicos elaborados) *100</t>
  </si>
  <si>
    <t>Elaboración de dictámenes técnicos para la integración de proyectos</t>
  </si>
  <si>
    <t>Dictámenes</t>
  </si>
  <si>
    <t>(dictamenes elaborados/dictamenes programados) *100</t>
  </si>
  <si>
    <t>Ejecución de obras publicas</t>
  </si>
  <si>
    <t>(obras realizadas/obras programadas) *100</t>
  </si>
  <si>
    <t>TOTALES</t>
  </si>
  <si>
    <t>&lt;</t>
  </si>
  <si>
    <t>Programa Operativo Anual 2019
Cuenta Pública del Ejercicio Fiscal 2019</t>
  </si>
  <si>
    <t>Dirección de Gestión Ciudadana</t>
  </si>
  <si>
    <t>Eje 1. Municipio con Gobernabilidad y Empoderamiento Ciudadano</t>
  </si>
  <si>
    <t>5.8.13 Mantener la distribución de agua en pipas las a colonias con problemas en la red de agua potable. 
17.2.1 Estudio diagnóstico de la ciudad sobre uso y conservación del aire, agua y energía.</t>
  </si>
  <si>
    <t xml:space="preserve">Participar en reuniones de trabajo en coordinación con otras dependencias para establecer mecanismos de atención para la resolución de las demandas ciudadanas. </t>
  </si>
  <si>
    <t>Coordinar las acciones realizadas en  los departamentos de la Dirección de Gestión  Ciudadana.</t>
  </si>
  <si>
    <t>Fomentando actividades  para el uso sustentable del agua.</t>
  </si>
  <si>
    <t>Atención a las demandas a Usuarios en Mesa de Trabajo y Recorridos.</t>
  </si>
  <si>
    <t>Atención a Demandas Ciudadanas Vía Telefónicas 073.</t>
  </si>
  <si>
    <t xml:space="preserve">Demandas </t>
  </si>
  <si>
    <t>Mitigar la falta de servicio de agua mediante la entrega de servicios de agua en pipa.</t>
  </si>
  <si>
    <t>Servicios</t>
  </si>
  <si>
    <t>Asesorar, orientar hasta su conclusión las quejas  contra actos u omisiones de las distintas áreas de la C.A.P.A.M.A.</t>
  </si>
  <si>
    <t>Quejas</t>
  </si>
  <si>
    <t>La actividad 1 :  Se supero la meta programada de reuniones,  debido a las solicitudes hechas por la ciudadania.</t>
  </si>
  <si>
    <t>La actividad 2 :  No alcanzo la meta programada de acciones, debido a que no se realizaron obras del municipio para dar cobertura a la demanda; esto implicó una mayor atención en mesas de trabajo y recorridos para mitigar la inconformidad de la ciudadanía, asi como</t>
  </si>
  <si>
    <t xml:space="preserve">                      tambien disminuyeron las acciones realizadas en coordinacion con protección civil municipal.</t>
  </si>
  <si>
    <t>La actividad 3 :  Se supero la meta programada de actividades, debido al aumento de campañas de promoción del pago oportuno en apoyo al área Comercial.</t>
  </si>
  <si>
    <t>La actividad 4 :  No alcanzo la meta programada de acciones, debido a que no se realizaron obras del municipio para dar cobertura a la demanda; esto implicó una mayor atención en mesas de trabajo y recorridos para mitigar la inconformidad de la ciudadanía.</t>
  </si>
  <si>
    <t>La actividad 5 : No alcanzo la meta programada de demandas, por haber cambio en el software en el sistema de recepción de demandas, lo que causo que irregularidad en los registros durante los meses de septiembre y octubre.</t>
  </si>
  <si>
    <t xml:space="preserve">La actividad 6 :  Se supero la meta programada de servicios, debido a que se atendieron mas servicios solicitados para mitigar la falta de agua en la zona conurbada. </t>
  </si>
  <si>
    <t>La actividad 7 :  No alcanzo la meta programada de quejas, debido a que no se realizaron obras del municipio para dar cobertura a la demanda; dando seguimiento a las demandas de la ciudadania.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</si>
</sst>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0_ ;\-#,##0.00\ "/>
    <numFmt numFmtId="165" formatCode="&quot;$&quot;#,##0.00"/>
    <numFmt numFmtId="166" formatCode="0.0"/>
    <numFmt numFmtId="167" formatCode="#,##0_ ;\-#,##0\ "/>
    <numFmt numFmtId="168" formatCode="_-* #,##0_-;\-* #,##0_-;_-*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ndara"/>
      <family val="2"/>
    </font>
    <font>
      <b/>
      <sz val="20"/>
      <name val="Arial Narrow"/>
      <family val="2"/>
    </font>
    <font>
      <b/>
      <sz val="14"/>
      <color theme="1"/>
      <name val="Arial"/>
      <family val="2"/>
    </font>
    <font>
      <b/>
      <sz val="12"/>
      <color theme="1"/>
      <name val="Calibri"/>
      <family val="2"/>
      <scheme val="minor"/>
    </font>
    <font>
      <b/>
      <sz val="9"/>
      <color theme="0"/>
      <name val="Arial Narrow"/>
      <family val="2"/>
    </font>
    <font>
      <b/>
      <sz val="16"/>
      <color rgb="FF000000"/>
      <name val="Arial Narrow"/>
      <family val="2"/>
    </font>
    <font>
      <sz val="14"/>
      <color rgb="FF000000"/>
      <name val="Arial Narrow"/>
      <family val="2"/>
    </font>
    <font>
      <sz val="12"/>
      <name val="Arial Narrow"/>
      <family val="2"/>
    </font>
    <font>
      <sz val="9"/>
      <color rgb="FF000000"/>
      <name val="Arial Narrow"/>
      <family val="2"/>
    </font>
    <font>
      <b/>
      <sz val="10"/>
      <color theme="0"/>
      <name val="Calibri Light"/>
      <family val="2"/>
      <scheme val="major"/>
    </font>
    <font>
      <b/>
      <sz val="10"/>
      <color theme="1" tint="0.34998626667073579"/>
      <name val="Calibri Light"/>
      <family val="2"/>
      <scheme val="major"/>
    </font>
    <font>
      <sz val="10"/>
      <name val="Calibri Light"/>
      <family val="2"/>
      <scheme val="major"/>
    </font>
    <font>
      <sz val="10"/>
      <color theme="1"/>
      <name val="Calibri Light"/>
      <family val="2"/>
      <scheme val="major"/>
    </font>
    <font>
      <b/>
      <sz val="9"/>
      <name val="Arial Narrow"/>
      <family val="2"/>
    </font>
    <font>
      <b/>
      <sz val="18"/>
      <name val="Arial Narrow"/>
      <family val="2"/>
    </font>
    <font>
      <b/>
      <sz val="11"/>
      <name val="Calibri"/>
      <family val="2"/>
      <scheme val="minor"/>
    </font>
    <font>
      <sz val="9"/>
      <color theme="1"/>
      <name val="Arial Narrow"/>
      <family val="2"/>
    </font>
    <font>
      <sz val="10"/>
      <color theme="1"/>
      <name val="Arial Narrow"/>
      <family val="2"/>
    </font>
    <font>
      <sz val="16"/>
      <color theme="1"/>
      <name val="Arial Narrow"/>
      <family val="2"/>
    </font>
    <font>
      <sz val="10"/>
      <name val="Arial Narrow"/>
      <family val="2"/>
    </font>
    <font>
      <sz val="14"/>
      <name val="Arial"/>
      <family val="2"/>
    </font>
    <font>
      <sz val="10"/>
      <name val="Arial"/>
      <family val="2"/>
    </font>
    <font>
      <sz val="9"/>
      <name val="Arial Narrow"/>
      <family val="2"/>
    </font>
    <font>
      <sz val="16"/>
      <color rgb="FF000000"/>
      <name val="Arial Narrow"/>
      <family val="2"/>
    </font>
    <font>
      <sz val="16"/>
      <color theme="1"/>
      <name val="Calibri"/>
      <family val="2"/>
      <scheme val="minor"/>
    </font>
    <font>
      <b/>
      <sz val="14"/>
      <color theme="1"/>
      <name val="Arial Narrow"/>
      <family val="2"/>
    </font>
    <font>
      <b/>
      <sz val="16"/>
      <color theme="1"/>
      <name val="Arial Narrow"/>
      <family val="2"/>
    </font>
    <font>
      <sz val="14"/>
      <name val="Arial Narrow"/>
      <family val="2"/>
    </font>
    <font>
      <b/>
      <sz val="12"/>
      <color rgb="FF000000"/>
      <name val="Arial Narrow"/>
      <family val="2"/>
    </font>
    <font>
      <b/>
      <sz val="9"/>
      <color theme="0" tint="-0.499984740745262"/>
      <name val="Arial Narrow"/>
      <family val="2"/>
    </font>
    <font>
      <sz val="8"/>
      <name val="Arial Narrow"/>
      <family val="2"/>
    </font>
    <font>
      <b/>
      <sz val="9"/>
      <color theme="1"/>
      <name val="Arial Narrow"/>
      <family val="2"/>
    </font>
    <font>
      <b/>
      <sz val="9"/>
      <color rgb="FF000000"/>
      <name val="Arial Narrow"/>
      <family val="2"/>
    </font>
    <font>
      <b/>
      <sz val="8"/>
      <name val="Arial Narrow"/>
      <family val="2"/>
    </font>
    <font>
      <sz val="9"/>
      <color theme="1"/>
      <name val="Calibri"/>
      <family val="2"/>
      <scheme val="minor"/>
    </font>
    <font>
      <sz val="8"/>
      <color theme="1"/>
      <name val="Calibri"/>
      <family val="2"/>
      <scheme val="minor"/>
    </font>
    <font>
      <b/>
      <sz val="16"/>
      <color theme="1"/>
      <name val="Calibri"/>
      <family val="2"/>
      <scheme val="minor"/>
    </font>
    <font>
      <b/>
      <sz val="14"/>
      <color theme="0"/>
      <name val="Arial Narrow"/>
      <family val="2"/>
    </font>
    <font>
      <b/>
      <sz val="11"/>
      <color theme="1" tint="0.34998626667073579"/>
      <name val="Calibri Light"/>
      <family val="2"/>
      <scheme val="major"/>
    </font>
    <font>
      <sz val="14"/>
      <name val="Calibri Light"/>
      <family val="2"/>
      <scheme val="major"/>
    </font>
    <font>
      <sz val="14"/>
      <color theme="1"/>
      <name val="Calibri Light"/>
      <family val="2"/>
      <scheme val="major"/>
    </font>
    <font>
      <sz val="14"/>
      <color theme="1"/>
      <name val="Calibri"/>
      <family val="2"/>
      <scheme val="minor"/>
    </font>
    <font>
      <b/>
      <sz val="11"/>
      <color theme="0" tint="-0.499984740745262"/>
      <name val="Arial Narrow"/>
      <family val="2"/>
    </font>
    <font>
      <b/>
      <sz val="14"/>
      <color theme="0" tint="-0.499984740745262"/>
      <name val="Arial Narrow"/>
      <family val="2"/>
    </font>
    <font>
      <sz val="11"/>
      <color theme="1"/>
      <name val="Arial Narrow"/>
      <family val="2"/>
    </font>
    <font>
      <sz val="14"/>
      <color theme="1"/>
      <name val="Arial Narrow"/>
      <family val="2"/>
    </font>
    <font>
      <sz val="16"/>
      <name val="Arial Narrow"/>
      <family val="2"/>
    </font>
    <font>
      <sz val="12"/>
      <color theme="1"/>
      <name val="Arial Narrow"/>
      <family val="2"/>
    </font>
    <font>
      <b/>
      <sz val="14"/>
      <name val="Candara"/>
      <family val="2"/>
    </font>
    <font>
      <b/>
      <sz val="12"/>
      <name val="Calibri"/>
      <family val="2"/>
      <scheme val="minor"/>
    </font>
    <font>
      <b/>
      <sz val="16"/>
      <name val="Calibri"/>
      <family val="2"/>
      <scheme val="minor"/>
    </font>
    <font>
      <b/>
      <sz val="14"/>
      <color theme="0"/>
      <name val="Calibri Light"/>
      <family val="2"/>
      <scheme val="major"/>
    </font>
    <font>
      <b/>
      <sz val="12"/>
      <color theme="1" tint="0.34998626667073579"/>
      <name val="Calibri Light"/>
      <family val="2"/>
      <scheme val="major"/>
    </font>
    <font>
      <sz val="11"/>
      <color theme="1"/>
      <name val="Calibri"/>
      <family val="2"/>
    </font>
    <font>
      <sz val="11"/>
      <name val="Calibri"/>
      <family val="2"/>
    </font>
    <font>
      <b/>
      <sz val="18"/>
      <color theme="1"/>
      <name val="Arial Narrow"/>
      <family val="2"/>
    </font>
    <font>
      <b/>
      <sz val="16"/>
      <name val="Arial Narrow"/>
      <family val="2"/>
    </font>
    <font>
      <sz val="11"/>
      <name val="Calibri"/>
      <family val="2"/>
      <scheme val="minor"/>
    </font>
    <font>
      <b/>
      <sz val="16"/>
      <color theme="0"/>
      <name val="Arial Narrow"/>
      <family val="2"/>
    </font>
    <font>
      <b/>
      <sz val="10"/>
      <color theme="1"/>
      <name val="Arial Narrow"/>
      <family val="2"/>
    </font>
    <font>
      <b/>
      <sz val="10"/>
      <name val="Arial Narrow"/>
      <family val="2"/>
    </font>
    <font>
      <sz val="11"/>
      <color theme="1"/>
      <name val="Arial"/>
      <family val="2"/>
    </font>
    <font>
      <b/>
      <sz val="20"/>
      <name val="Arial"/>
      <family val="2"/>
    </font>
    <font>
      <b/>
      <sz val="12"/>
      <color theme="1"/>
      <name val="Arial"/>
      <family val="2"/>
    </font>
    <font>
      <b/>
      <sz val="11"/>
      <color theme="0"/>
      <name val="Arial"/>
      <family val="2"/>
    </font>
    <font>
      <b/>
      <sz val="16"/>
      <color rgb="FF000000"/>
      <name val="Arial"/>
      <family val="2"/>
    </font>
    <font>
      <sz val="10"/>
      <color theme="1"/>
      <name val="Arial"/>
      <family val="2"/>
    </font>
    <font>
      <sz val="9"/>
      <color rgb="FF000000"/>
      <name val="Arial"/>
      <family val="2"/>
    </font>
    <font>
      <b/>
      <sz val="11"/>
      <color theme="1" tint="0.34998626667073579"/>
      <name val="Arial"/>
      <family val="2"/>
    </font>
    <font>
      <sz val="11"/>
      <name val="Arial"/>
      <family val="2"/>
    </font>
    <font>
      <b/>
      <sz val="12"/>
      <color theme="0" tint="-0.499984740745262"/>
      <name val="Arial"/>
      <family val="2"/>
    </font>
    <font>
      <sz val="12"/>
      <color theme="1"/>
      <name val="Arial"/>
      <family val="2"/>
    </font>
    <font>
      <sz val="12"/>
      <color rgb="FF000000"/>
      <name val="Arial"/>
      <family val="2"/>
    </font>
    <font>
      <sz val="10"/>
      <color theme="1"/>
      <name val="Calibri"/>
      <family val="2"/>
      <scheme val="minor"/>
    </font>
    <font>
      <sz val="14"/>
      <color theme="1"/>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s>
  <borders count="49">
    <border>
      <left/>
      <right/>
      <top/>
      <bottom/>
      <diagonal/>
    </border>
    <border>
      <left/>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rgb="FFC00000"/>
      </left>
      <right/>
      <top/>
      <bottom/>
      <diagonal/>
    </border>
    <border>
      <left/>
      <right/>
      <top style="thin">
        <color auto="1"/>
      </top>
      <bottom style="thin">
        <color auto="1"/>
      </bottom>
      <diagonal/>
    </border>
    <border>
      <left/>
      <right style="thin">
        <color rgb="FFC00000"/>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auto="1"/>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indexed="64"/>
      </right>
      <top/>
      <bottom style="thin">
        <color indexed="64"/>
      </bottom>
      <diagonal/>
    </border>
    <border>
      <left style="thin">
        <color auto="1"/>
      </left>
      <right/>
      <top style="thin">
        <color auto="1"/>
      </top>
      <bottom/>
      <diagonal/>
    </border>
    <border>
      <left style="medium">
        <color indexed="64"/>
      </left>
      <right style="thin">
        <color auto="1"/>
      </right>
      <top/>
      <bottom/>
      <diagonal/>
    </border>
    <border>
      <left style="thin">
        <color indexed="64"/>
      </left>
      <right style="medium">
        <color indexed="64"/>
      </right>
      <top/>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C00000"/>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lignment wrapText="1"/>
    </xf>
  </cellStyleXfs>
  <cellXfs count="602">
    <xf numFmtId="0" fontId="0" fillId="0" borderId="0" xfId="0"/>
    <xf numFmtId="0" fontId="3" fillId="0" borderId="0" xfId="0" applyFont="1" applyFill="1" applyBorder="1" applyAlignment="1"/>
    <xf numFmtId="43" fontId="3" fillId="0" borderId="0" xfId="1" applyFont="1" applyFill="1" applyBorder="1" applyAlignment="1"/>
    <xf numFmtId="43" fontId="4" fillId="0" borderId="0" xfId="1" applyFont="1" applyFill="1" applyBorder="1" applyAlignment="1">
      <alignment horizontal="center" vertical="center"/>
    </xf>
    <xf numFmtId="43" fontId="5" fillId="0" borderId="0" xfId="1" applyFont="1" applyFill="1" applyBorder="1" applyAlignment="1">
      <alignment horizontal="center"/>
    </xf>
    <xf numFmtId="0" fontId="6" fillId="0" borderId="1" xfId="0" applyFont="1" applyFill="1" applyBorder="1" applyAlignment="1">
      <alignment horizontal="center"/>
    </xf>
    <xf numFmtId="43" fontId="6" fillId="0" borderId="0" xfId="1"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justify" vertical="center" wrapText="1"/>
    </xf>
    <xf numFmtId="0" fontId="15" fillId="0" borderId="0" xfId="0" applyFont="1" applyFill="1" applyBorder="1" applyAlignment="1">
      <alignment horizontal="center" vertical="center"/>
    </xf>
    <xf numFmtId="0" fontId="18" fillId="0" borderId="0" xfId="0" applyFont="1"/>
    <xf numFmtId="0" fontId="16" fillId="0" borderId="2" xfId="0" applyFont="1" applyFill="1" applyBorder="1" applyAlignment="1">
      <alignment horizontal="center" vertical="center" wrapText="1"/>
    </xf>
    <xf numFmtId="9" fontId="18" fillId="0" borderId="0" xfId="3" applyNumberFormat="1" applyFont="1"/>
    <xf numFmtId="0" fontId="20" fillId="3" borderId="2" xfId="0" applyFont="1" applyFill="1" applyBorder="1" applyAlignment="1">
      <alignment horizontal="left" vertical="center" wrapText="1"/>
    </xf>
    <xf numFmtId="3" fontId="21" fillId="3" borderId="2" xfId="0" applyNumberFormat="1" applyFont="1" applyFill="1" applyBorder="1" applyAlignment="1">
      <alignment horizontal="center" vertical="center" shrinkToFit="1"/>
    </xf>
    <xf numFmtId="9" fontId="2" fillId="3" borderId="0" xfId="3" applyFont="1" applyFill="1"/>
    <xf numFmtId="0" fontId="0" fillId="3" borderId="0" xfId="0" applyFill="1"/>
    <xf numFmtId="164" fontId="21" fillId="3" borderId="2" xfId="2" applyNumberFormat="1" applyFont="1" applyFill="1" applyBorder="1" applyAlignment="1">
      <alignment horizontal="center" vertical="center" wrapText="1" shrinkToFit="1"/>
    </xf>
    <xf numFmtId="164" fontId="21" fillId="3" borderId="2" xfId="2" applyNumberFormat="1" applyFont="1" applyFill="1" applyBorder="1" applyAlignment="1">
      <alignment horizontal="center" vertical="center" shrinkToFit="1"/>
    </xf>
    <xf numFmtId="4" fontId="21" fillId="3" borderId="2" xfId="1" applyNumberFormat="1" applyFont="1" applyFill="1" applyBorder="1" applyAlignment="1">
      <alignment horizontal="center" vertical="center" shrinkToFit="1"/>
    </xf>
    <xf numFmtId="0" fontId="20" fillId="0" borderId="2" xfId="0" applyFont="1" applyFill="1" applyBorder="1" applyAlignment="1">
      <alignment horizontal="left" vertical="center" wrapText="1"/>
    </xf>
    <xf numFmtId="3" fontId="21" fillId="0" borderId="2" xfId="0" applyNumberFormat="1" applyFont="1" applyFill="1" applyBorder="1" applyAlignment="1">
      <alignment horizontal="center" vertical="center" shrinkToFit="1"/>
    </xf>
    <xf numFmtId="0" fontId="0" fillId="0" borderId="0" xfId="0" applyFill="1"/>
    <xf numFmtId="4" fontId="21" fillId="0" borderId="2" xfId="0" applyNumberFormat="1" applyFont="1" applyFill="1" applyBorder="1" applyAlignment="1">
      <alignment horizontal="center" vertical="center" shrinkToFit="1"/>
    </xf>
    <xf numFmtId="4" fontId="21" fillId="0" borderId="2" xfId="1" applyNumberFormat="1" applyFont="1" applyFill="1" applyBorder="1" applyAlignment="1">
      <alignment horizontal="center" vertical="center" shrinkToFit="1"/>
    </xf>
    <xf numFmtId="164" fontId="21" fillId="0" borderId="2" xfId="2" applyNumberFormat="1" applyFont="1" applyFill="1" applyBorder="1" applyAlignment="1">
      <alignment horizontal="center" vertical="center" shrinkToFit="1"/>
    </xf>
    <xf numFmtId="165" fontId="21" fillId="3" borderId="2" xfId="1" applyNumberFormat="1" applyFont="1" applyFill="1" applyBorder="1" applyAlignment="1">
      <alignment horizontal="center" vertical="center" shrinkToFit="1"/>
    </xf>
    <xf numFmtId="165" fontId="21" fillId="0" borderId="2" xfId="1" applyNumberFormat="1" applyFont="1" applyFill="1" applyBorder="1" applyAlignment="1">
      <alignment horizontal="center" vertical="center" shrinkToFit="1"/>
    </xf>
    <xf numFmtId="43" fontId="27" fillId="0" borderId="0" xfId="1" applyFont="1" applyFill="1" applyAlignment="1">
      <alignment shrinkToFit="1"/>
    </xf>
    <xf numFmtId="0" fontId="29" fillId="0" borderId="2" xfId="0" applyFont="1" applyFill="1" applyBorder="1" applyAlignment="1">
      <alignment vertical="center" shrinkToFit="1"/>
    </xf>
    <xf numFmtId="3" fontId="29" fillId="0" borderId="2" xfId="1" applyNumberFormat="1" applyFont="1" applyFill="1" applyBorder="1" applyAlignment="1">
      <alignment horizontal="center" vertical="center" shrinkToFit="1"/>
    </xf>
    <xf numFmtId="164" fontId="29" fillId="0" borderId="2" xfId="2" applyNumberFormat="1" applyFont="1" applyFill="1" applyBorder="1" applyAlignment="1">
      <alignment horizontal="center" vertical="center" shrinkToFit="1"/>
    </xf>
    <xf numFmtId="0" fontId="21" fillId="0" borderId="2" xfId="0" applyFont="1" applyFill="1" applyBorder="1" applyAlignment="1">
      <alignment horizontal="left" vertical="center" shrinkToFit="1"/>
    </xf>
    <xf numFmtId="3" fontId="0" fillId="0" borderId="0" xfId="0" applyNumberFormat="1" applyFill="1"/>
    <xf numFmtId="4" fontId="0" fillId="0" borderId="0" xfId="0" applyNumberFormat="1"/>
    <xf numFmtId="43" fontId="0" fillId="0" borderId="0" xfId="1" applyFont="1" applyAlignment="1"/>
    <xf numFmtId="0" fontId="0" fillId="0" borderId="0" xfId="0" applyAlignment="1">
      <alignment horizontal="center"/>
    </xf>
    <xf numFmtId="164" fontId="0" fillId="0" borderId="0" xfId="0" applyNumberFormat="1"/>
    <xf numFmtId="0" fontId="5" fillId="0" borderId="0" xfId="0" applyFont="1" applyFill="1" applyBorder="1" applyAlignment="1">
      <alignment horizontal="center"/>
    </xf>
    <xf numFmtId="43" fontId="6" fillId="0" borderId="0" xfId="1" applyFont="1" applyFill="1" applyAlignment="1">
      <alignment horizontal="center"/>
    </xf>
    <xf numFmtId="43" fontId="7" fillId="2" borderId="0" xfId="1" applyFont="1" applyFill="1" applyBorder="1" applyAlignment="1">
      <alignment horizontal="center" vertical="center"/>
    </xf>
    <xf numFmtId="43" fontId="11" fillId="0" borderId="0" xfId="1" applyFont="1" applyFill="1" applyBorder="1" applyAlignment="1">
      <alignment horizontal="left" vertical="center" wrapText="1"/>
    </xf>
    <xf numFmtId="43" fontId="25" fillId="0" borderId="0" xfId="1" applyFont="1" applyFill="1" applyBorder="1" applyAlignment="1">
      <alignment horizontal="left" vertical="center" wrapText="1"/>
    </xf>
    <xf numFmtId="43" fontId="11" fillId="0" borderId="0" xfId="1" applyFont="1" applyFill="1" applyBorder="1" applyAlignment="1">
      <alignment vertical="center" wrapText="1"/>
    </xf>
    <xf numFmtId="43" fontId="12" fillId="2" borderId="0" xfId="1" applyFont="1" applyFill="1" applyBorder="1" applyAlignment="1">
      <alignment horizontal="center" vertical="center"/>
    </xf>
    <xf numFmtId="43" fontId="13" fillId="0" borderId="0" xfId="1" applyFont="1" applyFill="1" applyBorder="1" applyAlignment="1">
      <alignment horizontal="center" vertical="center"/>
    </xf>
    <xf numFmtId="43" fontId="15" fillId="0" borderId="0" xfId="1" applyFont="1" applyFill="1" applyBorder="1" applyAlignment="1">
      <alignment horizontal="left" vertical="center"/>
    </xf>
    <xf numFmtId="43" fontId="32" fillId="0" borderId="0" xfId="1" applyFont="1" applyFill="1" applyBorder="1" applyAlignment="1">
      <alignment horizontal="center" vertical="center" wrapText="1"/>
    </xf>
    <xf numFmtId="0" fontId="2" fillId="0" borderId="0" xfId="0" applyFont="1"/>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0" fillId="0" borderId="25" xfId="0" applyFont="1" applyFill="1" applyBorder="1" applyAlignment="1">
      <alignment horizontal="center" vertical="center" wrapText="1"/>
    </xf>
    <xf numFmtId="3" fontId="19" fillId="0" borderId="25"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43" fontId="25" fillId="0" borderId="0" xfId="1" applyFont="1" applyFill="1" applyBorder="1" applyAlignment="1">
      <alignment horizontal="center" vertical="center" wrapText="1"/>
    </xf>
    <xf numFmtId="0" fontId="20" fillId="0" borderId="2" xfId="0" applyFont="1" applyFill="1" applyBorder="1" applyAlignment="1">
      <alignment horizontal="center" vertical="center" wrapText="1"/>
    </xf>
    <xf numFmtId="165" fontId="19" fillId="0" borderId="2" xfId="1" applyNumberFormat="1" applyFont="1" applyFill="1" applyBorder="1" applyAlignment="1">
      <alignment vertical="center"/>
    </xf>
    <xf numFmtId="165" fontId="19" fillId="0" borderId="6" xfId="1" applyNumberFormat="1" applyFont="1" applyFill="1" applyBorder="1" applyAlignment="1">
      <alignment horizontal="center" vertical="center"/>
    </xf>
    <xf numFmtId="165" fontId="0" fillId="0" borderId="0" xfId="0" applyNumberFormat="1"/>
    <xf numFmtId="0" fontId="20" fillId="0" borderId="10" xfId="0" applyFont="1" applyFill="1" applyBorder="1" applyAlignment="1">
      <alignment horizontal="center" vertical="center" wrapText="1"/>
    </xf>
    <xf numFmtId="49" fontId="19" fillId="0" borderId="2" xfId="1" applyNumberFormat="1" applyFont="1" applyFill="1" applyBorder="1" applyAlignment="1">
      <alignment vertical="center"/>
    </xf>
    <xf numFmtId="49" fontId="19" fillId="0" borderId="2" xfId="1" applyNumberFormat="1" applyFont="1" applyFill="1" applyBorder="1" applyAlignment="1">
      <alignment horizontal="center" vertical="center"/>
    </xf>
    <xf numFmtId="0" fontId="19" fillId="0" borderId="2" xfId="1" applyNumberFormat="1" applyFont="1" applyFill="1" applyBorder="1" applyAlignment="1">
      <alignment horizontal="center" vertical="center"/>
    </xf>
    <xf numFmtId="3" fontId="19" fillId="0" borderId="2" xfId="1" applyNumberFormat="1" applyFont="1" applyFill="1" applyBorder="1" applyAlignment="1">
      <alignment horizontal="center" vertical="center" wrapText="1"/>
    </xf>
    <xf numFmtId="3" fontId="19" fillId="0" borderId="6" xfId="0" applyNumberFormat="1" applyFont="1" applyFill="1" applyBorder="1" applyAlignment="1">
      <alignment horizontal="center" vertical="center" wrapText="1"/>
    </xf>
    <xf numFmtId="3" fontId="19" fillId="0" borderId="2" xfId="0" applyNumberFormat="1" applyFont="1" applyBorder="1" applyAlignment="1">
      <alignment horizontal="center" vertical="center" wrapText="1"/>
    </xf>
    <xf numFmtId="43" fontId="19" fillId="0" borderId="2" xfId="1" applyFont="1" applyFill="1" applyBorder="1" applyAlignment="1">
      <alignment horizontal="center" vertical="center"/>
    </xf>
    <xf numFmtId="3" fontId="19" fillId="0" borderId="2" xfId="1" applyNumberFormat="1" applyFont="1" applyBorder="1" applyAlignment="1">
      <alignment horizontal="center" vertical="center" wrapText="1"/>
    </xf>
    <xf numFmtId="3" fontId="19" fillId="0" borderId="2"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166" fontId="19" fillId="0" borderId="2" xfId="1" applyNumberFormat="1" applyFont="1" applyFill="1" applyBorder="1" applyAlignment="1">
      <alignment horizontal="center" vertical="center"/>
    </xf>
    <xf numFmtId="0" fontId="20" fillId="0" borderId="9" xfId="0" applyFont="1" applyFill="1" applyBorder="1" applyAlignment="1">
      <alignment horizontal="center" vertical="center" wrapText="1"/>
    </xf>
    <xf numFmtId="43" fontId="19" fillId="0" borderId="9" xfId="1" applyFont="1" applyFill="1" applyBorder="1" applyAlignment="1">
      <alignment horizontal="center" vertical="center"/>
    </xf>
    <xf numFmtId="3" fontId="19" fillId="0" borderId="9" xfId="1" applyNumberFormat="1" applyFont="1" applyBorder="1" applyAlignment="1">
      <alignment horizontal="center" vertical="center" wrapText="1"/>
    </xf>
    <xf numFmtId="165" fontId="19" fillId="0" borderId="32" xfId="1" applyNumberFormat="1" applyFont="1" applyFill="1" applyBorder="1" applyAlignment="1">
      <alignment horizontal="center" vertical="center"/>
    </xf>
    <xf numFmtId="0" fontId="34" fillId="0" borderId="35" xfId="0" applyFont="1" applyBorder="1" applyAlignment="1">
      <alignment horizontal="center" vertical="center" wrapText="1"/>
    </xf>
    <xf numFmtId="3" fontId="34" fillId="0" borderId="25" xfId="1" applyNumberFormat="1" applyFont="1" applyBorder="1" applyAlignment="1">
      <alignment horizontal="center" vertical="center"/>
    </xf>
    <xf numFmtId="3" fontId="34" fillId="0" borderId="26" xfId="1" applyNumberFormat="1" applyFont="1" applyBorder="1" applyAlignment="1">
      <alignment horizontal="center" vertical="center"/>
    </xf>
    <xf numFmtId="43" fontId="16" fillId="0" borderId="0" xfId="1" applyFont="1" applyFill="1" applyBorder="1" applyAlignment="1">
      <alignment horizontal="center" vertical="center" wrapText="1"/>
    </xf>
    <xf numFmtId="0" fontId="34" fillId="0" borderId="7" xfId="0" applyFont="1" applyBorder="1" applyAlignment="1">
      <alignment horizontal="center" vertical="center" wrapText="1"/>
    </xf>
    <xf numFmtId="43" fontId="34" fillId="0" borderId="2" xfId="1" applyFont="1" applyBorder="1" applyAlignment="1">
      <alignment horizontal="center" vertical="center"/>
    </xf>
    <xf numFmtId="165" fontId="34" fillId="0" borderId="6" xfId="1" applyNumberFormat="1" applyFont="1" applyBorder="1" applyAlignment="1">
      <alignment horizontal="center" vertical="center"/>
    </xf>
    <xf numFmtId="3" fontId="34" fillId="0" borderId="2" xfId="1" applyNumberFormat="1" applyFont="1" applyBorder="1" applyAlignment="1">
      <alignment horizontal="center" vertical="center"/>
    </xf>
    <xf numFmtId="3" fontId="34" fillId="0" borderId="2" xfId="1" applyNumberFormat="1" applyFont="1" applyFill="1" applyBorder="1" applyAlignment="1">
      <alignment horizontal="center" vertical="center"/>
    </xf>
    <xf numFmtId="43" fontId="19" fillId="0" borderId="2" xfId="1" applyFont="1" applyFill="1" applyBorder="1" applyAlignment="1">
      <alignment horizontal="center" vertical="center" wrapText="1"/>
    </xf>
    <xf numFmtId="3" fontId="34" fillId="0" borderId="6" xfId="1" applyNumberFormat="1" applyFont="1" applyBorder="1" applyAlignment="1">
      <alignment horizontal="center" vertical="center"/>
    </xf>
    <xf numFmtId="43" fontId="0" fillId="0" borderId="0" xfId="1" applyFont="1"/>
    <xf numFmtId="0" fontId="34" fillId="0" borderId="39" xfId="0" applyFont="1" applyBorder="1" applyAlignment="1">
      <alignment horizontal="center" vertical="center" wrapText="1"/>
    </xf>
    <xf numFmtId="43" fontId="34" fillId="0" borderId="37" xfId="1" applyFont="1" applyBorder="1" applyAlignment="1">
      <alignment horizontal="center" vertical="center"/>
    </xf>
    <xf numFmtId="43" fontId="19" fillId="0" borderId="37" xfId="1" applyFont="1" applyFill="1" applyBorder="1" applyAlignment="1">
      <alignment horizontal="center" vertical="center" wrapText="1"/>
    </xf>
    <xf numFmtId="165" fontId="34" fillId="0" borderId="40" xfId="1" applyNumberFormat="1" applyFont="1" applyBorder="1" applyAlignment="1">
      <alignment horizontal="center" vertical="center"/>
    </xf>
    <xf numFmtId="43" fontId="0" fillId="0" borderId="0" xfId="0" applyNumberFormat="1"/>
    <xf numFmtId="43" fontId="37" fillId="0" borderId="0" xfId="1" applyFont="1"/>
    <xf numFmtId="3" fontId="0" fillId="0" borderId="0" xfId="0" applyNumberFormat="1"/>
    <xf numFmtId="43" fontId="38" fillId="0" borderId="0" xfId="1" applyFont="1"/>
    <xf numFmtId="43" fontId="38" fillId="0" borderId="0" xfId="0" applyNumberFormat="1" applyFont="1"/>
    <xf numFmtId="0" fontId="38" fillId="0" borderId="0" xfId="0" applyFont="1"/>
    <xf numFmtId="165" fontId="38" fillId="0" borderId="0" xfId="0" applyNumberFormat="1" applyFont="1"/>
    <xf numFmtId="0" fontId="39" fillId="0" borderId="0" xfId="0" applyFont="1" applyFill="1" applyAlignment="1">
      <alignment horizontal="left"/>
    </xf>
    <xf numFmtId="0" fontId="39" fillId="0" borderId="0" xfId="0" applyFont="1" applyFill="1" applyAlignment="1">
      <alignment horizontal="center"/>
    </xf>
    <xf numFmtId="0" fontId="27" fillId="0" borderId="0" xfId="0" applyFont="1"/>
    <xf numFmtId="0" fontId="0" fillId="0" borderId="0" xfId="0" applyFont="1"/>
    <xf numFmtId="0" fontId="44" fillId="0" borderId="0" xfId="0" applyFont="1"/>
    <xf numFmtId="0" fontId="46" fillId="0" borderId="9" xfId="0" applyFont="1" applyFill="1" applyBorder="1" applyAlignment="1">
      <alignment horizontal="center" vertical="center" wrapText="1"/>
    </xf>
    <xf numFmtId="0" fontId="48" fillId="0" borderId="25" xfId="0" applyFont="1" applyFill="1" applyBorder="1" applyAlignment="1">
      <alignment horizontal="center" vertical="center" shrinkToFit="1"/>
    </xf>
    <xf numFmtId="167" fontId="21" fillId="0" borderId="25" xfId="1" applyNumberFormat="1" applyFont="1" applyFill="1" applyBorder="1" applyAlignment="1">
      <alignment horizontal="center" vertical="center" shrinkToFit="1"/>
    </xf>
    <xf numFmtId="3" fontId="21" fillId="0" borderId="26" xfId="0" applyNumberFormat="1" applyFont="1" applyFill="1" applyBorder="1" applyAlignment="1">
      <alignment horizontal="center" vertical="center" shrinkToFit="1"/>
    </xf>
    <xf numFmtId="0" fontId="48" fillId="0" borderId="2" xfId="0" applyFont="1" applyFill="1" applyBorder="1" applyAlignment="1">
      <alignment horizontal="center" vertical="center" shrinkToFit="1"/>
    </xf>
    <xf numFmtId="43" fontId="49" fillId="0" borderId="2" xfId="1" applyFont="1" applyFill="1" applyBorder="1" applyAlignment="1">
      <alignment horizontal="center" vertical="center" shrinkToFit="1"/>
    </xf>
    <xf numFmtId="43" fontId="21" fillId="0" borderId="2" xfId="1" applyFont="1" applyFill="1" applyBorder="1" applyAlignment="1">
      <alignment horizontal="center" vertical="center" shrinkToFit="1"/>
    </xf>
    <xf numFmtId="43" fontId="21" fillId="0" borderId="6" xfId="1" applyFont="1" applyFill="1" applyBorder="1" applyAlignment="1">
      <alignment horizontal="center" vertical="center" shrinkToFit="1"/>
    </xf>
    <xf numFmtId="167" fontId="49" fillId="0" borderId="2" xfId="1" applyNumberFormat="1" applyFont="1" applyFill="1" applyBorder="1" applyAlignment="1">
      <alignment horizontal="center" vertical="center" shrinkToFit="1"/>
    </xf>
    <xf numFmtId="167" fontId="21" fillId="0" borderId="2" xfId="1" applyNumberFormat="1" applyFont="1" applyFill="1" applyBorder="1" applyAlignment="1">
      <alignment horizontal="center" vertical="center" shrinkToFit="1"/>
    </xf>
    <xf numFmtId="3" fontId="21" fillId="0" borderId="6" xfId="0" applyNumberFormat="1" applyFont="1" applyFill="1" applyBorder="1" applyAlignment="1">
      <alignment horizontal="center" vertical="center" shrinkToFit="1"/>
    </xf>
    <xf numFmtId="0" fontId="48" fillId="0" borderId="37" xfId="0" applyFont="1" applyFill="1" applyBorder="1" applyAlignment="1">
      <alignment horizontal="center" vertical="center" shrinkToFit="1"/>
    </xf>
    <xf numFmtId="43" fontId="49" fillId="0" borderId="37" xfId="1" applyFont="1" applyFill="1" applyBorder="1" applyAlignment="1">
      <alignment horizontal="center" vertical="center" shrinkToFit="1"/>
    </xf>
    <xf numFmtId="43" fontId="21" fillId="0" borderId="37" xfId="1" applyFont="1" applyFill="1" applyBorder="1" applyAlignment="1">
      <alignment horizontal="center" vertical="center" shrinkToFit="1"/>
    </xf>
    <xf numFmtId="43" fontId="21" fillId="0" borderId="40" xfId="1" applyFont="1" applyFill="1" applyBorder="1" applyAlignment="1">
      <alignment horizontal="center" vertical="center" shrinkToFit="1"/>
    </xf>
    <xf numFmtId="0" fontId="48" fillId="0" borderId="10" xfId="0" applyFont="1" applyFill="1" applyBorder="1" applyAlignment="1">
      <alignment horizontal="center" vertical="center" shrinkToFit="1"/>
    </xf>
    <xf numFmtId="167" fontId="49" fillId="0" borderId="10" xfId="1" applyNumberFormat="1" applyFont="1" applyFill="1" applyBorder="1" applyAlignment="1">
      <alignment horizontal="center" vertical="center" shrinkToFit="1"/>
    </xf>
    <xf numFmtId="167" fontId="21" fillId="0" borderId="10" xfId="1" applyNumberFormat="1" applyFont="1" applyFill="1" applyBorder="1" applyAlignment="1">
      <alignment horizontal="center" vertical="center" shrinkToFit="1"/>
    </xf>
    <xf numFmtId="3" fontId="21" fillId="0" borderId="42" xfId="0" applyNumberFormat="1" applyFont="1" applyFill="1" applyBorder="1" applyAlignment="1">
      <alignment horizontal="center" vertical="center" shrinkToFit="1"/>
    </xf>
    <xf numFmtId="168" fontId="21" fillId="0" borderId="6" xfId="1" applyNumberFormat="1" applyFont="1" applyFill="1" applyBorder="1" applyAlignment="1">
      <alignment horizontal="center" vertical="center" shrinkToFit="1"/>
    </xf>
    <xf numFmtId="3" fontId="49" fillId="0" borderId="10" xfId="0" applyNumberFormat="1" applyFont="1" applyFill="1" applyBorder="1" applyAlignment="1">
      <alignment horizontal="center" vertical="center" shrinkToFit="1"/>
    </xf>
    <xf numFmtId="3" fontId="21" fillId="0" borderId="10" xfId="0" applyNumberFormat="1" applyFont="1" applyFill="1" applyBorder="1" applyAlignment="1">
      <alignment horizontal="center" vertical="center" shrinkToFit="1"/>
    </xf>
    <xf numFmtId="3" fontId="49" fillId="0" borderId="2" xfId="0" applyNumberFormat="1" applyFont="1" applyFill="1" applyBorder="1" applyAlignment="1">
      <alignment horizontal="center" vertical="center" shrinkToFit="1"/>
    </xf>
    <xf numFmtId="168" fontId="49" fillId="0" borderId="2" xfId="1" applyNumberFormat="1" applyFont="1" applyFill="1" applyBorder="1" applyAlignment="1">
      <alignment horizontal="center" vertical="center" shrinkToFit="1"/>
    </xf>
    <xf numFmtId="4" fontId="49" fillId="0" borderId="37" xfId="0" applyNumberFormat="1" applyFont="1" applyFill="1" applyBorder="1" applyAlignment="1">
      <alignment horizontal="center" vertical="center" shrinkToFit="1"/>
    </xf>
    <xf numFmtId="4" fontId="21" fillId="0" borderId="37" xfId="0" applyNumberFormat="1" applyFont="1" applyFill="1" applyBorder="1" applyAlignment="1">
      <alignment horizontal="center" vertical="center" shrinkToFit="1"/>
    </xf>
    <xf numFmtId="9" fontId="49" fillId="0" borderId="10" xfId="3" applyNumberFormat="1" applyFont="1" applyFill="1" applyBorder="1" applyAlignment="1">
      <alignment horizontal="center" vertical="center" shrinkToFit="1"/>
    </xf>
    <xf numFmtId="9" fontId="21" fillId="0" borderId="10" xfId="3" applyNumberFormat="1" applyFont="1" applyFill="1" applyBorder="1" applyAlignment="1">
      <alignment horizontal="center" vertical="center" shrinkToFit="1"/>
    </xf>
    <xf numFmtId="9" fontId="21" fillId="0" borderId="42" xfId="3" applyFont="1" applyFill="1" applyBorder="1" applyAlignment="1">
      <alignment horizontal="center" vertical="center" shrinkToFit="1"/>
    </xf>
    <xf numFmtId="9" fontId="49" fillId="0" borderId="2" xfId="3" applyNumberFormat="1" applyFont="1" applyFill="1" applyBorder="1" applyAlignment="1">
      <alignment horizontal="center" vertical="center" shrinkToFit="1"/>
    </xf>
    <xf numFmtId="9" fontId="21" fillId="0" borderId="2" xfId="3" applyNumberFormat="1" applyFont="1" applyFill="1" applyBorder="1" applyAlignment="1">
      <alignment horizontal="center" vertical="center" shrinkToFit="1"/>
    </xf>
    <xf numFmtId="9" fontId="49" fillId="0" borderId="10" xfId="1" applyNumberFormat="1" applyFont="1" applyFill="1" applyBorder="1" applyAlignment="1">
      <alignment horizontal="center" vertical="center" shrinkToFit="1"/>
    </xf>
    <xf numFmtId="9" fontId="21" fillId="0" borderId="10" xfId="1" applyNumberFormat="1" applyFont="1" applyFill="1" applyBorder="1" applyAlignment="1">
      <alignment horizontal="center" vertical="center" shrinkToFit="1"/>
    </xf>
    <xf numFmtId="9" fontId="49" fillId="0" borderId="2" xfId="3" applyFont="1" applyFill="1" applyBorder="1" applyAlignment="1">
      <alignment horizontal="center" vertical="center" shrinkToFit="1"/>
    </xf>
    <xf numFmtId="9" fontId="21" fillId="0" borderId="2" xfId="3" applyFont="1" applyFill="1" applyBorder="1" applyAlignment="1">
      <alignment horizontal="center" vertical="center" shrinkToFit="1"/>
    </xf>
    <xf numFmtId="9" fontId="49" fillId="0" borderId="10" xfId="3" applyFont="1" applyFill="1" applyBorder="1" applyAlignment="1">
      <alignment horizontal="center" vertical="center" shrinkToFit="1"/>
    </xf>
    <xf numFmtId="9" fontId="21" fillId="0" borderId="10" xfId="3" applyFont="1" applyFill="1" applyBorder="1" applyAlignment="1">
      <alignment horizontal="center" vertical="center" shrinkToFit="1"/>
    </xf>
    <xf numFmtId="0" fontId="2" fillId="0" borderId="0" xfId="0" applyFont="1" applyFill="1"/>
    <xf numFmtId="0" fontId="48" fillId="0" borderId="10" xfId="0" applyFont="1" applyBorder="1" applyAlignment="1">
      <alignment horizontal="center" vertical="center" shrinkToFit="1"/>
    </xf>
    <xf numFmtId="3" fontId="21" fillId="0" borderId="10" xfId="1" applyNumberFormat="1" applyFont="1" applyBorder="1" applyAlignment="1">
      <alignment horizontal="center" vertical="center" shrinkToFit="1"/>
    </xf>
    <xf numFmtId="3" fontId="21" fillId="0" borderId="10" xfId="1" applyNumberFormat="1" applyFont="1" applyFill="1" applyBorder="1" applyAlignment="1">
      <alignment horizontal="center" vertical="center" shrinkToFit="1"/>
    </xf>
    <xf numFmtId="168" fontId="21" fillId="0" borderId="8" xfId="1" applyNumberFormat="1" applyFont="1" applyFill="1" applyBorder="1" applyAlignment="1">
      <alignment horizontal="center" vertical="center" shrinkToFit="1"/>
    </xf>
    <xf numFmtId="0" fontId="48" fillId="0" borderId="2" xfId="0" applyFont="1" applyBorder="1" applyAlignment="1">
      <alignment horizontal="center" vertical="center" shrinkToFit="1"/>
    </xf>
    <xf numFmtId="43" fontId="21" fillId="0" borderId="2" xfId="1" applyNumberFormat="1" applyFont="1" applyFill="1" applyBorder="1" applyAlignment="1">
      <alignment horizontal="center" vertical="center" shrinkToFit="1"/>
    </xf>
    <xf numFmtId="3" fontId="21" fillId="0" borderId="2" xfId="1" applyNumberFormat="1" applyFont="1" applyBorder="1" applyAlignment="1">
      <alignment horizontal="center" vertical="center" shrinkToFit="1"/>
    </xf>
    <xf numFmtId="3" fontId="21" fillId="0" borderId="2" xfId="1" applyNumberFormat="1" applyFont="1" applyFill="1" applyBorder="1" applyAlignment="1">
      <alignment horizontal="center" vertical="center" shrinkToFit="1"/>
    </xf>
    <xf numFmtId="43" fontId="21" fillId="0" borderId="37" xfId="1" applyNumberFormat="1" applyFont="1" applyFill="1" applyBorder="1" applyAlignment="1">
      <alignment horizontal="center" vertical="center" shrinkToFit="1"/>
    </xf>
    <xf numFmtId="0" fontId="34" fillId="0" borderId="0" xfId="0" applyFont="1" applyBorder="1" applyAlignment="1">
      <alignment horizontal="center" vertical="center" wrapText="1"/>
    </xf>
    <xf numFmtId="0" fontId="34" fillId="0" borderId="0" xfId="0" applyFont="1" applyBorder="1" applyAlignment="1">
      <alignment vertical="center" wrapText="1"/>
    </xf>
    <xf numFmtId="0" fontId="47" fillId="0" borderId="0" xfId="0" applyFont="1" applyBorder="1" applyAlignment="1">
      <alignment horizontal="center" wrapText="1"/>
    </xf>
    <xf numFmtId="0" fontId="50" fillId="0" borderId="0" xfId="0" applyFont="1" applyBorder="1" applyAlignment="1">
      <alignment horizontal="center" wrapText="1"/>
    </xf>
    <xf numFmtId="44" fontId="34" fillId="0" borderId="0" xfId="2" applyFont="1" applyBorder="1" applyAlignment="1">
      <alignment horizontal="center" vertical="center"/>
    </xf>
    <xf numFmtId="44" fontId="34" fillId="0" borderId="0" xfId="2" applyFont="1" applyFill="1" applyBorder="1" applyAlignment="1">
      <alignment horizontal="center" vertical="center"/>
    </xf>
    <xf numFmtId="43" fontId="19" fillId="0" borderId="0" xfId="1" applyFont="1" applyFill="1" applyBorder="1" applyAlignment="1">
      <alignment horizontal="center" vertical="center" wrapText="1"/>
    </xf>
    <xf numFmtId="165" fontId="34" fillId="0" borderId="0" xfId="1" applyNumberFormat="1" applyFont="1" applyBorder="1" applyAlignment="1">
      <alignment horizontal="right" vertical="center"/>
    </xf>
    <xf numFmtId="9" fontId="16" fillId="0" borderId="0" xfId="3" applyFont="1" applyFill="1" applyBorder="1" applyAlignment="1">
      <alignment horizontal="center" vertical="center" wrapText="1"/>
    </xf>
    <xf numFmtId="9" fontId="25" fillId="0" borderId="0" xfId="3" applyFont="1" applyFill="1" applyBorder="1" applyAlignment="1">
      <alignment horizontal="center" vertical="center" wrapText="1"/>
    </xf>
    <xf numFmtId="0" fontId="3" fillId="0" borderId="0" xfId="0" applyFont="1"/>
    <xf numFmtId="0" fontId="51" fillId="0" borderId="0" xfId="0" applyFont="1"/>
    <xf numFmtId="0" fontId="6" fillId="0" borderId="1" xfId="0" applyFont="1" applyBorder="1" applyAlignment="1">
      <alignment horizontal="center"/>
    </xf>
    <xf numFmtId="0" fontId="52" fillId="0" borderId="1" xfId="0" applyFont="1" applyBorder="1" applyAlignment="1">
      <alignment horizontal="center"/>
    </xf>
    <xf numFmtId="0" fontId="39" fillId="0" borderId="0" xfId="0" applyFont="1" applyAlignment="1">
      <alignment horizontal="left"/>
    </xf>
    <xf numFmtId="0" fontId="39" fillId="0" borderId="0" xfId="0" applyFont="1" applyAlignment="1">
      <alignment horizontal="center"/>
    </xf>
    <xf numFmtId="0" fontId="53"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justify" vertical="center"/>
    </xf>
    <xf numFmtId="0" fontId="14" fillId="0" borderId="0" xfId="0" applyFont="1" applyAlignment="1">
      <alignment horizontal="justify" vertical="center" wrapText="1"/>
    </xf>
    <xf numFmtId="0" fontId="15" fillId="0" borderId="0" xfId="0" applyFont="1" applyAlignment="1">
      <alignment horizontal="center" vertical="center"/>
    </xf>
    <xf numFmtId="0" fontId="16" fillId="0" borderId="2" xfId="0" applyFont="1" applyBorder="1" applyAlignment="1">
      <alignment horizontal="center" vertical="center" wrapText="1"/>
    </xf>
    <xf numFmtId="9" fontId="18" fillId="0" borderId="0" xfId="3" applyFont="1"/>
    <xf numFmtId="0" fontId="48" fillId="0" borderId="2" xfId="0" applyFont="1" applyBorder="1" applyAlignment="1">
      <alignment vertical="center" shrinkToFit="1"/>
    </xf>
    <xf numFmtId="3" fontId="21" fillId="0" borderId="2" xfId="0" applyNumberFormat="1" applyFont="1" applyBorder="1" applyAlignment="1">
      <alignment horizontal="center" vertical="center" shrinkToFit="1"/>
    </xf>
    <xf numFmtId="3" fontId="49" fillId="0" borderId="2" xfId="0" applyNumberFormat="1" applyFont="1" applyBorder="1" applyAlignment="1">
      <alignment horizontal="center" vertical="center" shrinkToFit="1"/>
    </xf>
    <xf numFmtId="9" fontId="2" fillId="0" borderId="0" xfId="3" applyFont="1"/>
    <xf numFmtId="4" fontId="21" fillId="0" borderId="0" xfId="2" applyNumberFormat="1" applyFont="1" applyAlignment="1">
      <alignment vertical="center" shrinkToFit="1"/>
    </xf>
    <xf numFmtId="4" fontId="21" fillId="0" borderId="2" xfId="2" applyNumberFormat="1" applyFont="1" applyBorder="1" applyAlignment="1">
      <alignment vertical="center" shrinkToFit="1"/>
    </xf>
    <xf numFmtId="4" fontId="21" fillId="0" borderId="0" xfId="2" applyNumberFormat="1" applyFont="1" applyAlignment="1">
      <alignment horizontal="center" vertical="center" shrinkToFit="1"/>
    </xf>
    <xf numFmtId="4" fontId="49" fillId="0" borderId="2" xfId="2" applyNumberFormat="1" applyFont="1" applyFill="1" applyBorder="1" applyAlignment="1">
      <alignment vertical="center" shrinkToFit="1"/>
    </xf>
    <xf numFmtId="4" fontId="21" fillId="0" borderId="2" xfId="1" applyNumberFormat="1" applyFont="1" applyBorder="1" applyAlignment="1">
      <alignment horizontal="center" vertical="center" shrinkToFit="1"/>
    </xf>
    <xf numFmtId="167" fontId="21" fillId="0" borderId="2" xfId="2" applyNumberFormat="1" applyFont="1" applyBorder="1" applyAlignment="1">
      <alignment horizontal="center" vertical="center" shrinkToFit="1"/>
    </xf>
    <xf numFmtId="167" fontId="49" fillId="0" borderId="2" xfId="2" applyNumberFormat="1" applyFont="1" applyFill="1" applyBorder="1" applyAlignment="1">
      <alignment horizontal="center" vertical="center" shrinkToFit="1"/>
    </xf>
    <xf numFmtId="0" fontId="19" fillId="0" borderId="11" xfId="0" applyFont="1" applyBorder="1" applyAlignment="1">
      <alignment horizontal="center" vertical="center" wrapText="1"/>
    </xf>
    <xf numFmtId="168" fontId="21" fillId="0" borderId="2" xfId="0" applyNumberFormat="1" applyFont="1" applyBorder="1" applyAlignment="1">
      <alignment horizontal="center" vertical="center" shrinkToFit="1"/>
    </xf>
    <xf numFmtId="168" fontId="49" fillId="0" borderId="2" xfId="0" applyNumberFormat="1" applyFont="1" applyBorder="1" applyAlignment="1">
      <alignment horizontal="center" vertical="center" shrinkToFit="1"/>
    </xf>
    <xf numFmtId="168" fontId="21" fillId="0" borderId="0" xfId="1" applyNumberFormat="1" applyFont="1" applyFill="1" applyBorder="1" applyAlignment="1">
      <alignment vertical="center"/>
    </xf>
    <xf numFmtId="3" fontId="26" fillId="0" borderId="2" xfId="0" applyNumberFormat="1" applyFont="1" applyBorder="1" applyAlignment="1">
      <alignment horizontal="center" vertical="center" shrinkToFit="1"/>
    </xf>
    <xf numFmtId="3" fontId="21" fillId="0" borderId="2" xfId="2" applyNumberFormat="1" applyFont="1" applyBorder="1" applyAlignment="1">
      <alignment horizontal="center" vertical="center" shrinkToFit="1"/>
    </xf>
    <xf numFmtId="3" fontId="21" fillId="0" borderId="2" xfId="2" applyNumberFormat="1" applyFont="1" applyBorder="1" applyAlignment="1">
      <alignment vertical="center" shrinkToFit="1"/>
    </xf>
    <xf numFmtId="3" fontId="49" fillId="0" borderId="2" xfId="2" applyNumberFormat="1" applyFont="1" applyFill="1" applyBorder="1" applyAlignment="1">
      <alignment vertical="center" shrinkToFit="1"/>
    </xf>
    <xf numFmtId="0" fontId="48" fillId="0" borderId="2" xfId="0" applyFont="1" applyBorder="1" applyAlignment="1">
      <alignment vertical="center" wrapText="1" shrinkToFit="1"/>
    </xf>
    <xf numFmtId="4" fontId="21" fillId="0" borderId="2" xfId="2" applyNumberFormat="1" applyFont="1" applyBorder="1" applyAlignment="1">
      <alignment horizontal="center" vertical="center" shrinkToFit="1"/>
    </xf>
    <xf numFmtId="4" fontId="49" fillId="0" borderId="2" xfId="2" applyNumberFormat="1" applyFont="1" applyFill="1" applyBorder="1" applyAlignment="1">
      <alignment horizontal="center" vertical="center" shrinkToFit="1"/>
    </xf>
    <xf numFmtId="164" fontId="21" fillId="0" borderId="2" xfId="2" applyNumberFormat="1" applyFont="1" applyBorder="1" applyAlignment="1">
      <alignment vertical="center" shrinkToFit="1"/>
    </xf>
    <xf numFmtId="164" fontId="49" fillId="0" borderId="2" xfId="2" applyNumberFormat="1" applyFont="1" applyFill="1" applyBorder="1" applyAlignment="1">
      <alignment vertical="center" shrinkToFit="1"/>
    </xf>
    <xf numFmtId="9" fontId="21" fillId="0" borderId="2" xfId="3" applyFont="1" applyBorder="1" applyAlignment="1">
      <alignment horizontal="center" vertical="center" shrinkToFit="1"/>
    </xf>
    <xf numFmtId="9" fontId="21" fillId="0" borderId="2" xfId="2" applyNumberFormat="1" applyFont="1" applyBorder="1" applyAlignment="1">
      <alignment horizontal="center" vertical="center" shrinkToFit="1"/>
    </xf>
    <xf numFmtId="9" fontId="49" fillId="0" borderId="2" xfId="2" applyNumberFormat="1" applyFont="1" applyFill="1" applyBorder="1" applyAlignment="1">
      <alignment horizontal="center" vertical="center" shrinkToFit="1"/>
    </xf>
    <xf numFmtId="43" fontId="56" fillId="0" borderId="0" xfId="1" applyFont="1" applyFill="1" applyBorder="1" applyAlignment="1"/>
    <xf numFmtId="43" fontId="57" fillId="0" borderId="0" xfId="1" applyFont="1" applyFill="1" applyBorder="1" applyAlignment="1"/>
    <xf numFmtId="0" fontId="28" fillId="0" borderId="2" xfId="0" applyFont="1" applyBorder="1" applyAlignment="1">
      <alignment vertical="center" shrinkToFit="1"/>
    </xf>
    <xf numFmtId="3" fontId="29" fillId="0" borderId="2" xfId="1" applyNumberFormat="1" applyFont="1" applyBorder="1" applyAlignment="1">
      <alignment horizontal="center" vertical="center" shrinkToFit="1"/>
    </xf>
    <xf numFmtId="3" fontId="59" fillId="0" borderId="2" xfId="1" applyNumberFormat="1" applyFont="1" applyFill="1" applyBorder="1" applyAlignment="1">
      <alignment horizontal="center" vertical="center" shrinkToFit="1"/>
    </xf>
    <xf numFmtId="4" fontId="29" fillId="0" borderId="2" xfId="2" applyNumberFormat="1" applyFont="1" applyBorder="1" applyAlignment="1">
      <alignment horizontal="center" vertical="center" shrinkToFit="1"/>
    </xf>
    <xf numFmtId="4" fontId="59" fillId="0" borderId="2" xfId="2" applyNumberFormat="1" applyFont="1" applyFill="1" applyBorder="1" applyAlignment="1">
      <alignment horizontal="center" vertical="center" shrinkToFit="1"/>
    </xf>
    <xf numFmtId="0" fontId="0" fillId="0" borderId="0" xfId="0" applyAlignment="1">
      <alignment horizontal="justify"/>
    </xf>
    <xf numFmtId="0" fontId="60" fillId="0" borderId="0" xfId="0" applyFont="1"/>
    <xf numFmtId="4" fontId="21" fillId="0" borderId="0" xfId="1" applyNumberFormat="1" applyFont="1" applyBorder="1" applyAlignment="1">
      <alignment horizontal="center" vertical="center" shrinkToFit="1"/>
    </xf>
    <xf numFmtId="44" fontId="19" fillId="5" borderId="2" xfId="2" applyFont="1" applyFill="1" applyBorder="1" applyAlignment="1">
      <alignment horizontal="center" vertical="center" wrapText="1"/>
    </xf>
    <xf numFmtId="0" fontId="0" fillId="0" borderId="0" xfId="0" applyFill="1" applyBorder="1"/>
    <xf numFmtId="4" fontId="21" fillId="3" borderId="2" xfId="0" applyNumberFormat="1" applyFont="1" applyFill="1" applyBorder="1" applyAlignment="1">
      <alignment horizontal="center" vertical="center" shrinkToFit="1"/>
    </xf>
    <xf numFmtId="4" fontId="21" fillId="5" borderId="2" xfId="0" applyNumberFormat="1" applyFont="1" applyFill="1" applyBorder="1" applyAlignment="1">
      <alignment horizontal="center" vertical="center" shrinkToFit="1"/>
    </xf>
    <xf numFmtId="3" fontId="21" fillId="5" borderId="2" xfId="0" applyNumberFormat="1" applyFont="1" applyFill="1" applyBorder="1" applyAlignment="1">
      <alignment horizontal="center" vertical="center" shrinkToFit="1"/>
    </xf>
    <xf numFmtId="3" fontId="29" fillId="0" borderId="2" xfId="0" applyNumberFormat="1" applyFont="1" applyFill="1" applyBorder="1" applyAlignment="1">
      <alignment horizontal="center" vertical="center" shrinkToFit="1"/>
    </xf>
    <xf numFmtId="2" fontId="0" fillId="0" borderId="0" xfId="1" applyNumberFormat="1" applyFont="1"/>
    <xf numFmtId="0" fontId="5" fillId="0" borderId="0" xfId="0" applyFont="1" applyFill="1" applyBorder="1" applyAlignment="1"/>
    <xf numFmtId="0" fontId="64" fillId="0" borderId="0" xfId="0" applyFont="1"/>
    <xf numFmtId="0" fontId="66" fillId="0" borderId="1" xfId="0" applyFont="1" applyFill="1" applyBorder="1" applyAlignment="1">
      <alignment horizontal="center"/>
    </xf>
    <xf numFmtId="0" fontId="66" fillId="0" borderId="0" xfId="0" applyFont="1" applyFill="1" applyAlignment="1">
      <alignment horizontal="left"/>
    </xf>
    <xf numFmtId="0" fontId="66" fillId="0" borderId="0" xfId="0" applyFont="1" applyFill="1" applyAlignment="1">
      <alignment horizontal="center"/>
    </xf>
    <xf numFmtId="0" fontId="69" fillId="0" borderId="0" xfId="0" applyFont="1"/>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justify" vertical="center" wrapText="1"/>
    </xf>
    <xf numFmtId="0" fontId="69" fillId="0" borderId="0" xfId="0" applyFont="1" applyFill="1" applyBorder="1" applyAlignment="1">
      <alignment horizontal="center" vertical="center"/>
    </xf>
    <xf numFmtId="0" fontId="66" fillId="0" borderId="0" xfId="0" applyFont="1"/>
    <xf numFmtId="0" fontId="73" fillId="0" borderId="2" xfId="0" applyFont="1" applyFill="1" applyBorder="1" applyAlignment="1">
      <alignment horizontal="center" vertical="center" wrapText="1"/>
    </xf>
    <xf numFmtId="9" fontId="66" fillId="0" borderId="0" xfId="3" applyNumberFormat="1" applyFont="1"/>
    <xf numFmtId="0" fontId="74" fillId="3" borderId="2" xfId="0" applyFont="1" applyFill="1" applyBorder="1" applyAlignment="1">
      <alignment vertical="center" shrinkToFit="1"/>
    </xf>
    <xf numFmtId="3" fontId="74" fillId="3" borderId="2" xfId="0" applyNumberFormat="1" applyFont="1" applyFill="1" applyBorder="1" applyAlignment="1">
      <alignment horizontal="center" vertical="center" shrinkToFit="1"/>
    </xf>
    <xf numFmtId="0" fontId="74" fillId="0" borderId="0" xfId="0" applyFont="1"/>
    <xf numFmtId="9" fontId="66" fillId="0" borderId="0" xfId="3" applyFont="1"/>
    <xf numFmtId="4" fontId="74" fillId="3" borderId="2" xfId="1" applyNumberFormat="1" applyFont="1" applyFill="1" applyBorder="1" applyAlignment="1">
      <alignment horizontal="center" vertical="center" shrinkToFit="1"/>
    </xf>
    <xf numFmtId="0" fontId="74" fillId="0" borderId="2" xfId="0" applyFont="1" applyFill="1" applyBorder="1" applyAlignment="1">
      <alignment vertical="center" shrinkToFit="1"/>
    </xf>
    <xf numFmtId="3" fontId="74" fillId="0" borderId="2" xfId="1" applyNumberFormat="1" applyFont="1" applyFill="1" applyBorder="1" applyAlignment="1">
      <alignment horizontal="center" vertical="center" shrinkToFit="1"/>
    </xf>
    <xf numFmtId="3" fontId="74" fillId="0" borderId="2" xfId="0" applyNumberFormat="1" applyFont="1" applyFill="1" applyBorder="1" applyAlignment="1">
      <alignment horizontal="center" vertical="center" shrinkToFit="1"/>
    </xf>
    <xf numFmtId="4" fontId="74" fillId="0" borderId="2" xfId="1" applyNumberFormat="1" applyFont="1" applyFill="1" applyBorder="1" applyAlignment="1">
      <alignment horizontal="center" vertical="center" shrinkToFit="1"/>
    </xf>
    <xf numFmtId="43" fontId="74" fillId="0" borderId="0" xfId="1" applyFont="1" applyAlignment="1">
      <alignment horizontal="left" vertical="center" wrapText="1"/>
    </xf>
    <xf numFmtId="4" fontId="74" fillId="3" borderId="2" xfId="0" applyNumberFormat="1" applyFont="1" applyFill="1" applyBorder="1" applyAlignment="1">
      <alignment horizontal="center" vertical="center" shrinkToFit="1"/>
    </xf>
    <xf numFmtId="3" fontId="74" fillId="5" borderId="2" xfId="0" applyNumberFormat="1" applyFont="1" applyFill="1" applyBorder="1" applyAlignment="1">
      <alignment horizontal="center" vertical="center" shrinkToFit="1"/>
    </xf>
    <xf numFmtId="4" fontId="74" fillId="5" borderId="2" xfId="0" applyNumberFormat="1" applyFont="1" applyFill="1" applyBorder="1" applyAlignment="1">
      <alignment horizontal="center" vertical="center" shrinkToFit="1"/>
    </xf>
    <xf numFmtId="4" fontId="74" fillId="0" borderId="2" xfId="0" applyNumberFormat="1" applyFont="1" applyFill="1" applyBorder="1" applyAlignment="1">
      <alignment horizontal="center" vertical="center" shrinkToFit="1"/>
    </xf>
    <xf numFmtId="3" fontId="74" fillId="0" borderId="2" xfId="0" applyNumberFormat="1" applyFont="1" applyBorder="1" applyAlignment="1">
      <alignment horizontal="center" vertical="center" shrinkToFit="1"/>
    </xf>
    <xf numFmtId="0" fontId="74" fillId="3" borderId="2" xfId="0" applyFont="1" applyFill="1" applyBorder="1" applyAlignment="1">
      <alignment horizontal="left" vertical="center" shrinkToFit="1"/>
    </xf>
    <xf numFmtId="3" fontId="28" fillId="3" borderId="2" xfId="1" applyNumberFormat="1" applyFont="1" applyFill="1" applyBorder="1" applyAlignment="1">
      <alignment horizontal="center" vertical="center" shrinkToFit="1"/>
    </xf>
    <xf numFmtId="3" fontId="66" fillId="3" borderId="2" xfId="1" applyNumberFormat="1" applyFont="1" applyFill="1" applyBorder="1" applyAlignment="1">
      <alignment horizontal="center" vertical="center" shrinkToFit="1"/>
    </xf>
    <xf numFmtId="0" fontId="66" fillId="3" borderId="2" xfId="0" applyFont="1" applyFill="1" applyBorder="1" applyAlignment="1">
      <alignment vertical="center" shrinkToFit="1"/>
    </xf>
    <xf numFmtId="4" fontId="28" fillId="3" borderId="2" xfId="1" applyNumberFormat="1" applyFont="1" applyFill="1" applyBorder="1" applyAlignment="1">
      <alignment horizontal="center" vertical="center" shrinkToFit="1"/>
    </xf>
    <xf numFmtId="4" fontId="66" fillId="3" borderId="2" xfId="1" applyNumberFormat="1" applyFont="1" applyFill="1" applyBorder="1" applyAlignment="1">
      <alignment horizontal="center" vertical="center" shrinkToFit="1"/>
    </xf>
    <xf numFmtId="3" fontId="28" fillId="0" borderId="2" xfId="1" applyNumberFormat="1" applyFont="1" applyFill="1" applyBorder="1" applyAlignment="1">
      <alignment horizontal="center" vertical="center" shrinkToFit="1"/>
    </xf>
    <xf numFmtId="0" fontId="66" fillId="0" borderId="2" xfId="0" applyFont="1" applyBorder="1" applyAlignment="1">
      <alignment vertical="center" shrinkToFit="1"/>
    </xf>
    <xf numFmtId="4" fontId="28" fillId="0" borderId="2" xfId="1" applyNumberFormat="1" applyFont="1" applyFill="1" applyBorder="1" applyAlignment="1">
      <alignment horizontal="center" vertical="center" shrinkToFit="1"/>
    </xf>
    <xf numFmtId="43" fontId="76" fillId="0" borderId="0" xfId="1" applyFont="1"/>
    <xf numFmtId="43" fontId="76" fillId="0" borderId="0" xfId="1" applyFont="1" applyAlignment="1"/>
    <xf numFmtId="0" fontId="64" fillId="0" borderId="0" xfId="0" applyFont="1" applyAlignment="1">
      <alignment horizontal="center"/>
    </xf>
    <xf numFmtId="3" fontId="21" fillId="0" borderId="9" xfId="1" applyNumberFormat="1" applyFont="1" applyFill="1" applyBorder="1" applyAlignment="1">
      <alignment horizontal="center" vertical="center" shrinkToFit="1"/>
    </xf>
    <xf numFmtId="3" fontId="21" fillId="0" borderId="10" xfId="1" applyNumberFormat="1" applyFont="1" applyFill="1" applyBorder="1" applyAlignment="1">
      <alignment horizontal="center" vertical="center" shrinkToFit="1"/>
    </xf>
    <xf numFmtId="10" fontId="30" fillId="0" borderId="9" xfId="3" applyNumberFormat="1" applyFont="1" applyFill="1" applyBorder="1" applyAlignment="1">
      <alignment horizontal="center" vertical="center" wrapText="1"/>
    </xf>
    <xf numFmtId="10" fontId="30" fillId="0" borderId="10" xfId="3" applyNumberFormat="1" applyFont="1" applyFill="1" applyBorder="1" applyAlignment="1">
      <alignment horizontal="center" vertical="center" wrapText="1"/>
    </xf>
    <xf numFmtId="10" fontId="30" fillId="0" borderId="12" xfId="3" applyNumberFormat="1" applyFont="1" applyFill="1" applyBorder="1" applyAlignment="1">
      <alignment horizontal="center" vertical="center" wrapText="1"/>
    </xf>
    <xf numFmtId="10" fontId="30" fillId="0" borderId="14" xfId="3"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 fontId="19" fillId="0" borderId="2" xfId="1" applyNumberFormat="1" applyFont="1" applyFill="1" applyBorder="1" applyAlignment="1">
      <alignment horizontal="center" vertical="center" wrapText="1"/>
    </xf>
    <xf numFmtId="9" fontId="23" fillId="0" borderId="9" xfId="3" applyFont="1" applyFill="1" applyBorder="1" applyAlignment="1">
      <alignment horizontal="center" vertical="center" wrapText="1"/>
    </xf>
    <xf numFmtId="9" fontId="23" fillId="0" borderId="10" xfId="3" applyFont="1" applyFill="1" applyBorder="1" applyAlignment="1">
      <alignment horizontal="center" vertical="center" wrapText="1"/>
    </xf>
    <xf numFmtId="10" fontId="22" fillId="0" borderId="2" xfId="4"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43" fontId="21" fillId="0" borderId="2" xfId="1" applyFont="1" applyFill="1" applyBorder="1" applyAlignment="1">
      <alignment horizontal="center" vertical="center" shrinkToFit="1"/>
    </xf>
    <xf numFmtId="9" fontId="16" fillId="0" borderId="12" xfId="3" applyFont="1" applyFill="1" applyBorder="1" applyAlignment="1">
      <alignment horizontal="center" vertical="center" wrapText="1"/>
    </xf>
    <xf numFmtId="9" fontId="16" fillId="0" borderId="14" xfId="3" applyFont="1" applyFill="1" applyBorder="1" applyAlignment="1">
      <alignment horizontal="center" vertical="center" wrapText="1"/>
    </xf>
    <xf numFmtId="9" fontId="16" fillId="0" borderId="13" xfId="3" applyFont="1" applyFill="1" applyBorder="1" applyAlignment="1">
      <alignment horizontal="center" vertical="center" wrapText="1"/>
    </xf>
    <xf numFmtId="9" fontId="16" fillId="0" borderId="15" xfId="3" applyFont="1" applyFill="1" applyBorder="1" applyAlignment="1">
      <alignment horizontal="center" vertical="center" wrapText="1"/>
    </xf>
    <xf numFmtId="10" fontId="25" fillId="0" borderId="2" xfId="4"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0" fillId="3" borderId="2" xfId="0" applyFont="1" applyFill="1" applyBorder="1" applyAlignment="1">
      <alignment horizontal="center" vertical="center" wrapText="1"/>
    </xf>
    <xf numFmtId="3" fontId="19" fillId="3" borderId="2" xfId="1" applyNumberFormat="1" applyFont="1" applyFill="1" applyBorder="1" applyAlignment="1">
      <alignment horizontal="center" vertical="center" wrapText="1"/>
    </xf>
    <xf numFmtId="9" fontId="22" fillId="3" borderId="2" xfId="3" applyFont="1" applyFill="1" applyBorder="1" applyAlignment="1">
      <alignment horizontal="center" vertical="center" wrapText="1"/>
    </xf>
    <xf numFmtId="0" fontId="19"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20" fillId="3" borderId="2" xfId="1" applyNumberFormat="1" applyFont="1" applyFill="1" applyBorder="1" applyAlignment="1">
      <alignment horizontal="center" vertical="center" shrinkToFit="1"/>
    </xf>
    <xf numFmtId="3" fontId="20" fillId="0" borderId="2" xfId="1" applyNumberFormat="1"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43" fontId="14" fillId="0" borderId="6" xfId="0" applyNumberFormat="1" applyFont="1" applyFill="1" applyBorder="1" applyAlignment="1">
      <alignment horizontal="center" vertical="center"/>
    </xf>
    <xf numFmtId="43" fontId="14" fillId="0" borderId="4" xfId="0" applyNumberFormat="1" applyFont="1" applyFill="1" applyBorder="1" applyAlignment="1">
      <alignment horizontal="center" vertical="center"/>
    </xf>
    <xf numFmtId="43" fontId="14" fillId="0" borderId="7" xfId="0" applyNumberFormat="1" applyFont="1" applyFill="1" applyBorder="1" applyAlignment="1">
      <alignment horizontal="center" vertical="center"/>
    </xf>
    <xf numFmtId="43" fontId="14" fillId="0" borderId="6" xfId="0" applyNumberFormat="1" applyFont="1" applyFill="1" applyBorder="1" applyAlignment="1">
      <alignment horizontal="justify" vertical="center" wrapText="1"/>
    </xf>
    <xf numFmtId="43" fontId="14" fillId="0" borderId="4" xfId="0" applyNumberFormat="1" applyFont="1" applyFill="1" applyBorder="1" applyAlignment="1">
      <alignment horizontal="justify" vertical="center" wrapText="1"/>
    </xf>
    <xf numFmtId="43" fontId="14" fillId="0" borderId="7" xfId="0" applyNumberFormat="1" applyFont="1" applyFill="1" applyBorder="1" applyAlignment="1">
      <alignment horizontal="justify" vertical="center" wrapText="1"/>
    </xf>
    <xf numFmtId="43" fontId="15" fillId="0" borderId="6" xfId="0" applyNumberFormat="1" applyFont="1" applyFill="1" applyBorder="1" applyAlignment="1">
      <alignment horizontal="center" vertical="center"/>
    </xf>
    <xf numFmtId="43" fontId="15" fillId="0" borderId="4" xfId="0" applyNumberFormat="1" applyFont="1" applyFill="1" applyBorder="1" applyAlignment="1">
      <alignment horizontal="center" vertical="center"/>
    </xf>
    <xf numFmtId="43" fontId="15" fillId="0" borderId="7" xfId="0" applyNumberFormat="1" applyFont="1" applyFill="1" applyBorder="1" applyAlignment="1">
      <alignment horizontal="center" vertical="center"/>
    </xf>
    <xf numFmtId="43" fontId="15" fillId="0" borderId="6" xfId="0" applyNumberFormat="1" applyFont="1" applyFill="1" applyBorder="1" applyAlignment="1">
      <alignment horizontal="left" vertical="center"/>
    </xf>
    <xf numFmtId="43" fontId="15" fillId="0" borderId="4" xfId="0" applyNumberFormat="1" applyFont="1" applyFill="1" applyBorder="1" applyAlignment="1">
      <alignment horizontal="left" vertical="center"/>
    </xf>
    <xf numFmtId="43" fontId="15" fillId="0" borderId="7" xfId="0" applyNumberFormat="1" applyFont="1" applyFill="1" applyBorder="1" applyAlignment="1">
      <alignment horizontal="left" vertical="center"/>
    </xf>
    <xf numFmtId="0" fontId="7" fillId="2" borderId="2" xfId="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 xfId="0" applyFont="1" applyBorder="1" applyAlignment="1">
      <alignment horizontal="center" vertical="center" wrapText="1"/>
    </xf>
    <xf numFmtId="0" fontId="35" fillId="4" borderId="27" xfId="0" applyFont="1" applyFill="1" applyBorder="1" applyAlignment="1">
      <alignment horizontal="center" vertical="center" wrapText="1"/>
    </xf>
    <xf numFmtId="0" fontId="35" fillId="4" borderId="29" xfId="0" applyFont="1" applyFill="1" applyBorder="1" applyAlignment="1">
      <alignment horizontal="center" vertical="center" wrapText="1"/>
    </xf>
    <xf numFmtId="43" fontId="19" fillId="0" borderId="25" xfId="1" applyFont="1" applyFill="1" applyBorder="1" applyAlignment="1">
      <alignment horizontal="center" vertical="center" wrapText="1"/>
    </xf>
    <xf numFmtId="43" fontId="19" fillId="0" borderId="2" xfId="1" applyFont="1" applyFill="1" applyBorder="1" applyAlignment="1">
      <alignment horizontal="center" vertical="center" wrapText="1"/>
    </xf>
    <xf numFmtId="9" fontId="36" fillId="0" borderId="24" xfId="3" applyFont="1" applyFill="1" applyBorder="1" applyAlignment="1">
      <alignment horizontal="center" vertical="center" wrapText="1"/>
    </xf>
    <xf numFmtId="9" fontId="36" fillId="0" borderId="28" xfId="3" applyFont="1" applyFill="1" applyBorder="1" applyAlignment="1">
      <alignment horizontal="center" vertical="center" wrapText="1"/>
    </xf>
    <xf numFmtId="9" fontId="16" fillId="0" borderId="27" xfId="3" applyFont="1" applyFill="1" applyBorder="1" applyAlignment="1">
      <alignment horizontal="center" vertical="center" wrapText="1"/>
    </xf>
    <xf numFmtId="9" fontId="16" fillId="0" borderId="29" xfId="3" applyFont="1" applyFill="1" applyBorder="1" applyAlignment="1">
      <alignment horizontal="center"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8" xfId="0" applyFont="1" applyBorder="1" applyAlignment="1">
      <alignment horizontal="center" vertical="center" wrapText="1"/>
    </xf>
    <xf numFmtId="9" fontId="16" fillId="0" borderId="30" xfId="3" applyFont="1" applyFill="1" applyBorder="1" applyAlignment="1">
      <alignment horizontal="center" vertical="center" wrapText="1"/>
    </xf>
    <xf numFmtId="9" fontId="16" fillId="0" borderId="21" xfId="3" applyFont="1" applyFill="1" applyBorder="1" applyAlignment="1">
      <alignment horizontal="center" vertical="center" wrapText="1"/>
    </xf>
    <xf numFmtId="10" fontId="16" fillId="0" borderId="12" xfId="3" applyNumberFormat="1" applyFont="1" applyFill="1" applyBorder="1" applyAlignment="1">
      <alignment horizontal="center" vertical="center" wrapText="1"/>
    </xf>
    <xf numFmtId="10" fontId="16" fillId="0" borderId="23" xfId="3" applyNumberFormat="1"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30" xfId="0" applyFont="1" applyBorder="1" applyAlignment="1">
      <alignment horizontal="center" vertical="center" wrapText="1"/>
    </xf>
    <xf numFmtId="0" fontId="11" fillId="4" borderId="2" xfId="0" applyFont="1" applyFill="1" applyBorder="1" applyAlignment="1">
      <alignment horizontal="center" vertical="center" wrapText="1"/>
    </xf>
    <xf numFmtId="0" fontId="11" fillId="4" borderId="9" xfId="0" applyFont="1" applyFill="1" applyBorder="1" applyAlignment="1">
      <alignment horizontal="center" vertical="center" wrapText="1"/>
    </xf>
    <xf numFmtId="3" fontId="19" fillId="0" borderId="2" xfId="1" applyNumberFormat="1" applyFont="1" applyBorder="1" applyAlignment="1">
      <alignment horizontal="center" vertical="center" wrapText="1"/>
    </xf>
    <xf numFmtId="9" fontId="33" fillId="0" borderId="28" xfId="3" applyFont="1" applyFill="1" applyBorder="1" applyAlignment="1">
      <alignment horizontal="center" vertical="center" wrapText="1"/>
    </xf>
    <xf numFmtId="9" fontId="25" fillId="0" borderId="29" xfId="3" applyFont="1" applyFill="1" applyBorder="1" applyAlignment="1">
      <alignment horizontal="center" vertical="center" wrapText="1"/>
    </xf>
    <xf numFmtId="9" fontId="25" fillId="0" borderId="30" xfId="3" applyFont="1" applyFill="1" applyBorder="1" applyAlignment="1">
      <alignment horizontal="center" vertical="center" wrapText="1"/>
    </xf>
    <xf numFmtId="9" fontId="25" fillId="0" borderId="33" xfId="3" applyFont="1" applyFill="1" applyBorder="1" applyAlignment="1">
      <alignment horizontal="center" vertical="center" wrapText="1"/>
    </xf>
    <xf numFmtId="10" fontId="25" fillId="0" borderId="12" xfId="3" applyNumberFormat="1" applyFont="1" applyFill="1" applyBorder="1" applyAlignment="1">
      <alignment horizontal="center" vertical="center" wrapText="1"/>
    </xf>
    <xf numFmtId="10" fontId="25" fillId="0" borderId="34" xfId="3" applyNumberFormat="1" applyFont="1" applyFill="1" applyBorder="1" applyAlignment="1">
      <alignment horizontal="center" vertical="center" wrapText="1"/>
    </xf>
    <xf numFmtId="9" fontId="25" fillId="0" borderId="31" xfId="3" applyFont="1" applyFill="1" applyBorder="1" applyAlignment="1">
      <alignment horizontal="center" vertical="center" wrapText="1"/>
    </xf>
    <xf numFmtId="10" fontId="25" fillId="0" borderId="14" xfId="3"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19" fillId="0" borderId="24" xfId="0" applyFont="1" applyBorder="1" applyAlignment="1">
      <alignment horizontal="center" vertical="center" wrapText="1"/>
    </xf>
    <xf numFmtId="0" fontId="11" fillId="4" borderId="25" xfId="0" applyFont="1" applyFill="1" applyBorder="1" applyAlignment="1">
      <alignment horizontal="center" vertical="center" wrapText="1"/>
    </xf>
    <xf numFmtId="3" fontId="19" fillId="0" borderId="25" xfId="1" applyNumberFormat="1" applyFont="1" applyFill="1" applyBorder="1" applyAlignment="1">
      <alignment horizontal="center" vertical="center" wrapText="1"/>
    </xf>
    <xf numFmtId="9" fontId="33" fillId="0" borderId="24" xfId="3" applyFont="1" applyFill="1" applyBorder="1" applyAlignment="1">
      <alignment horizontal="center" vertical="center" wrapText="1"/>
    </xf>
    <xf numFmtId="9" fontId="25" fillId="0" borderId="27" xfId="3"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25" fillId="0" borderId="6"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0" borderId="2"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9" fontId="49" fillId="0" borderId="29" xfId="3" applyFont="1" applyFill="1" applyBorder="1" applyAlignment="1">
      <alignment horizontal="center" vertical="center" shrinkToFit="1"/>
    </xf>
    <xf numFmtId="9" fontId="49" fillId="0" borderId="38" xfId="3" applyFont="1" applyFill="1" applyBorder="1" applyAlignment="1">
      <alignment horizontal="center" vertical="center" shrinkToFit="1"/>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48" fillId="0" borderId="10"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168" fontId="47" fillId="0" borderId="10" xfId="1" applyNumberFormat="1" applyFont="1" applyFill="1" applyBorder="1" applyAlignment="1">
      <alignment horizontal="center" vertical="center" wrapText="1"/>
    </xf>
    <xf numFmtId="168" fontId="47" fillId="0" borderId="6" xfId="1" applyNumberFormat="1" applyFont="1" applyFill="1" applyBorder="1" applyAlignment="1">
      <alignment horizontal="center" vertical="center" wrapText="1"/>
    </xf>
    <xf numFmtId="9" fontId="22" fillId="0" borderId="34" xfId="3" applyFont="1" applyFill="1" applyBorder="1" applyAlignment="1">
      <alignment horizontal="center" vertical="center" wrapText="1"/>
    </xf>
    <xf numFmtId="9" fontId="22" fillId="0" borderId="14" xfId="3" applyFont="1" applyFill="1" applyBorder="1" applyAlignment="1">
      <alignment horizontal="center" vertical="center" wrapText="1"/>
    </xf>
    <xf numFmtId="9" fontId="22" fillId="0" borderId="43" xfId="3" applyFont="1" applyFill="1" applyBorder="1" applyAlignment="1">
      <alignment horizontal="center" vertical="center" wrapText="1"/>
    </xf>
    <xf numFmtId="9" fontId="22" fillId="0" borderId="15" xfId="3" applyFont="1" applyFill="1" applyBorder="1" applyAlignment="1">
      <alignment horizontal="center" vertical="center" wrapText="1"/>
    </xf>
    <xf numFmtId="0" fontId="48" fillId="0" borderId="37" xfId="0" applyFont="1" applyFill="1" applyBorder="1" applyAlignment="1">
      <alignment horizontal="center" vertical="center" shrinkToFit="1"/>
    </xf>
    <xf numFmtId="168" fontId="47" fillId="0" borderId="40" xfId="1" applyNumberFormat="1" applyFont="1" applyFill="1" applyBorder="1" applyAlignment="1">
      <alignment horizontal="center" vertical="center" wrapText="1"/>
    </xf>
    <xf numFmtId="10" fontId="30" fillId="0" borderId="22" xfId="3" applyNumberFormat="1" applyFont="1" applyFill="1" applyBorder="1" applyAlignment="1">
      <alignment horizontal="center" vertical="center" wrapText="1"/>
    </xf>
    <xf numFmtId="10" fontId="30" fillId="0" borderId="23" xfId="3" applyNumberFormat="1"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26" fillId="0" borderId="22" xfId="0" applyFont="1" applyFill="1" applyBorder="1" applyAlignment="1">
      <alignment horizontal="center" vertical="center" wrapText="1"/>
    </xf>
    <xf numFmtId="3" fontId="21" fillId="0" borderId="11" xfId="1" applyNumberFormat="1" applyFont="1" applyFill="1" applyBorder="1" applyAlignment="1">
      <alignment horizontal="center" vertical="center" shrinkToFit="1"/>
    </xf>
    <xf numFmtId="9" fontId="22" fillId="0" borderId="10" xfId="3" applyFont="1" applyFill="1" applyBorder="1" applyAlignment="1">
      <alignment horizontal="center" vertical="center" wrapText="1"/>
    </xf>
    <xf numFmtId="9" fontId="22" fillId="0" borderId="2" xfId="3" applyFont="1" applyFill="1" applyBorder="1" applyAlignment="1">
      <alignment horizontal="center" vertical="center" wrapText="1"/>
    </xf>
    <xf numFmtId="9" fontId="10" fillId="0" borderId="14" xfId="3" applyFont="1" applyFill="1" applyBorder="1" applyAlignment="1">
      <alignment horizontal="center" vertical="center" wrapText="1"/>
    </xf>
    <xf numFmtId="9" fontId="10" fillId="0" borderId="29" xfId="3" applyFont="1" applyFill="1" applyBorder="1" applyAlignment="1">
      <alignment horizontal="center" vertical="center" wrapText="1"/>
    </xf>
    <xf numFmtId="3" fontId="21" fillId="0" borderId="22" xfId="1" applyNumberFormat="1" applyFont="1" applyFill="1" applyBorder="1" applyAlignment="1">
      <alignment horizontal="center" vertical="center" shrinkToFit="1"/>
    </xf>
    <xf numFmtId="9" fontId="23" fillId="0" borderId="22" xfId="3"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9" fontId="10" fillId="0" borderId="10" xfId="3" applyFont="1" applyFill="1" applyBorder="1" applyAlignment="1">
      <alignment horizontal="center" vertical="center" wrapText="1"/>
    </xf>
    <xf numFmtId="9" fontId="10" fillId="0" borderId="2" xfId="3"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6" fillId="0" borderId="37" xfId="0" applyFont="1" applyFill="1" applyBorder="1" applyAlignment="1">
      <alignment horizontal="center" vertical="center" wrapText="1"/>
    </xf>
    <xf numFmtId="9" fontId="25" fillId="0" borderId="10" xfId="3" applyFont="1" applyFill="1" applyBorder="1" applyAlignment="1">
      <alignment horizontal="center" vertical="center" wrapText="1"/>
    </xf>
    <xf numFmtId="9" fontId="25" fillId="0" borderId="2" xfId="3" applyFont="1" applyFill="1" applyBorder="1" applyAlignment="1">
      <alignment horizontal="center" vertical="center" wrapText="1"/>
    </xf>
    <xf numFmtId="0" fontId="47" fillId="0" borderId="31"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6" xfId="0" applyFont="1" applyBorder="1" applyAlignment="1">
      <alignment horizontal="center" vertical="center" wrapText="1"/>
    </xf>
    <xf numFmtId="0" fontId="26" fillId="4" borderId="10"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7" fillId="0" borderId="24" xfId="0" applyFont="1" applyBorder="1" applyAlignment="1">
      <alignment horizontal="center" vertical="center" wrapText="1"/>
    </xf>
    <xf numFmtId="0" fontId="26" fillId="4" borderId="25" xfId="0" applyFont="1" applyFill="1" applyBorder="1" applyAlignment="1">
      <alignment horizontal="center" vertical="center" wrapText="1"/>
    </xf>
    <xf numFmtId="0" fontId="48" fillId="0" borderId="25" xfId="0" applyFont="1" applyFill="1" applyBorder="1" applyAlignment="1">
      <alignment horizontal="center" vertical="center" shrinkToFit="1"/>
    </xf>
    <xf numFmtId="3" fontId="21" fillId="0" borderId="17" xfId="1" applyNumberFormat="1" applyFont="1" applyFill="1" applyBorder="1" applyAlignment="1">
      <alignment horizontal="center" vertical="center" shrinkToFit="1"/>
    </xf>
    <xf numFmtId="9" fontId="22" fillId="0" borderId="25" xfId="3" applyFont="1" applyFill="1" applyBorder="1" applyAlignment="1">
      <alignment horizontal="center" vertical="center" wrapText="1"/>
    </xf>
    <xf numFmtId="9" fontId="10" fillId="0" borderId="27" xfId="3"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2"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1" fillId="0" borderId="2"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7" xfId="0" applyFont="1" applyFill="1" applyBorder="1" applyAlignment="1">
      <alignment horizontal="center" vertical="center"/>
    </xf>
    <xf numFmtId="43" fontId="42" fillId="0" borderId="6" xfId="0" applyNumberFormat="1" applyFont="1" applyFill="1" applyBorder="1" applyAlignment="1">
      <alignment horizontal="center" vertical="center"/>
    </xf>
    <xf numFmtId="43" fontId="42" fillId="0" borderId="4" xfId="0" applyNumberFormat="1" applyFont="1" applyFill="1" applyBorder="1" applyAlignment="1">
      <alignment horizontal="center" vertical="center"/>
    </xf>
    <xf numFmtId="43" fontId="42" fillId="0" borderId="7" xfId="0" applyNumberFormat="1" applyFont="1" applyFill="1" applyBorder="1" applyAlignment="1">
      <alignment horizontal="center" vertical="center"/>
    </xf>
    <xf numFmtId="43" fontId="42" fillId="0" borderId="6" xfId="0" applyNumberFormat="1" applyFont="1" applyFill="1" applyBorder="1" applyAlignment="1">
      <alignment horizontal="center" vertical="center" wrapText="1"/>
    </xf>
    <xf numFmtId="43" fontId="42" fillId="0" borderId="4" xfId="0" applyNumberFormat="1" applyFont="1" applyFill="1" applyBorder="1" applyAlignment="1">
      <alignment horizontal="center" vertical="center" wrapText="1"/>
    </xf>
    <xf numFmtId="43" fontId="42" fillId="0" borderId="7" xfId="0" applyNumberFormat="1" applyFont="1" applyFill="1" applyBorder="1" applyAlignment="1">
      <alignment horizontal="center" vertical="center" wrapText="1"/>
    </xf>
    <xf numFmtId="43" fontId="43" fillId="0"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0" fontId="40" fillId="2" borderId="2" xfId="0" applyFont="1" applyFill="1" applyBorder="1" applyAlignment="1">
      <alignment horizontal="center" vertical="center"/>
    </xf>
    <xf numFmtId="0" fontId="30" fillId="0" borderId="6" xfId="0" applyFont="1" applyFill="1" applyBorder="1" applyAlignment="1">
      <alignment horizontal="justify" vertical="center" wrapText="1"/>
    </xf>
    <xf numFmtId="0" fontId="30" fillId="0" borderId="4" xfId="0" applyFont="1" applyFill="1" applyBorder="1" applyAlignment="1">
      <alignment horizontal="justify" vertical="center" wrapText="1"/>
    </xf>
    <xf numFmtId="0" fontId="30" fillId="0" borderId="7" xfId="0" applyFont="1" applyFill="1" applyBorder="1" applyAlignment="1">
      <alignment horizontal="justify" vertical="center" wrapText="1"/>
    </xf>
    <xf numFmtId="0" fontId="30" fillId="0" borderId="2" xfId="0" applyFont="1" applyFill="1" applyBorder="1" applyAlignment="1">
      <alignment horizontal="left" vertical="center" wrapText="1"/>
    </xf>
    <xf numFmtId="0" fontId="5" fillId="0" borderId="0"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8" fillId="0" borderId="2" xfId="0" applyFont="1" applyBorder="1" applyAlignment="1">
      <alignment horizontal="center" vertical="center" wrapText="1"/>
    </xf>
    <xf numFmtId="0" fontId="48" fillId="0" borderId="9" xfId="0" applyFont="1" applyBorder="1" applyAlignment="1">
      <alignment horizontal="center" vertical="center" shrinkToFit="1"/>
    </xf>
    <xf numFmtId="0" fontId="48" fillId="0" borderId="10" xfId="0" applyFont="1" applyBorder="1" applyAlignment="1">
      <alignment horizontal="center" vertical="center" shrinkToFit="1"/>
    </xf>
    <xf numFmtId="3" fontId="21" fillId="0" borderId="2" xfId="1" applyNumberFormat="1" applyFont="1" applyBorder="1" applyAlignment="1">
      <alignment horizontal="center" vertical="center" shrinkToFit="1"/>
    </xf>
    <xf numFmtId="9" fontId="25" fillId="0" borderId="2" xfId="3"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 fontId="21" fillId="0" borderId="9" xfId="1" applyNumberFormat="1" applyFont="1" applyBorder="1" applyAlignment="1">
      <alignment horizontal="center" vertical="center" shrinkToFit="1"/>
    </xf>
    <xf numFmtId="3" fontId="21" fillId="0" borderId="10" xfId="1" applyNumberFormat="1" applyFont="1" applyBorder="1" applyAlignment="1">
      <alignment horizontal="center" vertical="center" shrinkToFit="1"/>
    </xf>
    <xf numFmtId="10" fontId="30" fillId="0" borderId="9" xfId="4" applyNumberFormat="1" applyFont="1" applyBorder="1" applyAlignment="1">
      <alignment horizontal="center" vertical="center" shrinkToFit="1"/>
    </xf>
    <xf numFmtId="10" fontId="30" fillId="0" borderId="10" xfId="4" applyNumberFormat="1" applyFont="1" applyBorder="1" applyAlignment="1">
      <alignment horizontal="center" vertical="center" shrinkToFit="1"/>
    </xf>
    <xf numFmtId="0" fontId="50" fillId="0" borderId="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9" fillId="0" borderId="9" xfId="0" applyFont="1" applyBorder="1" applyAlignment="1">
      <alignment horizontal="justify" vertical="top" wrapText="1"/>
    </xf>
    <xf numFmtId="0" fontId="9" fillId="0" borderId="11" xfId="0" applyFont="1" applyBorder="1" applyAlignment="1">
      <alignment horizontal="justify" vertical="top" wrapText="1"/>
    </xf>
    <xf numFmtId="0" fontId="9" fillId="0" borderId="10" xfId="0" applyFont="1" applyBorder="1" applyAlignment="1">
      <alignment horizontal="justify" vertical="top" wrapText="1"/>
    </xf>
    <xf numFmtId="9" fontId="25" fillId="0" borderId="9" xfId="3" applyFont="1" applyBorder="1" applyAlignment="1">
      <alignment horizontal="center" vertical="center" wrapText="1"/>
    </xf>
    <xf numFmtId="9" fontId="25" fillId="0" borderId="10" xfId="3" applyFont="1" applyBorder="1" applyAlignment="1">
      <alignment horizontal="center" vertical="center" wrapText="1"/>
    </xf>
    <xf numFmtId="0" fontId="50" fillId="0" borderId="9" xfId="0" applyFont="1" applyBorder="1" applyAlignment="1">
      <alignment horizontal="center"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xf>
    <xf numFmtId="0" fontId="19"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5" fillId="0" borderId="2" xfId="0" applyFont="1" applyBorder="1" applyAlignment="1">
      <alignment horizontal="center" vertical="center"/>
    </xf>
    <xf numFmtId="0" fontId="55" fillId="0" borderId="6" xfId="0" applyFont="1" applyBorder="1" applyAlignment="1">
      <alignment horizontal="center" vertical="center"/>
    </xf>
    <xf numFmtId="0" fontId="55" fillId="0" borderId="4" xfId="0" applyFont="1" applyBorder="1" applyAlignment="1">
      <alignment horizontal="center" vertical="center"/>
    </xf>
    <xf numFmtId="0" fontId="55" fillId="0" borderId="7" xfId="0" applyFont="1" applyBorder="1" applyAlignment="1">
      <alignment horizontal="center" vertical="center"/>
    </xf>
    <xf numFmtId="0" fontId="13" fillId="0" borderId="2" xfId="0" applyFont="1" applyBorder="1" applyAlignment="1">
      <alignment horizontal="left" vertical="center"/>
    </xf>
    <xf numFmtId="43" fontId="42" fillId="0" borderId="6" xfId="0" applyNumberFormat="1" applyFont="1" applyBorder="1" applyAlignment="1">
      <alignment horizontal="center" vertical="center"/>
    </xf>
    <xf numFmtId="43" fontId="42" fillId="0" borderId="4" xfId="0" applyNumberFormat="1" applyFont="1" applyBorder="1" applyAlignment="1">
      <alignment horizontal="center" vertical="center"/>
    </xf>
    <xf numFmtId="43" fontId="42" fillId="0" borderId="7" xfId="0" applyNumberFormat="1" applyFont="1" applyBorder="1" applyAlignment="1">
      <alignment horizontal="center" vertical="center"/>
    </xf>
    <xf numFmtId="43" fontId="42" fillId="0" borderId="6" xfId="0" applyNumberFormat="1" applyFont="1" applyBorder="1" applyAlignment="1">
      <alignment horizontal="justify" vertical="center" wrapText="1"/>
    </xf>
    <xf numFmtId="43" fontId="42" fillId="0" borderId="4" xfId="0" applyNumberFormat="1" applyFont="1" applyBorder="1" applyAlignment="1">
      <alignment horizontal="justify" vertical="center" wrapText="1"/>
    </xf>
    <xf numFmtId="43" fontId="42" fillId="0" borderId="7" xfId="0" applyNumberFormat="1" applyFont="1" applyBorder="1" applyAlignment="1">
      <alignment horizontal="justify" vertical="center" wrapText="1"/>
    </xf>
    <xf numFmtId="43" fontId="43" fillId="0" borderId="6" xfId="0" applyNumberFormat="1" applyFont="1" applyBorder="1" applyAlignment="1">
      <alignment horizontal="center" vertical="center"/>
    </xf>
    <xf numFmtId="43" fontId="43" fillId="0" borderId="4" xfId="0" applyNumberFormat="1" applyFont="1" applyBorder="1" applyAlignment="1">
      <alignment horizontal="center" vertical="center"/>
    </xf>
    <xf numFmtId="43" fontId="43" fillId="0" borderId="7" xfId="0" applyNumberFormat="1" applyFont="1" applyBorder="1" applyAlignment="1">
      <alignment horizontal="center" vertical="center"/>
    </xf>
    <xf numFmtId="43" fontId="43" fillId="0" borderId="6" xfId="0" applyNumberFormat="1" applyFont="1" applyBorder="1" applyAlignment="1">
      <alignment horizontal="left" vertical="center"/>
    </xf>
    <xf numFmtId="43" fontId="43" fillId="0" borderId="4" xfId="0" applyNumberFormat="1" applyFont="1" applyBorder="1" applyAlignment="1">
      <alignment horizontal="left" vertical="center"/>
    </xf>
    <xf numFmtId="43" fontId="43" fillId="0" borderId="7" xfId="0" applyNumberFormat="1" applyFont="1" applyBorder="1" applyAlignment="1">
      <alignment horizontal="left" vertical="center"/>
    </xf>
    <xf numFmtId="0" fontId="49" fillId="0" borderId="6" xfId="0" applyFont="1" applyBorder="1" applyAlignment="1">
      <alignment horizontal="justify" vertical="center" wrapText="1"/>
    </xf>
    <xf numFmtId="0" fontId="49" fillId="0" borderId="4" xfId="0" applyFont="1" applyBorder="1" applyAlignment="1">
      <alignment horizontal="justify" vertical="center" wrapText="1"/>
    </xf>
    <xf numFmtId="0" fontId="49" fillId="0" borderId="7" xfId="0" applyFont="1" applyBorder="1" applyAlignment="1">
      <alignment horizontal="justify" vertical="center" wrapText="1"/>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1" fillId="0" borderId="44" xfId="0" applyFont="1" applyBorder="1" applyAlignment="1">
      <alignment horizontal="center" vertical="center" wrapText="1"/>
    </xf>
    <xf numFmtId="0" fontId="54" fillId="2" borderId="42" xfId="0" applyFont="1" applyFill="1" applyBorder="1" applyAlignment="1">
      <alignment horizontal="center" vertical="center"/>
    </xf>
    <xf numFmtId="0" fontId="54" fillId="2" borderId="4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8" fillId="0" borderId="41" xfId="0" applyFont="1" applyBorder="1" applyAlignment="1">
      <alignment horizontal="left" vertical="center" wrapText="1"/>
    </xf>
    <xf numFmtId="0" fontId="8" fillId="0" borderId="4" xfId="0" applyFont="1" applyBorder="1" applyAlignment="1">
      <alignment horizontal="left" vertical="center" wrapText="1"/>
    </xf>
    <xf numFmtId="0" fontId="9" fillId="0" borderId="2" xfId="0" applyFont="1" applyBorder="1" applyAlignment="1">
      <alignment horizontal="left" vertical="center" wrapText="1"/>
    </xf>
    <xf numFmtId="0" fontId="62" fillId="0" borderId="44" xfId="0" applyFont="1" applyBorder="1" applyAlignment="1">
      <alignment horizontal="center" vertical="center"/>
    </xf>
    <xf numFmtId="0" fontId="62" fillId="0" borderId="46" xfId="0" applyFont="1" applyBorder="1" applyAlignment="1">
      <alignment horizontal="center" vertical="center"/>
    </xf>
    <xf numFmtId="0" fontId="62" fillId="0" borderId="0" xfId="0" applyFont="1" applyBorder="1" applyAlignment="1">
      <alignment horizontal="center" vertical="center"/>
    </xf>
    <xf numFmtId="0" fontId="62" fillId="0" borderId="47" xfId="0" applyFont="1" applyBorder="1" applyAlignment="1">
      <alignment horizontal="center" vertical="center"/>
    </xf>
    <xf numFmtId="0" fontId="62" fillId="0" borderId="45" xfId="0" applyFont="1" applyBorder="1" applyAlignment="1">
      <alignment horizontal="center" vertical="center"/>
    </xf>
    <xf numFmtId="0" fontId="62" fillId="0" borderId="48" xfId="0" applyFont="1" applyBorder="1" applyAlignment="1">
      <alignment horizontal="center" vertical="center"/>
    </xf>
    <xf numFmtId="0" fontId="11" fillId="4" borderId="10" xfId="0" applyFont="1" applyFill="1" applyBorder="1" applyAlignment="1">
      <alignment horizontal="center" vertical="center" wrapText="1"/>
    </xf>
    <xf numFmtId="3" fontId="47" fillId="0" borderId="32" xfId="1" applyNumberFormat="1" applyFont="1" applyBorder="1" applyAlignment="1">
      <alignment horizontal="center" vertical="center" wrapText="1"/>
    </xf>
    <xf numFmtId="3" fontId="47" fillId="0" borderId="8" xfId="1" applyNumberFormat="1" applyFont="1" applyBorder="1" applyAlignment="1">
      <alignment horizontal="center" vertical="center" wrapText="1"/>
    </xf>
    <xf numFmtId="3" fontId="47" fillId="0" borderId="42" xfId="1" applyNumberFormat="1" applyFont="1" applyBorder="1" applyAlignment="1">
      <alignment horizontal="center" vertical="center" wrapText="1"/>
    </xf>
    <xf numFmtId="9" fontId="63" fillId="0" borderId="12" xfId="3" applyFont="1" applyFill="1" applyBorder="1" applyAlignment="1">
      <alignment horizontal="center" vertical="center" wrapText="1"/>
    </xf>
    <xf numFmtId="9" fontId="63" fillId="0" borderId="14" xfId="3" applyFont="1" applyFill="1" applyBorder="1" applyAlignment="1">
      <alignment horizontal="center" vertical="center" wrapText="1"/>
    </xf>
    <xf numFmtId="9" fontId="63" fillId="0" borderId="13" xfId="3" applyFont="1" applyFill="1" applyBorder="1" applyAlignment="1">
      <alignment horizontal="center" vertical="center" wrapText="1"/>
    </xf>
    <xf numFmtId="9" fontId="63" fillId="0" borderId="15" xfId="3" applyFont="1" applyFill="1" applyBorder="1" applyAlignment="1">
      <alignment horizontal="center" vertical="center" wrapText="1"/>
    </xf>
    <xf numFmtId="0" fontId="11" fillId="4" borderId="11" xfId="0" applyFont="1" applyFill="1" applyBorder="1" applyAlignment="1">
      <alignment horizontal="center" vertical="center" wrapText="1"/>
    </xf>
    <xf numFmtId="3" fontId="47" fillId="0" borderId="9" xfId="1" applyNumberFormat="1" applyFont="1" applyBorder="1" applyAlignment="1">
      <alignment horizontal="center" vertical="center" wrapText="1"/>
    </xf>
    <xf numFmtId="3" fontId="47" fillId="0" borderId="11" xfId="1" applyNumberFormat="1" applyFont="1" applyBorder="1" applyAlignment="1">
      <alignment horizontal="center" vertical="center" wrapText="1"/>
    </xf>
    <xf numFmtId="3" fontId="47" fillId="0" borderId="10" xfId="1" applyNumberFormat="1" applyFont="1" applyBorder="1" applyAlignment="1">
      <alignment horizontal="center" vertical="center" wrapText="1"/>
    </xf>
    <xf numFmtId="10" fontId="22" fillId="0" borderId="9" xfId="4" applyNumberFormat="1" applyFont="1" applyFill="1" applyBorder="1" applyAlignment="1">
      <alignment horizontal="center" vertical="center" wrapText="1"/>
    </xf>
    <xf numFmtId="10" fontId="22" fillId="0" borderId="11" xfId="4" applyNumberFormat="1" applyFont="1" applyFill="1" applyBorder="1" applyAlignment="1">
      <alignment horizontal="center" vertical="center" wrapText="1"/>
    </xf>
    <xf numFmtId="9" fontId="23" fillId="0" borderId="2" xfId="3"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43"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43" fontId="14" fillId="0" borderId="2" xfId="0" applyNumberFormat="1" applyFont="1" applyFill="1" applyBorder="1" applyAlignment="1">
      <alignment horizontal="justify" vertical="center" wrapText="1"/>
    </xf>
    <xf numFmtId="0" fontId="14" fillId="0" borderId="2" xfId="0" applyFont="1" applyFill="1" applyBorder="1" applyAlignment="1">
      <alignment horizontal="justify" vertical="center" wrapText="1"/>
    </xf>
    <xf numFmtId="43"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43" fontId="15" fillId="0" borderId="2" xfId="0" applyNumberFormat="1" applyFont="1" applyFill="1" applyBorder="1" applyAlignment="1">
      <alignment horizontal="left" vertical="center"/>
    </xf>
    <xf numFmtId="0" fontId="15" fillId="0" borderId="2" xfId="0" applyFont="1" applyFill="1" applyBorder="1" applyAlignment="1">
      <alignment horizontal="left" vertical="center"/>
    </xf>
    <xf numFmtId="0" fontId="49" fillId="0" borderId="6" xfId="0" applyFont="1" applyFill="1" applyBorder="1" applyAlignment="1">
      <alignment horizontal="justify" vertical="center" wrapText="1"/>
    </xf>
    <xf numFmtId="0" fontId="49" fillId="0" borderId="4" xfId="0" applyFont="1" applyFill="1" applyBorder="1" applyAlignment="1">
      <alignment horizontal="justify" vertical="center" wrapText="1"/>
    </xf>
    <xf numFmtId="0" fontId="49" fillId="0" borderId="7" xfId="0" applyFont="1" applyFill="1" applyBorder="1" applyAlignment="1">
      <alignment horizontal="justify" vertical="center" wrapText="1"/>
    </xf>
    <xf numFmtId="0" fontId="61" fillId="2" borderId="2" xfId="0" applyFont="1" applyFill="1" applyBorder="1" applyAlignment="1">
      <alignment horizontal="center" vertical="center"/>
    </xf>
    <xf numFmtId="0" fontId="26" fillId="0" borderId="2" xfId="0" applyFont="1" applyFill="1" applyBorder="1" applyAlignment="1">
      <alignment horizontal="left" vertical="center" wrapText="1"/>
    </xf>
    <xf numFmtId="0" fontId="77" fillId="0" borderId="0" xfId="0" applyFont="1" applyAlignment="1">
      <alignment horizontal="left" vertical="center"/>
    </xf>
    <xf numFmtId="43" fontId="74" fillId="0" borderId="2" xfId="1" applyFont="1" applyFill="1" applyBorder="1" applyAlignment="1">
      <alignment horizontal="center" vertical="center" shrinkToFit="1"/>
    </xf>
    <xf numFmtId="10" fontId="23" fillId="0" borderId="9" xfId="3" applyNumberFormat="1" applyFont="1" applyFill="1" applyBorder="1" applyAlignment="1">
      <alignment horizontal="center" vertical="center" wrapText="1"/>
    </xf>
    <xf numFmtId="10" fontId="23" fillId="0" borderId="10" xfId="3" applyNumberFormat="1" applyFont="1" applyFill="1" applyBorder="1" applyAlignment="1">
      <alignment horizontal="center" vertical="center" wrapText="1"/>
    </xf>
    <xf numFmtId="0" fontId="74" fillId="0" borderId="2" xfId="0" applyFont="1" applyFill="1" applyBorder="1" applyAlignment="1">
      <alignment horizontal="center" vertical="center" wrapText="1"/>
    </xf>
    <xf numFmtId="3" fontId="74" fillId="0" borderId="2" xfId="1" applyNumberFormat="1" applyFont="1" applyBorder="1" applyAlignment="1">
      <alignment horizontal="center" vertical="center" shrinkToFit="1"/>
    </xf>
    <xf numFmtId="9" fontId="72" fillId="0" borderId="2" xfId="3" applyFont="1" applyFill="1" applyBorder="1" applyAlignment="1">
      <alignment horizontal="center" vertical="center" wrapText="1"/>
    </xf>
    <xf numFmtId="0" fontId="66" fillId="0" borderId="2" xfId="0" applyFont="1" applyBorder="1" applyAlignment="1">
      <alignment horizontal="center" vertical="center" wrapText="1"/>
    </xf>
    <xf numFmtId="0" fontId="74" fillId="3" borderId="2" xfId="0" applyFont="1" applyFill="1" applyBorder="1" applyAlignment="1">
      <alignment horizontal="center" vertical="center" shrinkToFit="1"/>
    </xf>
    <xf numFmtId="43" fontId="74" fillId="3" borderId="2" xfId="1" applyFont="1" applyFill="1" applyBorder="1" applyAlignment="1">
      <alignment horizontal="center" vertical="center" shrinkToFit="1"/>
    </xf>
    <xf numFmtId="0" fontId="73" fillId="0"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5" fillId="4" borderId="9" xfId="0" applyFont="1" applyFill="1" applyBorder="1" applyAlignment="1">
      <alignment horizontal="center" vertical="center" wrapText="1"/>
    </xf>
    <xf numFmtId="0" fontId="75" fillId="4" borderId="11" xfId="0" applyFont="1" applyFill="1" applyBorder="1" applyAlignment="1">
      <alignment horizontal="center" vertical="center" wrapText="1"/>
    </xf>
    <xf numFmtId="0" fontId="75" fillId="4" borderId="10" xfId="0" applyFont="1" applyFill="1" applyBorder="1" applyAlignment="1">
      <alignment horizontal="center" vertical="center" wrapText="1"/>
    </xf>
    <xf numFmtId="3" fontId="74" fillId="3" borderId="2" xfId="1" applyNumberFormat="1" applyFont="1" applyFill="1" applyBorder="1" applyAlignment="1">
      <alignment horizontal="center" vertical="center" shrinkToFit="1"/>
    </xf>
    <xf numFmtId="9" fontId="72" fillId="3" borderId="2" xfId="3" applyFont="1" applyFill="1" applyBorder="1" applyAlignment="1">
      <alignment horizontal="center" vertical="center" wrapText="1"/>
    </xf>
    <xf numFmtId="0" fontId="74" fillId="0" borderId="9"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3" fontId="74" fillId="0" borderId="9" xfId="1" applyNumberFormat="1" applyFont="1" applyBorder="1" applyAlignment="1">
      <alignment horizontal="center" vertical="center" shrinkToFit="1"/>
    </xf>
    <xf numFmtId="3" fontId="74" fillId="0" borderId="10" xfId="1" applyNumberFormat="1" applyFont="1" applyBorder="1" applyAlignment="1">
      <alignment horizontal="center" vertical="center" shrinkToFit="1"/>
    </xf>
    <xf numFmtId="0" fontId="74" fillId="3" borderId="2" xfId="0" applyFont="1" applyFill="1" applyBorder="1" applyAlignment="1">
      <alignment horizontal="center" vertical="center" wrapText="1"/>
    </xf>
    <xf numFmtId="3" fontId="74" fillId="0" borderId="2" xfId="1" applyNumberFormat="1" applyFont="1" applyFill="1" applyBorder="1" applyAlignment="1">
      <alignment horizontal="center" vertical="center" shrinkToFit="1"/>
    </xf>
    <xf numFmtId="43" fontId="72" fillId="0" borderId="6" xfId="0" applyNumberFormat="1" applyFont="1" applyFill="1" applyBorder="1" applyAlignment="1">
      <alignment horizontal="center" vertical="center"/>
    </xf>
    <xf numFmtId="43" fontId="72" fillId="0" borderId="4" xfId="0" applyNumberFormat="1" applyFont="1" applyFill="1" applyBorder="1" applyAlignment="1">
      <alignment horizontal="center" vertical="center"/>
    </xf>
    <xf numFmtId="43" fontId="72" fillId="0" borderId="7" xfId="0" applyNumberFormat="1" applyFont="1" applyFill="1" applyBorder="1" applyAlignment="1">
      <alignment horizontal="center" vertical="center"/>
    </xf>
    <xf numFmtId="43" fontId="72" fillId="0" borderId="6" xfId="0" applyNumberFormat="1" applyFont="1" applyFill="1" applyBorder="1" applyAlignment="1">
      <alignment horizontal="center" vertical="center" wrapText="1"/>
    </xf>
    <xf numFmtId="43" fontId="72" fillId="0" borderId="4" xfId="0" applyNumberFormat="1" applyFont="1" applyFill="1" applyBorder="1" applyAlignment="1">
      <alignment horizontal="center" vertical="center" wrapText="1"/>
    </xf>
    <xf numFmtId="43" fontId="72" fillId="0" borderId="7" xfId="0" applyNumberFormat="1" applyFont="1" applyFill="1" applyBorder="1" applyAlignment="1">
      <alignment horizontal="center" vertical="center" wrapText="1"/>
    </xf>
    <xf numFmtId="43" fontId="64" fillId="0" borderId="2" xfId="0" applyNumberFormat="1" applyFont="1" applyFill="1" applyBorder="1" applyAlignment="1">
      <alignment horizontal="center" vertical="center"/>
    </xf>
    <xf numFmtId="0" fontId="64" fillId="0" borderId="2" xfId="0" applyFont="1" applyFill="1" applyBorder="1" applyAlignment="1">
      <alignment horizontal="center" vertical="center"/>
    </xf>
    <xf numFmtId="0" fontId="23" fillId="0" borderId="2" xfId="0" applyFont="1" applyFill="1" applyBorder="1" applyAlignment="1">
      <alignment horizontal="justify" vertical="center" wrapText="1"/>
    </xf>
    <xf numFmtId="0" fontId="23" fillId="0" borderId="2" xfId="0" applyFont="1" applyFill="1" applyBorder="1" applyAlignment="1">
      <alignment horizontal="justify" vertical="center"/>
    </xf>
    <xf numFmtId="0" fontId="70" fillId="0" borderId="0" xfId="0" applyFont="1" applyFill="1" applyBorder="1" applyAlignment="1">
      <alignment horizontal="center" vertical="center" wrapText="1"/>
    </xf>
    <xf numFmtId="0" fontId="67" fillId="2" borderId="8" xfId="0" applyFont="1" applyFill="1" applyBorder="1" applyAlignment="1">
      <alignment horizontal="center" vertical="center"/>
    </xf>
    <xf numFmtId="0" fontId="67" fillId="2" borderId="0" xfId="0" applyFont="1" applyFill="1" applyBorder="1" applyAlignment="1">
      <alignment horizontal="center" vertical="center"/>
    </xf>
    <xf numFmtId="0" fontId="71" fillId="0" borderId="2"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7" fillId="2" borderId="2" xfId="0" applyFont="1" applyFill="1" applyBorder="1" applyAlignment="1">
      <alignment horizontal="center" vertical="center"/>
    </xf>
    <xf numFmtId="0" fontId="68" fillId="0" borderId="3" xfId="0" applyFont="1" applyFill="1" applyBorder="1" applyAlignment="1">
      <alignment horizontal="left" vertical="center" wrapText="1"/>
    </xf>
    <xf numFmtId="0" fontId="68" fillId="0" borderId="0" xfId="0" applyFont="1" applyFill="1" applyBorder="1" applyAlignment="1">
      <alignment horizontal="left" vertical="center" wrapText="1"/>
    </xf>
  </cellXfs>
  <cellStyles count="5">
    <cellStyle name="Millares" xfId="1" builtinId="3"/>
    <cellStyle name="Moneda" xfId="2" builtinId="4"/>
    <cellStyle name="Normal" xfId="0" builtinId="0"/>
    <cellStyle name="Normal 4"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103910</xdr:colOff>
      <xdr:row>81</xdr:row>
      <xdr:rowOff>86591</xdr:rowOff>
    </xdr:from>
    <xdr:to>
      <xdr:col>3</xdr:col>
      <xdr:colOff>692728</xdr:colOff>
      <xdr:row>89</xdr:row>
      <xdr:rowOff>138546</xdr:rowOff>
    </xdr:to>
    <xdr:sp macro="" textlink="">
      <xdr:nvSpPr>
        <xdr:cNvPr id="2" name="Text Box 8">
          <a:extLst>
            <a:ext uri="{FF2B5EF4-FFF2-40B4-BE49-F238E27FC236}">
              <a16:creationId xmlns="" xmlns:a16="http://schemas.microsoft.com/office/drawing/2014/main" id="{00000000-0008-0000-0300-000007000000}"/>
            </a:ext>
          </a:extLst>
        </xdr:cNvPr>
        <xdr:cNvSpPr txBox="1">
          <a:spLocks noChangeArrowheads="1"/>
        </xdr:cNvSpPr>
      </xdr:nvSpPr>
      <xdr:spPr bwMode="auto">
        <a:xfrm>
          <a:off x="103910" y="27594791"/>
          <a:ext cx="4217843" cy="157595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 Agustín Ceballos Contreras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Responsable del Programa de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Evaluación del Desempeño</a:t>
          </a:r>
        </a:p>
      </xdr:txBody>
    </xdr:sp>
    <xdr:clientData/>
  </xdr:twoCellAnchor>
  <xdr:twoCellAnchor>
    <xdr:from>
      <xdr:col>6</xdr:col>
      <xdr:colOff>68025</xdr:colOff>
      <xdr:row>81</xdr:row>
      <xdr:rowOff>96488</xdr:rowOff>
    </xdr:from>
    <xdr:to>
      <xdr:col>9</xdr:col>
      <xdr:colOff>28940</xdr:colOff>
      <xdr:row>89</xdr:row>
      <xdr:rowOff>9896</xdr:rowOff>
    </xdr:to>
    <xdr:sp macro="" textlink="">
      <xdr:nvSpPr>
        <xdr:cNvPr id="3" name="Text Box 8">
          <a:extLst>
            <a:ext uri="{FF2B5EF4-FFF2-40B4-BE49-F238E27FC236}">
              <a16:creationId xmlns="" xmlns:a16="http://schemas.microsoft.com/office/drawing/2014/main" id="{00000000-0008-0000-0300-000006000000}"/>
            </a:ext>
          </a:extLst>
        </xdr:cNvPr>
        <xdr:cNvSpPr txBox="1">
          <a:spLocks noChangeArrowheads="1"/>
        </xdr:cNvSpPr>
      </xdr:nvSpPr>
      <xdr:spPr bwMode="auto">
        <a:xfrm>
          <a:off x="6821250" y="27604688"/>
          <a:ext cx="3418490" cy="143740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Lic. Katy Lorely Castellanos Villazana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Secretaría Particular</a:t>
          </a:r>
        </a:p>
      </xdr:txBody>
    </xdr:sp>
    <xdr:clientData/>
  </xdr:twoCellAnchor>
  <xdr:twoCellAnchor>
    <xdr:from>
      <xdr:col>11</xdr:col>
      <xdr:colOff>415637</xdr:colOff>
      <xdr:row>82</xdr:row>
      <xdr:rowOff>68257</xdr:rowOff>
    </xdr:from>
    <xdr:to>
      <xdr:col>14</xdr:col>
      <xdr:colOff>595434</xdr:colOff>
      <xdr:row>89</xdr:row>
      <xdr:rowOff>51955</xdr:rowOff>
    </xdr:to>
    <xdr:sp macro="" textlink="">
      <xdr:nvSpPr>
        <xdr:cNvPr id="4" name="Text Box 8">
          <a:extLst>
            <a:ext uri="{FF2B5EF4-FFF2-40B4-BE49-F238E27FC236}">
              <a16:creationId xmlns="" xmlns:a16="http://schemas.microsoft.com/office/drawing/2014/main" id="{00000000-0008-0000-0300-000004000000}"/>
            </a:ext>
          </a:extLst>
        </xdr:cNvPr>
        <xdr:cNvSpPr txBox="1">
          <a:spLocks noChangeArrowheads="1"/>
        </xdr:cNvSpPr>
      </xdr:nvSpPr>
      <xdr:spPr bwMode="auto">
        <a:xfrm>
          <a:off x="12921962" y="27766957"/>
          <a:ext cx="3608797" cy="1317198"/>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200" b="1" i="0" strike="noStrike">
              <a:solidFill>
                <a:srgbClr val="000000"/>
              </a:solidFill>
              <a:latin typeface="Arial"/>
              <a:cs typeface="Arial"/>
            </a:rPr>
            <a:t>Aprobado por:</a:t>
          </a:r>
        </a:p>
        <a:p>
          <a:pPr algn="ctr" rtl="1">
            <a:defRPr sz="1000"/>
          </a:pPr>
          <a:endParaRPr lang="es-MX" sz="1200" b="1" i="0" strike="noStrike">
            <a:solidFill>
              <a:srgbClr val="000000"/>
            </a:solidFill>
            <a:latin typeface="Arial"/>
            <a:cs typeface="Arial"/>
          </a:endParaRPr>
        </a:p>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________________________________</a:t>
          </a:r>
        </a:p>
        <a:p>
          <a:pPr algn="ctr" rtl="1">
            <a:defRPr sz="1000"/>
          </a:pPr>
          <a:r>
            <a:rPr lang="es-MX" sz="1200" b="1" i="0" strike="noStrike">
              <a:solidFill>
                <a:srgbClr val="000000"/>
              </a:solidFill>
              <a:latin typeface="Arial"/>
              <a:cs typeface="Arial"/>
            </a:rPr>
            <a:t>Ing. Leonel Galindo González</a:t>
          </a:r>
        </a:p>
        <a:p>
          <a:pPr algn="ctr" rtl="1">
            <a:defRPr sz="1000"/>
          </a:pPr>
          <a:r>
            <a:rPr lang="es-MX" sz="1200" b="1" i="0" strike="noStrike">
              <a:solidFill>
                <a:srgbClr val="000000"/>
              </a:solidFill>
              <a:latin typeface="Arial"/>
              <a:cs typeface="Arial"/>
            </a:rPr>
            <a:t>Director General</a:t>
          </a:r>
        </a:p>
        <a:p>
          <a:pPr algn="ctr" rtl="1">
            <a:defRPr sz="1000"/>
          </a:pPr>
          <a:endParaRPr lang="es-MX" sz="1200" b="1" i="0" strike="noStrike">
            <a:solidFill>
              <a:srgbClr val="000000"/>
            </a:solidFill>
            <a:latin typeface="Arial"/>
            <a:cs typeface="Arial"/>
          </a:endParaRPr>
        </a:p>
        <a:p>
          <a:pPr algn="ctr" rtl="1">
            <a:defRPr sz="1000"/>
          </a:pPr>
          <a:endParaRPr lang="es-MX" sz="1200" b="1" i="0">
            <a:effectLst/>
            <a:latin typeface="Arial" panose="020B0604020202020204" pitchFamily="34" charset="0"/>
            <a:ea typeface="+mn-ea"/>
            <a:cs typeface="Arial" panose="020B0604020202020204" pitchFamily="34" charset="0"/>
          </a:endParaRPr>
        </a:p>
      </xdr:txBody>
    </xdr:sp>
    <xdr:clientData/>
  </xdr:twoCellAnchor>
  <xdr:twoCellAnchor>
    <xdr:from>
      <xdr:col>15</xdr:col>
      <xdr:colOff>606135</xdr:colOff>
      <xdr:row>82</xdr:row>
      <xdr:rowOff>88323</xdr:rowOff>
    </xdr:from>
    <xdr:to>
      <xdr:col>19</xdr:col>
      <xdr:colOff>377250</xdr:colOff>
      <xdr:row>90</xdr:row>
      <xdr:rowOff>0</xdr:rowOff>
    </xdr:to>
    <xdr:sp macro="" textlink="">
      <xdr:nvSpPr>
        <xdr:cNvPr id="5" name="Text Box 8">
          <a:extLst>
            <a:ext uri="{FF2B5EF4-FFF2-40B4-BE49-F238E27FC236}">
              <a16:creationId xmlns="" xmlns:a16="http://schemas.microsoft.com/office/drawing/2014/main" id="{00000000-0008-0000-0300-000005000000}"/>
            </a:ext>
          </a:extLst>
        </xdr:cNvPr>
        <xdr:cNvSpPr txBox="1">
          <a:spLocks noChangeArrowheads="1"/>
        </xdr:cNvSpPr>
      </xdr:nvSpPr>
      <xdr:spPr bwMode="auto">
        <a:xfrm>
          <a:off x="17684460" y="27787023"/>
          <a:ext cx="3895440" cy="1435677"/>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Vo. Bo.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Adali Cruz López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Contralor  General</a:t>
          </a:r>
        </a:p>
      </xdr:txBody>
    </xdr:sp>
    <xdr:clientData/>
  </xdr:twoCellAnchor>
  <xdr:twoCellAnchor editAs="oneCell">
    <xdr:from>
      <xdr:col>0</xdr:col>
      <xdr:colOff>114300</xdr:colOff>
      <xdr:row>0</xdr:row>
      <xdr:rowOff>114301</xdr:rowOff>
    </xdr:from>
    <xdr:to>
      <xdr:col>1</xdr:col>
      <xdr:colOff>2017495</xdr:colOff>
      <xdr:row>3</xdr:row>
      <xdr:rowOff>52234</xdr:rowOff>
    </xdr:to>
    <xdr:pic>
      <xdr:nvPicPr>
        <xdr:cNvPr id="6" name="7 Imagen" descr="C:\Users\ceballos\Documents\acapulco-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1"/>
          <a:ext cx="2207995" cy="728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13606</xdr:colOff>
      <xdr:row>0</xdr:row>
      <xdr:rowOff>0</xdr:rowOff>
    </xdr:from>
    <xdr:to>
      <xdr:col>19</xdr:col>
      <xdr:colOff>231321</xdr:colOff>
      <xdr:row>5</xdr:row>
      <xdr:rowOff>54750</xdr:rowOff>
    </xdr:to>
    <xdr:pic>
      <xdr:nvPicPr>
        <xdr:cNvPr id="7" name="7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82656" y="0"/>
          <a:ext cx="2351315" cy="125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147920</xdr:colOff>
      <xdr:row>74</xdr:row>
      <xdr:rowOff>97971</xdr:rowOff>
    </xdr:from>
    <xdr:to>
      <xdr:col>9</xdr:col>
      <xdr:colOff>328332</xdr:colOff>
      <xdr:row>78</xdr:row>
      <xdr:rowOff>114300</xdr:rowOff>
    </xdr:to>
    <xdr:sp macro="" textlink="">
      <xdr:nvSpPr>
        <xdr:cNvPr id="2" name="Text Box 8">
          <a:extLst>
            <a:ext uri="{FF2B5EF4-FFF2-40B4-BE49-F238E27FC236}">
              <a16:creationId xmlns="" xmlns:a16="http://schemas.microsoft.com/office/drawing/2014/main" id="{00000000-0008-0000-0300-000006000000}"/>
            </a:ext>
          </a:extLst>
        </xdr:cNvPr>
        <xdr:cNvSpPr txBox="1">
          <a:spLocks noChangeArrowheads="1"/>
        </xdr:cNvSpPr>
      </xdr:nvSpPr>
      <xdr:spPr bwMode="auto">
        <a:xfrm flipH="1">
          <a:off x="6310595" y="23396121"/>
          <a:ext cx="2828362" cy="778329"/>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C.P. Raúl Isidro Juárez Ponce</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Director de Finanzas </a:t>
          </a:r>
        </a:p>
      </xdr:txBody>
    </xdr:sp>
    <xdr:clientData/>
  </xdr:twoCellAnchor>
  <xdr:twoCellAnchor>
    <xdr:from>
      <xdr:col>1</xdr:col>
      <xdr:colOff>560294</xdr:colOff>
      <xdr:row>74</xdr:row>
      <xdr:rowOff>104776</xdr:rowOff>
    </xdr:from>
    <xdr:to>
      <xdr:col>4</xdr:col>
      <xdr:colOff>61592</xdr:colOff>
      <xdr:row>78</xdr:row>
      <xdr:rowOff>123826</xdr:rowOff>
    </xdr:to>
    <xdr:sp macro="" textlink="">
      <xdr:nvSpPr>
        <xdr:cNvPr id="3" name="Text Box 8">
          <a:extLst>
            <a:ext uri="{FF2B5EF4-FFF2-40B4-BE49-F238E27FC236}">
              <a16:creationId xmlns="" xmlns:a16="http://schemas.microsoft.com/office/drawing/2014/main" id="{00000000-0008-0000-0300-000007000000}"/>
            </a:ext>
          </a:extLst>
        </xdr:cNvPr>
        <xdr:cNvSpPr txBox="1">
          <a:spLocks noChangeArrowheads="1"/>
        </xdr:cNvSpPr>
      </xdr:nvSpPr>
      <xdr:spPr bwMode="auto">
        <a:xfrm>
          <a:off x="865094" y="23402926"/>
          <a:ext cx="3473223" cy="781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C.P. Norma Guatemala Mayo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Jefe del Depto. de Control  Presupuestal y Anàlisis</a:t>
          </a:r>
        </a:p>
      </xdr:txBody>
    </xdr:sp>
    <xdr:clientData/>
  </xdr:twoCellAnchor>
  <xdr:twoCellAnchor>
    <xdr:from>
      <xdr:col>11</xdr:col>
      <xdr:colOff>447673</xdr:colOff>
      <xdr:row>74</xdr:row>
      <xdr:rowOff>90921</xdr:rowOff>
    </xdr:from>
    <xdr:to>
      <xdr:col>14</xdr:col>
      <xdr:colOff>829296</xdr:colOff>
      <xdr:row>78</xdr:row>
      <xdr:rowOff>114301</xdr:rowOff>
    </xdr:to>
    <xdr:sp macro="" textlink="">
      <xdr:nvSpPr>
        <xdr:cNvPr id="4" name="Text Box 8">
          <a:extLst>
            <a:ext uri="{FF2B5EF4-FFF2-40B4-BE49-F238E27FC236}">
              <a16:creationId xmlns:a16="http://schemas.microsoft.com/office/drawing/2014/main" xmlns="" id="{00000000-0008-0000-0300-000004000000}"/>
            </a:ext>
          </a:extLst>
        </xdr:cNvPr>
        <xdr:cNvSpPr txBox="1">
          <a:spLocks noChangeArrowheads="1"/>
        </xdr:cNvSpPr>
      </xdr:nvSpPr>
      <xdr:spPr bwMode="auto">
        <a:xfrm flipH="1">
          <a:off x="10848973" y="23389071"/>
          <a:ext cx="2629523" cy="78538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8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Aprobado  por:</a:t>
          </a:r>
        </a:p>
        <a:p>
          <a:pPr algn="ctr" rtl="1">
            <a:defRPr sz="1000"/>
          </a:pPr>
          <a:endParaRPr lang="es-MX" sz="8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a:t>
          </a:r>
          <a:endParaRPr lang="es-MX" sz="8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Arial" panose="020B0604020202020204" pitchFamily="34" charset="0"/>
              <a:ea typeface="+mn-ea"/>
              <a:cs typeface="Arial" panose="020B0604020202020204" pitchFamily="34" charset="0"/>
            </a:rPr>
            <a:t> Ing.</a:t>
          </a:r>
          <a:r>
            <a:rPr lang="es-MX" sz="800" b="1" i="0" baseline="0">
              <a:effectLst/>
              <a:latin typeface="Arial" panose="020B0604020202020204" pitchFamily="34" charset="0"/>
              <a:ea typeface="+mn-ea"/>
              <a:cs typeface="Arial" panose="020B0604020202020204" pitchFamily="34" charset="0"/>
            </a:rPr>
            <a:t> Leonel Galindo Gonzàlez</a:t>
          </a:r>
          <a:endParaRPr lang="es-MX" sz="800" b="1" i="0">
            <a:effectLst/>
            <a:latin typeface="Arial" panose="020B0604020202020204" pitchFamily="34" charset="0"/>
            <a:ea typeface="+mn-ea"/>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17</xdr:col>
      <xdr:colOff>16860</xdr:colOff>
      <xdr:row>74</xdr:row>
      <xdr:rowOff>76201</xdr:rowOff>
    </xdr:from>
    <xdr:to>
      <xdr:col>19</xdr:col>
      <xdr:colOff>239391</xdr:colOff>
      <xdr:row>78</xdr:row>
      <xdr:rowOff>114300</xdr:rowOff>
    </xdr:to>
    <xdr:sp macro="" textlink="">
      <xdr:nvSpPr>
        <xdr:cNvPr id="5" name="Text Box 8">
          <a:extLst>
            <a:ext uri="{FF2B5EF4-FFF2-40B4-BE49-F238E27FC236}">
              <a16:creationId xmlns:a16="http://schemas.microsoft.com/office/drawing/2014/main" xmlns="" id="{00000000-0008-0000-0300-000005000000}"/>
            </a:ext>
          </a:extLst>
        </xdr:cNvPr>
        <xdr:cNvSpPr txBox="1">
          <a:spLocks noChangeArrowheads="1"/>
        </xdr:cNvSpPr>
      </xdr:nvSpPr>
      <xdr:spPr bwMode="auto">
        <a:xfrm flipH="1">
          <a:off x="15171135" y="23374351"/>
          <a:ext cx="2384706" cy="800099"/>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C.P. Adalì Cruz Lòpez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Contralor  General </a:t>
          </a:r>
        </a:p>
      </xdr:txBody>
    </xdr:sp>
    <xdr:clientData/>
  </xdr:twoCellAnchor>
  <xdr:twoCellAnchor editAs="oneCell">
    <xdr:from>
      <xdr:col>0</xdr:col>
      <xdr:colOff>114300</xdr:colOff>
      <xdr:row>0</xdr:row>
      <xdr:rowOff>114300</xdr:rowOff>
    </xdr:from>
    <xdr:to>
      <xdr:col>1</xdr:col>
      <xdr:colOff>2021417</xdr:colOff>
      <xdr:row>3</xdr:row>
      <xdr:rowOff>86365</xdr:rowOff>
    </xdr:to>
    <xdr:pic>
      <xdr:nvPicPr>
        <xdr:cNvPr id="6" name="5 Imagen" descr="C:\Users\ceballos\Documents\acapulco-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2211917" cy="762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xdr:colOff>
      <xdr:row>0</xdr:row>
      <xdr:rowOff>142875</xdr:rowOff>
    </xdr:from>
    <xdr:to>
      <xdr:col>19</xdr:col>
      <xdr:colOff>895350</xdr:colOff>
      <xdr:row>3</xdr:row>
      <xdr:rowOff>47625</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54400" y="142875"/>
          <a:ext cx="205740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205896</xdr:colOff>
      <xdr:row>0</xdr:row>
      <xdr:rowOff>168632</xdr:rowOff>
    </xdr:from>
    <xdr:to>
      <xdr:col>19</xdr:col>
      <xdr:colOff>835996</xdr:colOff>
      <xdr:row>4</xdr:row>
      <xdr:rowOff>11512</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50921" y="168632"/>
          <a:ext cx="1696900" cy="843005"/>
        </a:xfrm>
        <a:prstGeom prst="rect">
          <a:avLst/>
        </a:prstGeom>
        <a:effectLst>
          <a:glow rad="38100">
            <a:schemeClr val="bg1">
              <a:alpha val="80000"/>
            </a:schemeClr>
          </a:glow>
        </a:effectLst>
      </xdr:spPr>
    </xdr:pic>
    <xdr:clientData/>
  </xdr:twoCellAnchor>
  <xdr:twoCellAnchor>
    <xdr:from>
      <xdr:col>1</xdr:col>
      <xdr:colOff>342636</xdr:colOff>
      <xdr:row>91</xdr:row>
      <xdr:rowOff>122642</xdr:rowOff>
    </xdr:from>
    <xdr:to>
      <xdr:col>4</xdr:col>
      <xdr:colOff>613480</xdr:colOff>
      <xdr:row>99</xdr:row>
      <xdr:rowOff>100417</xdr:rowOff>
    </xdr:to>
    <xdr:sp macro="" textlink="">
      <xdr:nvSpPr>
        <xdr:cNvPr id="3" name="Text Box 8">
          <a:extLst>
            <a:ext uri="{FF2B5EF4-FFF2-40B4-BE49-F238E27FC236}">
              <a16:creationId xmlns:a16="http://schemas.microsoft.com/office/drawing/2014/main" xmlns="" id="{00000000-0008-0000-0000-000003000000}"/>
            </a:ext>
          </a:extLst>
        </xdr:cNvPr>
        <xdr:cNvSpPr txBox="1">
          <a:spLocks noChangeArrowheads="1"/>
        </xdr:cNvSpPr>
      </xdr:nvSpPr>
      <xdr:spPr bwMode="auto">
        <a:xfrm>
          <a:off x="647436" y="41775467"/>
          <a:ext cx="3423619" cy="15017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Lic. Juan Antonio Herrera García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Aux. de la Dirección Comercial</a:t>
          </a:r>
        </a:p>
      </xdr:txBody>
    </xdr:sp>
    <xdr:clientData/>
  </xdr:twoCellAnchor>
  <xdr:twoCellAnchor>
    <xdr:from>
      <xdr:col>11</xdr:col>
      <xdr:colOff>9257</xdr:colOff>
      <xdr:row>91</xdr:row>
      <xdr:rowOff>103592</xdr:rowOff>
    </xdr:from>
    <xdr:to>
      <xdr:col>15</xdr:col>
      <xdr:colOff>131724</xdr:colOff>
      <xdr:row>99</xdr:row>
      <xdr:rowOff>9703</xdr:rowOff>
    </xdr:to>
    <xdr:sp macro="" textlink="">
      <xdr:nvSpPr>
        <xdr:cNvPr id="4" name="Text Box 8">
          <a:extLst>
            <a:ext uri="{FF2B5EF4-FFF2-40B4-BE49-F238E27FC236}">
              <a16:creationId xmlns:a16="http://schemas.microsoft.com/office/drawing/2014/main" xmlns="" id="{00000000-0008-0000-0000-000004000000}"/>
            </a:ext>
          </a:extLst>
        </xdr:cNvPr>
        <xdr:cNvSpPr txBox="1">
          <a:spLocks noChangeArrowheads="1"/>
        </xdr:cNvSpPr>
      </xdr:nvSpPr>
      <xdr:spPr bwMode="auto">
        <a:xfrm flipH="1">
          <a:off x="10115282" y="41756417"/>
          <a:ext cx="4437292" cy="1430111"/>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Aprobado  por:</a:t>
          </a:r>
        </a:p>
        <a:p>
          <a:pPr algn="ctr" rtl="1">
            <a:defRPr sz="1000"/>
          </a:pPr>
          <a:endParaRPr lang="es-MX" sz="1000" b="1" i="0" strike="noStrike">
            <a:solidFill>
              <a:srgbClr val="000000"/>
            </a:solidFill>
            <a:latin typeface="Arial"/>
            <a:cs typeface="Arial"/>
          </a:endParaRPr>
        </a:p>
        <a:p>
          <a:pPr algn="ctr" rtl="1">
            <a:defRPr sz="1000"/>
          </a:pPr>
          <a:endParaRPr lang="es-MX" sz="1000" b="1" i="0" strike="noStrike">
            <a:solidFill>
              <a:srgbClr val="000000"/>
            </a:solidFill>
            <a:latin typeface="Arial"/>
            <a:cs typeface="Arial"/>
          </a:endParaRPr>
        </a:p>
        <a:p>
          <a:pPr algn="ctr" rtl="1">
            <a:defRPr sz="1000"/>
          </a:pPr>
          <a:endParaRPr lang="es-MX" sz="1000" b="1" i="0" strike="noStrike">
            <a:solidFill>
              <a:srgbClr val="000000"/>
            </a:solidFill>
            <a:latin typeface="Arial"/>
            <a:cs typeface="Arial"/>
          </a:endParaRPr>
        </a:p>
        <a:p>
          <a:pPr algn="ctr" rtl="1">
            <a:defRPr sz="1000"/>
          </a:pPr>
          <a:r>
            <a:rPr lang="es-MX" sz="1000" b="1" i="0" strike="noStrike">
              <a:solidFill>
                <a:srgbClr val="000000"/>
              </a:solidFill>
              <a:latin typeface="Arial"/>
              <a:cs typeface="Arial"/>
            </a:rPr>
            <a:t>_____________________________</a:t>
          </a:r>
          <a:endParaRPr lang="es-MX" sz="10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Arial" panose="020B0604020202020204" pitchFamily="34" charset="0"/>
              <a:ea typeface="+mn-ea"/>
              <a:cs typeface="Arial" panose="020B0604020202020204" pitchFamily="34" charset="0"/>
            </a:rPr>
            <a:t>Ing. Leonel Galindo Gonzalez</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5</xdr:col>
      <xdr:colOff>734862</xdr:colOff>
      <xdr:row>91</xdr:row>
      <xdr:rowOff>120601</xdr:rowOff>
    </xdr:from>
    <xdr:to>
      <xdr:col>9</xdr:col>
      <xdr:colOff>385010</xdr:colOff>
      <xdr:row>99</xdr:row>
      <xdr:rowOff>47312</xdr:rowOff>
    </xdr:to>
    <xdr:sp macro="" textlink="">
      <xdr:nvSpPr>
        <xdr:cNvPr id="5" name="Text Box 8">
          <a:extLst>
            <a:ext uri="{FF2B5EF4-FFF2-40B4-BE49-F238E27FC236}">
              <a16:creationId xmlns:a16="http://schemas.microsoft.com/office/drawing/2014/main" xmlns="" id="{00000000-0008-0000-0000-000005000000}"/>
            </a:ext>
          </a:extLst>
        </xdr:cNvPr>
        <xdr:cNvSpPr txBox="1">
          <a:spLocks noChangeArrowheads="1"/>
        </xdr:cNvSpPr>
      </xdr:nvSpPr>
      <xdr:spPr bwMode="auto">
        <a:xfrm>
          <a:off x="5106837" y="41773426"/>
          <a:ext cx="3402998" cy="145071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Ándres Manzano Rodriguez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Director Comercial</a:t>
          </a:r>
        </a:p>
      </xdr:txBody>
    </xdr:sp>
    <xdr:clientData/>
  </xdr:twoCellAnchor>
  <xdr:twoCellAnchor editAs="oneCell">
    <xdr:from>
      <xdr:col>0</xdr:col>
      <xdr:colOff>27214</xdr:colOff>
      <xdr:row>0</xdr:row>
      <xdr:rowOff>0</xdr:rowOff>
    </xdr:from>
    <xdr:to>
      <xdr:col>1</xdr:col>
      <xdr:colOff>830036</xdr:colOff>
      <xdr:row>3</xdr:row>
      <xdr:rowOff>176893</xdr:rowOff>
    </xdr:to>
    <xdr:pic>
      <xdr:nvPicPr>
        <xdr:cNvPr id="6" name="Imagen 5" descr="C:\Users\PARTICULAR\Downloads\descarga.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 y="0"/>
          <a:ext cx="1107622" cy="967468"/>
        </a:xfrm>
        <a:prstGeom prst="rect">
          <a:avLst/>
        </a:prstGeom>
        <a:noFill/>
        <a:ln>
          <a:noFill/>
        </a:ln>
      </xdr:spPr>
    </xdr:pic>
    <xdr:clientData/>
  </xdr:twoCellAnchor>
  <xdr:twoCellAnchor>
    <xdr:from>
      <xdr:col>17</xdr:col>
      <xdr:colOff>157239</xdr:colOff>
      <xdr:row>91</xdr:row>
      <xdr:rowOff>106658</xdr:rowOff>
    </xdr:from>
    <xdr:to>
      <xdr:col>19</xdr:col>
      <xdr:colOff>647097</xdr:colOff>
      <xdr:row>98</xdr:row>
      <xdr:rowOff>65836</xdr:rowOff>
    </xdr:to>
    <xdr:sp macro="" textlink="">
      <xdr:nvSpPr>
        <xdr:cNvPr id="7" name="Text Box 8">
          <a:extLst>
            <a:ext uri="{FF2B5EF4-FFF2-40B4-BE49-F238E27FC236}">
              <a16:creationId xmlns:a16="http://schemas.microsoft.com/office/drawing/2014/main" xmlns="" id="{00000000-0008-0000-0000-000007000000}"/>
            </a:ext>
          </a:extLst>
        </xdr:cNvPr>
        <xdr:cNvSpPr txBox="1">
          <a:spLocks noChangeArrowheads="1"/>
        </xdr:cNvSpPr>
      </xdr:nvSpPr>
      <xdr:spPr bwMode="auto">
        <a:xfrm flipH="1">
          <a:off x="16435464" y="41759483"/>
          <a:ext cx="2623458" cy="129267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C. P. Adali Cruz López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00" b="1" i="0" u="none" strike="noStrike" kern="0" cap="none" spc="0" normalizeH="0" baseline="0" noProof="0">
              <a:ln>
                <a:noFill/>
              </a:ln>
              <a:solidFill>
                <a:srgbClr val="000000"/>
              </a:solidFill>
              <a:effectLst/>
              <a:uLnTx/>
              <a:uFillTx/>
              <a:latin typeface="Arial"/>
              <a:cs typeface="Arial"/>
            </a:rPr>
            <a:t>Contralor General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503464</xdr:colOff>
      <xdr:row>182</xdr:row>
      <xdr:rowOff>104956</xdr:rowOff>
    </xdr:from>
    <xdr:to>
      <xdr:col>14</xdr:col>
      <xdr:colOff>158344</xdr:colOff>
      <xdr:row>189</xdr:row>
      <xdr:rowOff>187703</xdr:rowOff>
    </xdr:to>
    <xdr:sp macro="" textlink="">
      <xdr:nvSpPr>
        <xdr:cNvPr id="2" name="Text Box 8">
          <a:extLst>
            <a:ext uri="{FF2B5EF4-FFF2-40B4-BE49-F238E27FC236}">
              <a16:creationId xmlns:a16="http://schemas.microsoft.com/office/drawing/2014/main" xmlns="" id="{F09E6284-0A5B-4CAE-B6DC-38C90911C810}"/>
            </a:ext>
          </a:extLst>
        </xdr:cNvPr>
        <xdr:cNvSpPr txBox="1">
          <a:spLocks noChangeArrowheads="1"/>
        </xdr:cNvSpPr>
      </xdr:nvSpPr>
      <xdr:spPr bwMode="auto">
        <a:xfrm flipH="1">
          <a:off x="12771664" y="72799756"/>
          <a:ext cx="2969580" cy="1416247"/>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Aprobado  por:</a:t>
          </a:r>
        </a:p>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_____________________________</a:t>
          </a:r>
          <a:endParaRPr lang="es-MX" sz="12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Ing.</a:t>
          </a:r>
          <a:r>
            <a:rPr lang="es-MX" sz="1200" b="1" i="0" baseline="0">
              <a:effectLst/>
              <a:latin typeface="Arial" panose="020B0604020202020204" pitchFamily="34" charset="0"/>
              <a:ea typeface="+mn-ea"/>
              <a:cs typeface="Arial" panose="020B0604020202020204" pitchFamily="34" charset="0"/>
            </a:rPr>
            <a:t> Leonel Galindo Gonzalez</a:t>
          </a:r>
          <a:endParaRPr lang="es-MX" sz="1200" b="1" i="0">
            <a:effectLst/>
            <a:latin typeface="Arial" panose="020B0604020202020204" pitchFamily="34" charset="0"/>
            <a:ea typeface="+mn-ea"/>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6</xdr:col>
      <xdr:colOff>1072700</xdr:colOff>
      <xdr:row>182</xdr:row>
      <xdr:rowOff>92404</xdr:rowOff>
    </xdr:from>
    <xdr:to>
      <xdr:col>9</xdr:col>
      <xdr:colOff>830036</xdr:colOff>
      <xdr:row>190</xdr:row>
      <xdr:rowOff>34636</xdr:rowOff>
    </xdr:to>
    <xdr:sp macro="" textlink="">
      <xdr:nvSpPr>
        <xdr:cNvPr id="3" name="Text Box 8">
          <a:extLst>
            <a:ext uri="{FF2B5EF4-FFF2-40B4-BE49-F238E27FC236}">
              <a16:creationId xmlns:a16="http://schemas.microsoft.com/office/drawing/2014/main" xmlns="" id="{3664843E-7885-4D9F-AB1E-E34F7FFA676D}"/>
            </a:ext>
          </a:extLst>
        </xdr:cNvPr>
        <xdr:cNvSpPr txBox="1">
          <a:spLocks noChangeArrowheads="1"/>
        </xdr:cNvSpPr>
      </xdr:nvSpPr>
      <xdr:spPr bwMode="auto">
        <a:xfrm flipH="1">
          <a:off x="7692575" y="72787204"/>
          <a:ext cx="3072036" cy="1466232"/>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Ing. Alfonso Clavel Espinobarros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de Operación</a:t>
          </a:r>
        </a:p>
      </xdr:txBody>
    </xdr:sp>
    <xdr:clientData/>
  </xdr:twoCellAnchor>
  <xdr:twoCellAnchor>
    <xdr:from>
      <xdr:col>1</xdr:col>
      <xdr:colOff>173182</xdr:colOff>
      <xdr:row>182</xdr:row>
      <xdr:rowOff>69273</xdr:rowOff>
    </xdr:from>
    <xdr:to>
      <xdr:col>5</xdr:col>
      <xdr:colOff>86591</xdr:colOff>
      <xdr:row>190</xdr:row>
      <xdr:rowOff>11505</xdr:rowOff>
    </xdr:to>
    <xdr:sp macro="" textlink="">
      <xdr:nvSpPr>
        <xdr:cNvPr id="4" name="Text Box 8">
          <a:extLst>
            <a:ext uri="{FF2B5EF4-FFF2-40B4-BE49-F238E27FC236}">
              <a16:creationId xmlns:a16="http://schemas.microsoft.com/office/drawing/2014/main" xmlns="" id="{512EE105-8A71-4635-BADE-004400C54D7F}"/>
            </a:ext>
          </a:extLst>
        </xdr:cNvPr>
        <xdr:cNvSpPr txBox="1">
          <a:spLocks noChangeArrowheads="1"/>
        </xdr:cNvSpPr>
      </xdr:nvSpPr>
      <xdr:spPr bwMode="auto">
        <a:xfrm>
          <a:off x="477982" y="72764073"/>
          <a:ext cx="5123584" cy="1466232"/>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Ing. Félix René López De los Santos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Jefe de la Planta Potabilizadora</a:t>
          </a:r>
        </a:p>
      </xdr:txBody>
    </xdr:sp>
    <xdr:clientData/>
  </xdr:twoCellAnchor>
  <xdr:twoCellAnchor>
    <xdr:from>
      <xdr:col>16</xdr:col>
      <xdr:colOff>164240</xdr:colOff>
      <xdr:row>182</xdr:row>
      <xdr:rowOff>98002</xdr:rowOff>
    </xdr:from>
    <xdr:to>
      <xdr:col>19</xdr:col>
      <xdr:colOff>633577</xdr:colOff>
      <xdr:row>190</xdr:row>
      <xdr:rowOff>15240</xdr:rowOff>
    </xdr:to>
    <xdr:sp macro="" textlink="">
      <xdr:nvSpPr>
        <xdr:cNvPr id="5" name="Text Box 8">
          <a:extLst>
            <a:ext uri="{FF2B5EF4-FFF2-40B4-BE49-F238E27FC236}">
              <a16:creationId xmlns:a16="http://schemas.microsoft.com/office/drawing/2014/main" xmlns="" id="{53C4CC13-8350-46D3-A7E4-6527F87BBD83}"/>
            </a:ext>
          </a:extLst>
        </xdr:cNvPr>
        <xdr:cNvSpPr txBox="1">
          <a:spLocks noChangeArrowheads="1"/>
        </xdr:cNvSpPr>
      </xdr:nvSpPr>
      <xdr:spPr bwMode="auto">
        <a:xfrm flipH="1">
          <a:off x="18128390" y="72792802"/>
          <a:ext cx="3450662" cy="144123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Adali Cruz López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Contralor General</a:t>
          </a:r>
        </a:p>
      </xdr:txBody>
    </xdr:sp>
    <xdr:clientData/>
  </xdr:twoCellAnchor>
  <xdr:twoCellAnchor editAs="oneCell">
    <xdr:from>
      <xdr:col>18</xdr:col>
      <xdr:colOff>251507</xdr:colOff>
      <xdr:row>0</xdr:row>
      <xdr:rowOff>168633</xdr:rowOff>
    </xdr:from>
    <xdr:to>
      <xdr:col>19</xdr:col>
      <xdr:colOff>662320</xdr:colOff>
      <xdr:row>2</xdr:row>
      <xdr:rowOff>207819</xdr:rowOff>
    </xdr:to>
    <xdr:pic>
      <xdr:nvPicPr>
        <xdr:cNvPr id="6" name="Imagen 5">
          <a:extLst>
            <a:ext uri="{FF2B5EF4-FFF2-40B4-BE49-F238E27FC236}">
              <a16:creationId xmlns:a16="http://schemas.microsoft.com/office/drawing/2014/main" xmlns="" id="{539D1BB0-6051-43E8-BCD9-A5936BE76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130182" y="168633"/>
          <a:ext cx="1477613" cy="601161"/>
        </a:xfrm>
        <a:prstGeom prst="rect">
          <a:avLst/>
        </a:prstGeom>
        <a:effectLst>
          <a:glow rad="38100">
            <a:schemeClr val="bg1">
              <a:alpha val="80000"/>
            </a:schemeClr>
          </a:glow>
        </a:effectLst>
      </xdr:spPr>
    </xdr:pic>
    <xdr:clientData/>
  </xdr:twoCellAnchor>
  <xdr:twoCellAnchor editAs="oneCell">
    <xdr:from>
      <xdr:col>0</xdr:col>
      <xdr:colOff>114300</xdr:colOff>
      <xdr:row>0</xdr:row>
      <xdr:rowOff>114300</xdr:rowOff>
    </xdr:from>
    <xdr:to>
      <xdr:col>1</xdr:col>
      <xdr:colOff>2017495</xdr:colOff>
      <xdr:row>3</xdr:row>
      <xdr:rowOff>54499</xdr:rowOff>
    </xdr:to>
    <xdr:pic>
      <xdr:nvPicPr>
        <xdr:cNvPr id="7" name="7 Imagen" descr="C:\Users\ceballos\Documents\acapulco-logo.png">
          <a:extLst>
            <a:ext uri="{FF2B5EF4-FFF2-40B4-BE49-F238E27FC236}">
              <a16:creationId xmlns:a16="http://schemas.microsoft.com/office/drawing/2014/main" xmlns="" id="{6E27D2AC-B64F-415B-85FB-0E1C0A4166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14300"/>
          <a:ext cx="2207995" cy="730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556199</xdr:colOff>
      <xdr:row>72</xdr:row>
      <xdr:rowOff>13607</xdr:rowOff>
    </xdr:from>
    <xdr:to>
      <xdr:col>3</xdr:col>
      <xdr:colOff>285750</xdr:colOff>
      <xdr:row>87</xdr:row>
      <xdr:rowOff>81643</xdr:rowOff>
    </xdr:to>
    <xdr:sp macro="" textlink="">
      <xdr:nvSpPr>
        <xdr:cNvPr id="2" name="Text Box 8">
          <a:extLst>
            <a:ext uri="{FF2B5EF4-FFF2-40B4-BE49-F238E27FC236}">
              <a16:creationId xmlns:a16="http://schemas.microsoft.com/office/drawing/2014/main" xmlns="" id="{00000000-0008-0000-0400-000002000000}"/>
            </a:ext>
          </a:extLst>
        </xdr:cNvPr>
        <xdr:cNvSpPr txBox="1">
          <a:spLocks noChangeArrowheads="1"/>
        </xdr:cNvSpPr>
      </xdr:nvSpPr>
      <xdr:spPr bwMode="auto">
        <a:xfrm>
          <a:off x="556199" y="30455507"/>
          <a:ext cx="3368101" cy="2925536"/>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C. Manuel Ocampo Gallardo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Auxiliar de la Dirección Técnica</a:t>
          </a:r>
        </a:p>
        <a:p>
          <a:pPr algn="ctr" rtl="1"/>
          <a:endParaRPr kumimoji="0" lang="es-MX" sz="1050" b="1" i="0" u="none" strike="noStrike" kern="0" cap="none" spc="0" normalizeH="0" baseline="0" noProof="0">
            <a:ln>
              <a:noFill/>
            </a:ln>
            <a:solidFill>
              <a:srgbClr val="000000"/>
            </a:solidFill>
            <a:effectLst/>
            <a:uLnTx/>
            <a:uFillTx/>
            <a:latin typeface="Arial"/>
            <a:cs typeface="Arial"/>
          </a:endParaRPr>
        </a:p>
      </xdr:txBody>
    </xdr:sp>
    <xdr:clientData/>
  </xdr:twoCellAnchor>
  <xdr:twoCellAnchor>
    <xdr:from>
      <xdr:col>5</xdr:col>
      <xdr:colOff>1007878</xdr:colOff>
      <xdr:row>72</xdr:row>
      <xdr:rowOff>23132</xdr:rowOff>
    </xdr:from>
    <xdr:to>
      <xdr:col>9</xdr:col>
      <xdr:colOff>309713</xdr:colOff>
      <xdr:row>88</xdr:row>
      <xdr:rowOff>0</xdr:rowOff>
    </xdr:to>
    <xdr:sp macro="" textlink="">
      <xdr:nvSpPr>
        <xdr:cNvPr id="3" name="Text Box 8">
          <a:extLst>
            <a:ext uri="{FF2B5EF4-FFF2-40B4-BE49-F238E27FC236}">
              <a16:creationId xmlns:a16="http://schemas.microsoft.com/office/drawing/2014/main" xmlns="" id="{00000000-0008-0000-0400-000003000000}"/>
            </a:ext>
          </a:extLst>
        </xdr:cNvPr>
        <xdr:cNvSpPr txBox="1">
          <a:spLocks noChangeArrowheads="1"/>
        </xdr:cNvSpPr>
      </xdr:nvSpPr>
      <xdr:spPr bwMode="auto">
        <a:xfrm flipH="1">
          <a:off x="6599053" y="30465032"/>
          <a:ext cx="3816685" cy="302486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Ing. Jorge Sánchez Rodríguez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Técnico</a:t>
          </a:r>
        </a:p>
      </xdr:txBody>
    </xdr:sp>
    <xdr:clientData/>
  </xdr:twoCellAnchor>
  <xdr:twoCellAnchor>
    <xdr:from>
      <xdr:col>10</xdr:col>
      <xdr:colOff>582048</xdr:colOff>
      <xdr:row>72</xdr:row>
      <xdr:rowOff>13607</xdr:rowOff>
    </xdr:from>
    <xdr:to>
      <xdr:col>14</xdr:col>
      <xdr:colOff>68036</xdr:colOff>
      <xdr:row>87</xdr:row>
      <xdr:rowOff>81643</xdr:rowOff>
    </xdr:to>
    <xdr:sp macro="" textlink="">
      <xdr:nvSpPr>
        <xdr:cNvPr id="4" name="Text Box 8">
          <a:extLst>
            <a:ext uri="{FF2B5EF4-FFF2-40B4-BE49-F238E27FC236}">
              <a16:creationId xmlns:a16="http://schemas.microsoft.com/office/drawing/2014/main" xmlns="" id="{00000000-0008-0000-0400-000004000000}"/>
            </a:ext>
          </a:extLst>
        </xdr:cNvPr>
        <xdr:cNvSpPr txBox="1">
          <a:spLocks noChangeArrowheads="1"/>
        </xdr:cNvSpPr>
      </xdr:nvSpPr>
      <xdr:spPr bwMode="auto">
        <a:xfrm flipH="1">
          <a:off x="11812023" y="30455507"/>
          <a:ext cx="3981788" cy="292553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050" b="1" i="0" strike="noStrike">
            <a:solidFill>
              <a:srgbClr val="000000"/>
            </a:solidFill>
            <a:latin typeface="Arial"/>
            <a:cs typeface="Arial"/>
          </a:endParaRPr>
        </a:p>
        <a:p>
          <a:pPr algn="ctr" rtl="1">
            <a:defRPr sz="1000"/>
          </a:pPr>
          <a:r>
            <a:rPr lang="es-MX" sz="1050" b="1" i="0" strike="noStrike">
              <a:solidFill>
                <a:srgbClr val="000000"/>
              </a:solidFill>
              <a:latin typeface="Arial"/>
              <a:cs typeface="Arial"/>
            </a:rPr>
            <a:t>Aprobado  por:</a:t>
          </a: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endParaRPr lang="es-MX" sz="1050" b="1" i="0" strike="noStrike">
            <a:solidFill>
              <a:srgbClr val="000000"/>
            </a:solidFill>
            <a:latin typeface="Arial"/>
            <a:cs typeface="Arial"/>
          </a:endParaRPr>
        </a:p>
        <a:p>
          <a:pPr algn="ctr" rtl="1">
            <a:defRPr sz="1000"/>
          </a:pPr>
          <a:r>
            <a:rPr lang="es-MX" sz="1050" b="1" i="0" strike="noStrike">
              <a:solidFill>
                <a:srgbClr val="000000"/>
              </a:solidFill>
              <a:latin typeface="Arial"/>
              <a:cs typeface="Arial"/>
            </a:rPr>
            <a:t>_____________________________</a:t>
          </a:r>
          <a:endParaRPr lang="es-MX" sz="1050" b="1" i="0" strike="noStrike">
            <a:solidFill>
              <a:srgbClr val="000000"/>
            </a:solidFill>
            <a:latin typeface="Arial" panose="020B0604020202020204" pitchFamily="34" charset="0"/>
            <a:cs typeface="Arial" panose="020B0604020202020204" pitchFamily="34" charset="0"/>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a:ln>
                <a:noFill/>
              </a:ln>
              <a:solidFill>
                <a:srgbClr val="000000"/>
              </a:solidFill>
              <a:effectLst/>
              <a:uLnTx/>
              <a:uFillTx/>
              <a:latin typeface="Arial"/>
              <a:ea typeface="+mn-ea"/>
              <a:cs typeface="Arial"/>
            </a:rPr>
            <a:t>Ing. Leonel Galindo González</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5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15</xdr:col>
      <xdr:colOff>1012243</xdr:colOff>
      <xdr:row>72</xdr:row>
      <xdr:rowOff>23132</xdr:rowOff>
    </xdr:from>
    <xdr:to>
      <xdr:col>19</xdr:col>
      <xdr:colOff>365958</xdr:colOff>
      <xdr:row>87</xdr:row>
      <xdr:rowOff>40821</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flipH="1">
          <a:off x="17804818" y="30465032"/>
          <a:ext cx="3563765" cy="2875189"/>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05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C.P. Adalí Cruz López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Contralor General</a:t>
          </a:r>
        </a:p>
      </xdr:txBody>
    </xdr:sp>
    <xdr:clientData/>
  </xdr:twoCellAnchor>
  <xdr:twoCellAnchor editAs="oneCell">
    <xdr:from>
      <xdr:col>0</xdr:col>
      <xdr:colOff>179915</xdr:colOff>
      <xdr:row>1</xdr:row>
      <xdr:rowOff>110485</xdr:rowOff>
    </xdr:from>
    <xdr:to>
      <xdr:col>1</xdr:col>
      <xdr:colOff>1725082</xdr:colOff>
      <xdr:row>4</xdr:row>
      <xdr:rowOff>111125</xdr:rowOff>
    </xdr:to>
    <xdr:pic>
      <xdr:nvPicPr>
        <xdr:cNvPr id="6" name="9 Imagen" descr="C:\Users\ceballos\Documents\acapulco-logo.png">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5" y="300985"/>
          <a:ext cx="2211917" cy="753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420122</xdr:colOff>
      <xdr:row>1</xdr:row>
      <xdr:rowOff>54428</xdr:rowOff>
    </xdr:from>
    <xdr:to>
      <xdr:col>19</xdr:col>
      <xdr:colOff>856498</xdr:colOff>
      <xdr:row>4</xdr:row>
      <xdr:rowOff>181428</xdr:rowOff>
    </xdr:to>
    <xdr:pic>
      <xdr:nvPicPr>
        <xdr:cNvPr id="7" name="Picture 4" descr="C:\Users\USUARIO\Desktop\Imagen1.jpg">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146272" y="244928"/>
          <a:ext cx="2712851" cy="87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541042</xdr:colOff>
      <xdr:row>70</xdr:row>
      <xdr:rowOff>17270</xdr:rowOff>
    </xdr:from>
    <xdr:to>
      <xdr:col>14</xdr:col>
      <xdr:colOff>977753</xdr:colOff>
      <xdr:row>79</xdr:row>
      <xdr:rowOff>5921</xdr:rowOff>
    </xdr:to>
    <xdr:sp macro="" textlink="">
      <xdr:nvSpPr>
        <xdr:cNvPr id="2" name="Text Box 8">
          <a:extLst>
            <a:ext uri="{FF2B5EF4-FFF2-40B4-BE49-F238E27FC236}">
              <a16:creationId xmlns:a16="http://schemas.microsoft.com/office/drawing/2014/main" xmlns="" id="{CC23D489-C9AC-A94C-BD73-BB84B9971506}"/>
            </a:ext>
          </a:extLst>
        </xdr:cNvPr>
        <xdr:cNvSpPr txBox="1">
          <a:spLocks noChangeArrowheads="1"/>
        </xdr:cNvSpPr>
      </xdr:nvSpPr>
      <xdr:spPr bwMode="auto">
        <a:xfrm flipH="1">
          <a:off x="11780542" y="25810970"/>
          <a:ext cx="3341836" cy="161742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600" b="1" i="0" strike="noStrike">
            <a:solidFill>
              <a:srgbClr val="000000"/>
            </a:solidFill>
            <a:latin typeface="Arial"/>
            <a:cs typeface="Arial"/>
          </a:endParaRPr>
        </a:p>
        <a:p>
          <a:pPr algn="ctr" rtl="1">
            <a:defRPr sz="1000"/>
          </a:pPr>
          <a:r>
            <a:rPr lang="es-MX" sz="1600" b="1" i="0" strike="noStrike">
              <a:solidFill>
                <a:srgbClr val="000000"/>
              </a:solidFill>
              <a:latin typeface="Arial"/>
              <a:cs typeface="Arial"/>
            </a:rPr>
            <a:t>Aprobado</a:t>
          </a:r>
        </a:p>
        <a:p>
          <a:pPr algn="ctr" rtl="1">
            <a:defRPr sz="1000"/>
          </a:pPr>
          <a:endParaRPr lang="es-MX" sz="1600" b="1" i="0" strike="noStrike">
            <a:solidFill>
              <a:srgbClr val="000000"/>
            </a:solidFill>
            <a:latin typeface="Arial"/>
            <a:cs typeface="Arial"/>
          </a:endParaRPr>
        </a:p>
        <a:p>
          <a:pPr algn="ctr" rtl="1">
            <a:defRPr sz="1000"/>
          </a:pPr>
          <a:r>
            <a:rPr lang="es-MX" sz="1600" b="1" i="0" strike="noStrike">
              <a:solidFill>
                <a:srgbClr val="000000"/>
              </a:solidFill>
              <a:latin typeface="Arial"/>
              <a:cs typeface="Arial"/>
            </a:rPr>
            <a:t>____________________________</a:t>
          </a:r>
          <a:endParaRPr lang="es-MX" sz="1600" b="1" i="0" strike="noStrike">
            <a:solidFill>
              <a:srgbClr val="000000"/>
            </a:solidFill>
            <a:latin typeface="Arial" panose="020B0604020202020204" pitchFamily="34" charset="0"/>
            <a:cs typeface="Arial" panose="020B0604020202020204" pitchFamily="34" charset="0"/>
          </a:endParaRPr>
        </a:p>
        <a:p>
          <a:pPr algn="ctr" rtl="1">
            <a:defRPr sz="1000"/>
          </a:pPr>
          <a:r>
            <a:rPr lang="es-MX" sz="1600" b="1" i="0">
              <a:effectLst/>
              <a:latin typeface="Arial" panose="020B0604020202020204" pitchFamily="34" charset="0"/>
              <a:ea typeface="+mn-ea"/>
              <a:cs typeface="Arial" panose="020B0604020202020204" pitchFamily="34" charset="0"/>
            </a:rPr>
            <a:t>Ing.</a:t>
          </a:r>
          <a:r>
            <a:rPr lang="es-MX" sz="1600" b="1" i="0" baseline="0">
              <a:effectLst/>
              <a:latin typeface="Arial" panose="020B0604020202020204" pitchFamily="34" charset="0"/>
              <a:ea typeface="+mn-ea"/>
              <a:cs typeface="Arial" panose="020B0604020202020204" pitchFamily="34" charset="0"/>
            </a:rPr>
            <a:t> Leonel Galindo González</a:t>
          </a:r>
        </a:p>
        <a:p>
          <a:pPr algn="ctr" rtl="1">
            <a:defRPr sz="1000"/>
          </a:pPr>
          <a:r>
            <a:rPr lang="es-MX" sz="1600" b="1" i="0" baseline="0">
              <a:effectLst/>
              <a:latin typeface="Arial" panose="020B0604020202020204" pitchFamily="34" charset="0"/>
              <a:ea typeface="+mn-ea"/>
              <a:cs typeface="Arial" panose="020B0604020202020204" pitchFamily="34" charset="0"/>
            </a:rPr>
            <a:t>Director General </a:t>
          </a:r>
          <a:endParaRPr lang="es-MX" sz="1600" b="1" i="0">
            <a:effectLst/>
            <a:latin typeface="Arial" panose="020B0604020202020204" pitchFamily="34" charset="0"/>
            <a:ea typeface="+mn-ea"/>
            <a:cs typeface="Arial" panose="020B0604020202020204" pitchFamily="34" charset="0"/>
          </a:endParaRPr>
        </a:p>
      </xdr:txBody>
    </xdr:sp>
    <xdr:clientData/>
  </xdr:twoCellAnchor>
  <xdr:twoCellAnchor>
    <xdr:from>
      <xdr:col>5</xdr:col>
      <xdr:colOff>661401</xdr:colOff>
      <xdr:row>70</xdr:row>
      <xdr:rowOff>17270</xdr:rowOff>
    </xdr:from>
    <xdr:to>
      <xdr:col>9</xdr:col>
      <xdr:colOff>891042</xdr:colOff>
      <xdr:row>79</xdr:row>
      <xdr:rowOff>42826</xdr:rowOff>
    </xdr:to>
    <xdr:sp macro="" textlink="">
      <xdr:nvSpPr>
        <xdr:cNvPr id="3" name="Text Box 8">
          <a:extLst>
            <a:ext uri="{FF2B5EF4-FFF2-40B4-BE49-F238E27FC236}">
              <a16:creationId xmlns:a16="http://schemas.microsoft.com/office/drawing/2014/main" xmlns="" id="{1F4B30F2-7D83-6640-9D70-C990F0B1E6EC}"/>
            </a:ext>
          </a:extLst>
        </xdr:cNvPr>
        <xdr:cNvSpPr txBox="1">
          <a:spLocks noChangeArrowheads="1"/>
        </xdr:cNvSpPr>
      </xdr:nvSpPr>
      <xdr:spPr bwMode="auto">
        <a:xfrm flipH="1">
          <a:off x="6052551" y="25810970"/>
          <a:ext cx="4153941" cy="165433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6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6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C. Jesús Ramírez Domínguez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Director de Gestión Ciudadana   </a:t>
          </a:r>
        </a:p>
      </xdr:txBody>
    </xdr:sp>
    <xdr:clientData/>
  </xdr:twoCellAnchor>
  <xdr:twoCellAnchor editAs="oneCell">
    <xdr:from>
      <xdr:col>17</xdr:col>
      <xdr:colOff>713757</xdr:colOff>
      <xdr:row>1</xdr:row>
      <xdr:rowOff>82880</xdr:rowOff>
    </xdr:from>
    <xdr:to>
      <xdr:col>19</xdr:col>
      <xdr:colOff>462785</xdr:colOff>
      <xdr:row>1</xdr:row>
      <xdr:rowOff>712297</xdr:rowOff>
    </xdr:to>
    <xdr:pic>
      <xdr:nvPicPr>
        <xdr:cNvPr id="4" name="2 Imagen">
          <a:extLst>
            <a:ext uri="{FF2B5EF4-FFF2-40B4-BE49-F238E27FC236}">
              <a16:creationId xmlns:a16="http://schemas.microsoft.com/office/drawing/2014/main" xmlns="" id="{52B943BA-DDBB-8249-BE23-25394DE5CB76}"/>
            </a:ext>
          </a:extLst>
        </xdr:cNvPr>
        <xdr:cNvPicPr>
          <a:picLocks noChangeAspect="1"/>
        </xdr:cNvPicPr>
      </xdr:nvPicPr>
      <xdr:blipFill>
        <a:blip xmlns:r="http://schemas.openxmlformats.org/officeDocument/2006/relationships" r:embed="rId1">
          <a:clrChange>
            <a:clrFrom>
              <a:srgbClr val="000000">
                <a:alpha val="0"/>
              </a:srgbClr>
            </a:clrFrom>
            <a:clrTo>
              <a:srgbClr val="000000">
                <a:alpha val="0"/>
              </a:srgbClr>
            </a:clrTo>
          </a:clrChange>
        </a:blip>
        <a:stretch>
          <a:fillRect/>
        </a:stretch>
      </xdr:blipFill>
      <xdr:spPr>
        <a:xfrm>
          <a:off x="17906382" y="311480"/>
          <a:ext cx="2216003" cy="629417"/>
        </a:xfrm>
        <a:prstGeom prst="rect">
          <a:avLst/>
        </a:prstGeom>
      </xdr:spPr>
    </xdr:pic>
    <xdr:clientData/>
  </xdr:twoCellAnchor>
  <xdr:twoCellAnchor>
    <xdr:from>
      <xdr:col>15</xdr:col>
      <xdr:colOff>695466</xdr:colOff>
      <xdr:row>70</xdr:row>
      <xdr:rowOff>17270</xdr:rowOff>
    </xdr:from>
    <xdr:to>
      <xdr:col>19</xdr:col>
      <xdr:colOff>642471</xdr:colOff>
      <xdr:row>79</xdr:row>
      <xdr:rowOff>98325</xdr:rowOff>
    </xdr:to>
    <xdr:sp macro="" textlink="">
      <xdr:nvSpPr>
        <xdr:cNvPr id="5" name="Text Box 8">
          <a:extLst>
            <a:ext uri="{FF2B5EF4-FFF2-40B4-BE49-F238E27FC236}">
              <a16:creationId xmlns:a16="http://schemas.microsoft.com/office/drawing/2014/main" xmlns="" id="{33AD8FD8-C6F6-2541-ADA8-149501AAC169}"/>
            </a:ext>
          </a:extLst>
        </xdr:cNvPr>
        <xdr:cNvSpPr txBox="1">
          <a:spLocks noChangeArrowheads="1"/>
        </xdr:cNvSpPr>
      </xdr:nvSpPr>
      <xdr:spPr bwMode="auto">
        <a:xfrm flipH="1">
          <a:off x="15821166" y="25810970"/>
          <a:ext cx="4480905" cy="170983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6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C.P Adalí Cruz López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Contralor General</a:t>
          </a:r>
        </a:p>
      </xdr:txBody>
    </xdr:sp>
    <xdr:clientData/>
  </xdr:twoCellAnchor>
  <xdr:twoCellAnchor>
    <xdr:from>
      <xdr:col>0</xdr:col>
      <xdr:colOff>34636</xdr:colOff>
      <xdr:row>70</xdr:row>
      <xdr:rowOff>17320</xdr:rowOff>
    </xdr:from>
    <xdr:to>
      <xdr:col>4</xdr:col>
      <xdr:colOff>768614</xdr:colOff>
      <xdr:row>79</xdr:row>
      <xdr:rowOff>84906</xdr:rowOff>
    </xdr:to>
    <xdr:sp macro="" textlink="">
      <xdr:nvSpPr>
        <xdr:cNvPr id="6" name="Text Box 8">
          <a:extLst>
            <a:ext uri="{FF2B5EF4-FFF2-40B4-BE49-F238E27FC236}">
              <a16:creationId xmlns="" xmlns:a16="http://schemas.microsoft.com/office/drawing/2014/main" id="{00000000-0008-0000-0200-000008000000}"/>
            </a:ext>
          </a:extLst>
        </xdr:cNvPr>
        <xdr:cNvSpPr txBox="1">
          <a:spLocks noChangeArrowheads="1"/>
        </xdr:cNvSpPr>
      </xdr:nvSpPr>
      <xdr:spPr bwMode="auto">
        <a:xfrm>
          <a:off x="34636" y="25811020"/>
          <a:ext cx="5096428" cy="169636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6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6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   C. Enrique Salvador Carranza Vargas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600" b="1" i="0" u="none" strike="noStrike" kern="0" cap="none" spc="0" normalizeH="0" baseline="0" noProof="0">
              <a:ln>
                <a:noFill/>
              </a:ln>
              <a:solidFill>
                <a:srgbClr val="000000"/>
              </a:solidFill>
              <a:effectLst/>
              <a:uLnTx/>
              <a:uFillTx/>
              <a:latin typeface="Arial"/>
              <a:cs typeface="Arial"/>
            </a:rPr>
            <a:t>    Auxiliar de la Direccion de Gestión Ciudadana </a:t>
          </a:r>
        </a:p>
      </xdr:txBody>
    </xdr:sp>
    <xdr:clientData/>
  </xdr:twoCellAnchor>
  <xdr:twoCellAnchor editAs="oneCell">
    <xdr:from>
      <xdr:col>0</xdr:col>
      <xdr:colOff>258536</xdr:colOff>
      <xdr:row>0</xdr:row>
      <xdr:rowOff>217715</xdr:rowOff>
    </xdr:from>
    <xdr:to>
      <xdr:col>1</xdr:col>
      <xdr:colOff>2203605</xdr:colOff>
      <xdr:row>1</xdr:row>
      <xdr:rowOff>733601</xdr:rowOff>
    </xdr:to>
    <xdr:pic>
      <xdr:nvPicPr>
        <xdr:cNvPr id="7" name="Picture 4" descr="C:\Users\USUARIO\Desktop\Imagen1.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8536" y="217715"/>
          <a:ext cx="2240344" cy="744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DICADORES%20DIR.%20COMERCIAL\MIR%20PBr%20y%20POA%202018%20Finanz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GUSTIN\Downloads\PBR-MIR-POA%20%202019%20DC%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A%202019%20DIR.%20OPERATIVA/GASTO%20ACUM%20ENE-SEP%202018%20DIR.%20OPERATI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umbertomichaeldiazvega\Library\Containers\com.apple.mail\Data\Library\Mail%20Downloads\B01B21EC-1148-4401-9345-4ABF53752DFC\Copia%20de%20MIR%20PBr%20y%20POA%202018%20versio&#769;n%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Br"/>
      <sheetName val="POA"/>
    </sheetNames>
    <sheetDataSet>
      <sheetData sheetId="0"/>
      <sheetData sheetId="1">
        <row r="11">
          <cell r="E11" t="str">
            <v>Desarrollo Social</v>
          </cell>
        </row>
        <row r="12">
          <cell r="E12" t="str">
            <v>Vivienda y servicios a la comunidad</v>
          </cell>
        </row>
        <row r="13">
          <cell r="E13" t="str">
            <v>Abastecimiento de agua potable</v>
          </cell>
        </row>
        <row r="14">
          <cell r="E14" t="str">
            <v>Agua potable y alcantarillado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2019"/>
      <sheetName val="PBR 2019"/>
      <sheetName val="POA 2019"/>
      <sheetName val=" FT. FIN"/>
      <sheetName val="FT. PROPOSITO"/>
      <sheetName val="FT. COMPONENTE"/>
      <sheetName val="F. 1 C5.1"/>
      <sheetName val="F. 1 C5.2"/>
      <sheetName val="F.1 C5.3"/>
      <sheetName val="F. 1 C5.4"/>
      <sheetName val="F. 1 C5.5"/>
      <sheetName val="F. 1 C5.6"/>
      <sheetName val="F. 1 C5.7"/>
      <sheetName val="F. 1 C5.8 "/>
      <sheetName val="F.1 C5.9"/>
      <sheetName val="F. 1 C5.10"/>
      <sheetName val="F.1 C5.11"/>
      <sheetName val="F. 1 C5.12"/>
      <sheetName val="F. 1 C5.13"/>
      <sheetName val="F. 1 C5.14"/>
      <sheetName val="F. 1 C5.15"/>
      <sheetName val="F. 1 C5.16"/>
    </sheetNames>
    <sheetDataSet>
      <sheetData sheetId="0">
        <row r="25">
          <cell r="E25" t="str">
            <v>(Contratos Realizados / Contratos Programados) * 100</v>
          </cell>
        </row>
        <row r="26">
          <cell r="E26" t="str">
            <v>(Cantidad de recibos entregados  / Cantidad de recibos programados para su entrega) * 100</v>
          </cell>
        </row>
        <row r="27">
          <cell r="E27" t="str">
            <v>(Cantidad de recibos entregados  / Cantidad de recibos programados para su entrega) * 100</v>
          </cell>
        </row>
        <row r="28">
          <cell r="E28" t="str">
            <v>(Cortes de servicio realizados /Cortes de servicio programados) * 100</v>
          </cell>
        </row>
        <row r="29">
          <cell r="E29" t="str">
            <v>(Inspecciones Realizadas / Inspecciones Solicitadas) * 100</v>
          </cell>
        </row>
        <row r="30">
          <cell r="E30" t="str">
            <v>(Actualizacion de datos  realizados/Actualizaciones de datos programados) * 100</v>
          </cell>
        </row>
        <row r="31">
          <cell r="E31" t="str">
            <v>(Medidores Instalados / Medidores Programados) * 100</v>
          </cell>
        </row>
        <row r="32">
          <cell r="E32" t="str">
            <v>(Atenciones Realizadas / Atenciones Programadas) * 100</v>
          </cell>
        </row>
        <row r="33">
          <cell r="C33" t="str">
            <v>Eficientar la facturación mensual del organismo operador, determinante para el logro del presupuesto de ingresos 2019</v>
          </cell>
          <cell r="E33" t="str">
            <v>(Importe Mensual Facturado) / (Importe Mensual Programado) * 100</v>
          </cell>
        </row>
        <row r="34">
          <cell r="E34" t="str">
            <v>(Importe del Ingreso por Uso y Aprovechamiento Recaudado / Importe del Ingreso por Uso y Aprovechamiento Programado) * 100</v>
          </cell>
        </row>
        <row r="35">
          <cell r="E35" t="str">
            <v>(Importe del Ingreso Recaudado del Mes) / (Importe del Ingreso Programado del Mes) * 100</v>
          </cell>
        </row>
        <row r="36">
          <cell r="E36" t="str">
            <v>(Importe del Ingreso Recaudado del Mes) / (Importe del Ingreso Programado del Mes) * 100</v>
          </cell>
        </row>
        <row r="37">
          <cell r="E37" t="str">
            <v>(Importe del Ingreso Recaudado del Mes) / (Importe del Ingreso Programado del Mes) * 100</v>
          </cell>
        </row>
        <row r="38">
          <cell r="E38" t="str">
            <v>(Importe del Ingreso Recaudado del Mes) / (Importe del Ingreso Programado del Mes) * 100</v>
          </cell>
        </row>
        <row r="39">
          <cell r="E39" t="str">
            <v>(Importe del Ingreso Recaudado del Mes) / (Importe del Ingreso Programado del Mes) * 100</v>
          </cell>
        </row>
        <row r="40">
          <cell r="E40" t="str">
            <v>(Importe del Ingreso Recaudado del Mes) / (Importe del Ingreso Programado del Mes) * 100</v>
          </cell>
        </row>
        <row r="41">
          <cell r="C41" t="str">
            <v>Continuar avanzando en el sistema de información georeferenciado.</v>
          </cell>
          <cell r="E41" t="str">
            <v>(usuarios incorporados al sistema de información georeferenciado /  usuarios programados  al sistema de información georeferenciado) * 100</v>
          </cell>
        </row>
      </sheetData>
      <sheetData sheetId="1">
        <row r="67">
          <cell r="H67">
            <v>556</v>
          </cell>
        </row>
        <row r="72">
          <cell r="K72">
            <v>127825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ULO "/>
      <sheetName val="GASTO OPERATIVA"/>
      <sheetName val="GTO. X ENTIDAD"/>
      <sheetName val="ene-sep"/>
      <sheetName val="OPERATIVA"/>
      <sheetName val="Hoja3"/>
      <sheetName val="PA "/>
      <sheetName val="AUTOPERATIVA"/>
      <sheetName val="ENTIDADES"/>
      <sheetName val="PARTI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4">
          <cell r="A44">
            <v>4001</v>
          </cell>
        </row>
        <row r="45">
          <cell r="A45">
            <v>4002</v>
          </cell>
        </row>
        <row r="46">
          <cell r="A46">
            <v>4003</v>
          </cell>
        </row>
        <row r="47">
          <cell r="A47">
            <v>4004</v>
          </cell>
        </row>
        <row r="50">
          <cell r="A50">
            <v>4007</v>
          </cell>
        </row>
        <row r="52">
          <cell r="A52">
            <v>4009</v>
          </cell>
        </row>
        <row r="53">
          <cell r="A53">
            <v>4010</v>
          </cell>
        </row>
        <row r="54">
          <cell r="A54">
            <v>4011</v>
          </cell>
        </row>
        <row r="55">
          <cell r="A55">
            <v>4012</v>
          </cell>
        </row>
        <row r="56">
          <cell r="A56">
            <v>4013</v>
          </cell>
        </row>
        <row r="57">
          <cell r="A57">
            <v>4014</v>
          </cell>
        </row>
        <row r="58">
          <cell r="A58">
            <v>4015</v>
          </cell>
        </row>
        <row r="59">
          <cell r="A59">
            <v>4016</v>
          </cell>
        </row>
        <row r="60">
          <cell r="A60">
            <v>4017</v>
          </cell>
        </row>
        <row r="61">
          <cell r="A61">
            <v>4018</v>
          </cell>
        </row>
        <row r="62">
          <cell r="A62">
            <v>4019</v>
          </cell>
        </row>
        <row r="63">
          <cell r="A63">
            <v>4020</v>
          </cell>
        </row>
        <row r="64">
          <cell r="A64">
            <v>4021</v>
          </cell>
        </row>
        <row r="65">
          <cell r="A65">
            <v>4022</v>
          </cell>
        </row>
        <row r="66">
          <cell r="A66">
            <v>4023</v>
          </cell>
        </row>
        <row r="67">
          <cell r="A67">
            <v>4024</v>
          </cell>
        </row>
        <row r="68">
          <cell r="A68">
            <v>4025</v>
          </cell>
        </row>
        <row r="69">
          <cell r="A69">
            <v>4026</v>
          </cell>
        </row>
        <row r="70">
          <cell r="A70">
            <v>4027</v>
          </cell>
        </row>
        <row r="71">
          <cell r="A71">
            <v>4028</v>
          </cell>
        </row>
        <row r="73">
          <cell r="A73">
            <v>4030</v>
          </cell>
        </row>
        <row r="74">
          <cell r="A74">
            <v>4031</v>
          </cell>
        </row>
        <row r="75">
          <cell r="A75">
            <v>4032</v>
          </cell>
        </row>
        <row r="76">
          <cell r="A76">
            <v>4033</v>
          </cell>
        </row>
        <row r="77">
          <cell r="A77">
            <v>4034</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Br"/>
      <sheetName val="POA"/>
      <sheetName val="FIN"/>
      <sheetName val="PROP"/>
      <sheetName val="COMP"/>
      <sheetName val="ACT-1"/>
      <sheetName val="ACT-2"/>
      <sheetName val="ACT-3"/>
      <sheetName val="ACT-4"/>
      <sheetName val="ACT-5"/>
      <sheetName val="ACT-6"/>
      <sheetName val="ACT-7"/>
    </sheetNames>
    <sheetDataSet>
      <sheetData sheetId="0" refreshError="1">
        <row r="24">
          <cell r="D24" t="str">
            <v>(Reuniones asistidas / Reuniones programadas)  * 100</v>
          </cell>
        </row>
        <row r="25">
          <cell r="D25" t="str">
            <v>Acciones realizadas con los departamentos de la dirección de gestión ciudadana/ Acciones Programadas con los departamentos de la dirección de gestión ciudadana * 100</v>
          </cell>
        </row>
        <row r="26">
          <cell r="D26" t="str">
            <v>Actividades realizadas para el uso sustentable del agua/ Actividades programas para uso sustentable del agua * 100</v>
          </cell>
        </row>
        <row r="27">
          <cell r="D27" t="str">
            <v>Demandas atendidas en mesas de trabajo y recorridos/ Demandas capatas en mesas de trabajo y recorridos * 100</v>
          </cell>
        </row>
        <row r="28">
          <cell r="D28" t="str">
            <v>Reportes atendidos vía telefónica / Reportes captados vía telefónica * 100</v>
          </cell>
        </row>
        <row r="29">
          <cell r="D29" t="str">
            <v>Servicios atendidos / Servicios captados  * 100</v>
          </cell>
        </row>
      </sheetData>
      <sheetData sheetId="1" refreshError="1">
        <row r="11">
          <cell r="E11" t="str">
            <v>Desarrollo Social</v>
          </cell>
        </row>
        <row r="12">
          <cell r="E12" t="str">
            <v>Vivienda y servicios a la comunidad</v>
          </cell>
        </row>
        <row r="13">
          <cell r="E13" t="str">
            <v>Abastecimiento de agua potable</v>
          </cell>
        </row>
        <row r="14">
          <cell r="E14" t="str">
            <v>Agua potable y alcantarillado</v>
          </cell>
        </row>
        <row r="64">
          <cell r="F64" t="str">
            <v>Reuniones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view="pageBreakPreview" zoomScale="85" zoomScaleNormal="60" zoomScaleSheetLayoutView="85" workbookViewId="0">
      <selection activeCell="B17" sqref="B17:B20"/>
    </sheetView>
  </sheetViews>
  <sheetFormatPr baseColWidth="10" defaultRowHeight="14.4" x14ac:dyDescent="0.3"/>
  <cols>
    <col min="1" max="1" width="4.5546875" customWidth="1"/>
    <col min="2" max="2" width="34.109375" customWidth="1"/>
    <col min="3" max="3" width="15.6640625" customWidth="1"/>
    <col min="4" max="4" width="12.5546875" customWidth="1"/>
    <col min="5" max="6" width="17.109375" bestFit="1" customWidth="1"/>
    <col min="7" max="10" width="17.33203125" bestFit="1" customWidth="1"/>
    <col min="11" max="16" width="17.109375" bestFit="1" customWidth="1"/>
    <col min="17" max="17" width="12.6640625" customWidth="1"/>
    <col min="18" max="18" width="16" style="40" customWidth="1"/>
    <col min="19" max="19" width="16" bestFit="1" customWidth="1"/>
    <col min="20" max="20" width="16.44140625" customWidth="1"/>
  </cols>
  <sheetData>
    <row r="1" spans="1:21" ht="18" x14ac:dyDescent="0.35">
      <c r="A1" s="1"/>
      <c r="B1" s="1"/>
      <c r="C1" s="1"/>
      <c r="D1" s="1"/>
      <c r="E1" s="1"/>
      <c r="F1" s="1"/>
      <c r="G1" s="1"/>
      <c r="H1" s="1"/>
      <c r="I1" s="1"/>
      <c r="J1" s="1"/>
      <c r="K1" s="1"/>
      <c r="L1" s="1"/>
      <c r="M1" s="1"/>
      <c r="N1" s="1"/>
      <c r="O1" s="1"/>
      <c r="P1" s="1"/>
      <c r="Q1" s="1"/>
      <c r="R1" s="1"/>
      <c r="S1" s="1"/>
      <c r="T1" s="1"/>
      <c r="U1" s="2"/>
    </row>
    <row r="2" spans="1:21" ht="25.2" x14ac:dyDescent="0.3">
      <c r="A2" s="322" t="s">
        <v>0</v>
      </c>
      <c r="B2" s="322"/>
      <c r="C2" s="322"/>
      <c r="D2" s="322"/>
      <c r="E2" s="322"/>
      <c r="F2" s="322"/>
      <c r="G2" s="322"/>
      <c r="H2" s="322"/>
      <c r="I2" s="322"/>
      <c r="J2" s="322"/>
      <c r="K2" s="322"/>
      <c r="L2" s="322"/>
      <c r="M2" s="322"/>
      <c r="N2" s="322"/>
      <c r="O2" s="322"/>
      <c r="P2" s="322"/>
      <c r="Q2" s="322"/>
      <c r="R2" s="322"/>
      <c r="S2" s="322"/>
      <c r="T2" s="322"/>
      <c r="U2" s="3"/>
    </row>
    <row r="3" spans="1:21" ht="17.399999999999999" x14ac:dyDescent="0.3">
      <c r="A3" s="323" t="s">
        <v>1</v>
      </c>
      <c r="B3" s="323"/>
      <c r="C3" s="323"/>
      <c r="D3" s="323"/>
      <c r="E3" s="323"/>
      <c r="F3" s="323"/>
      <c r="G3" s="323"/>
      <c r="H3" s="323"/>
      <c r="I3" s="323"/>
      <c r="J3" s="323"/>
      <c r="K3" s="323"/>
      <c r="L3" s="323"/>
      <c r="M3" s="323"/>
      <c r="N3" s="323"/>
      <c r="O3" s="323"/>
      <c r="P3" s="323"/>
      <c r="Q3" s="323"/>
      <c r="R3" s="323"/>
      <c r="S3" s="323"/>
      <c r="T3" s="323"/>
      <c r="U3" s="4"/>
    </row>
    <row r="4" spans="1:21" ht="16.2" thickBot="1" x14ac:dyDescent="0.35">
      <c r="A4" s="5"/>
      <c r="B4" s="5"/>
      <c r="C4" s="5"/>
      <c r="D4" s="5"/>
      <c r="E4" s="5"/>
      <c r="F4" s="5"/>
      <c r="G4" s="5"/>
      <c r="H4" s="5"/>
      <c r="I4" s="5"/>
      <c r="J4" s="5"/>
      <c r="K4" s="5"/>
      <c r="L4" s="5"/>
      <c r="M4" s="5"/>
      <c r="N4" s="5"/>
      <c r="O4" s="5"/>
      <c r="P4" s="5"/>
      <c r="Q4" s="5"/>
      <c r="R4" s="5"/>
      <c r="S4" s="5"/>
      <c r="T4" s="5"/>
      <c r="U4" s="6"/>
    </row>
    <row r="5" spans="1:21" ht="15.6" x14ac:dyDescent="0.3">
      <c r="A5" s="7" t="s">
        <v>2</v>
      </c>
      <c r="B5" s="8"/>
      <c r="C5" s="8"/>
      <c r="D5" s="8"/>
      <c r="E5" s="8"/>
      <c r="F5" s="8"/>
      <c r="G5" s="8"/>
      <c r="H5" s="8"/>
      <c r="I5" s="8"/>
      <c r="J5" s="8"/>
      <c r="K5" s="8"/>
      <c r="L5" s="8"/>
      <c r="M5" s="8"/>
      <c r="N5" s="8"/>
      <c r="O5" s="8"/>
      <c r="P5" s="8"/>
      <c r="Q5" s="8"/>
      <c r="R5" s="8"/>
      <c r="S5" s="8"/>
      <c r="T5" s="8"/>
    </row>
    <row r="6" spans="1:21" x14ac:dyDescent="0.3">
      <c r="A6" s="314" t="s">
        <v>3</v>
      </c>
      <c r="B6" s="314"/>
      <c r="C6" s="314"/>
      <c r="D6" s="314"/>
      <c r="E6" s="314"/>
      <c r="F6" s="314"/>
      <c r="G6" s="314"/>
      <c r="H6" s="314"/>
      <c r="I6" s="314"/>
      <c r="J6" s="314"/>
      <c r="K6" s="314" t="s">
        <v>4</v>
      </c>
      <c r="L6" s="314"/>
      <c r="M6" s="314"/>
      <c r="N6" s="314"/>
      <c r="O6" s="314"/>
      <c r="P6" s="314"/>
      <c r="Q6" s="314"/>
      <c r="R6" s="314"/>
      <c r="S6" s="314"/>
      <c r="T6" s="314"/>
    </row>
    <row r="7" spans="1:21" ht="15.75" customHeight="1" x14ac:dyDescent="0.3">
      <c r="A7" s="324" t="s">
        <v>5</v>
      </c>
      <c r="B7" s="325"/>
      <c r="C7" s="325"/>
      <c r="D7" s="325"/>
      <c r="E7" s="325"/>
      <c r="F7" s="325"/>
      <c r="G7" s="325"/>
      <c r="H7" s="325"/>
      <c r="I7" s="325"/>
      <c r="J7" s="325"/>
      <c r="K7" s="326" t="s">
        <v>6</v>
      </c>
      <c r="L7" s="326"/>
      <c r="M7" s="326"/>
      <c r="N7" s="326"/>
      <c r="O7" s="326"/>
      <c r="P7" s="326"/>
      <c r="Q7" s="326"/>
      <c r="R7" s="326"/>
      <c r="S7" s="326"/>
      <c r="T7" s="327"/>
    </row>
    <row r="8" spans="1:21" x14ac:dyDescent="0.3">
      <c r="A8" s="314" t="s">
        <v>7</v>
      </c>
      <c r="B8" s="314"/>
      <c r="C8" s="314"/>
      <c r="D8" s="314"/>
      <c r="E8" s="314"/>
      <c r="F8" s="314"/>
      <c r="G8" s="314"/>
      <c r="H8" s="314"/>
      <c r="I8" s="314"/>
      <c r="J8" s="314"/>
      <c r="K8" s="314" t="s">
        <v>8</v>
      </c>
      <c r="L8" s="314"/>
      <c r="M8" s="314"/>
      <c r="N8" s="314"/>
      <c r="O8" s="314"/>
      <c r="P8" s="314"/>
      <c r="Q8" s="314"/>
      <c r="R8" s="314"/>
      <c r="S8" s="314"/>
      <c r="T8" s="314"/>
    </row>
    <row r="9" spans="1:21" ht="90.75" customHeight="1" x14ac:dyDescent="0.3">
      <c r="A9" s="315" t="s">
        <v>9</v>
      </c>
      <c r="B9" s="316"/>
      <c r="C9" s="316"/>
      <c r="D9" s="316"/>
      <c r="E9" s="316"/>
      <c r="F9" s="316"/>
      <c r="G9" s="316"/>
      <c r="H9" s="316"/>
      <c r="I9" s="316"/>
      <c r="J9" s="317"/>
      <c r="K9" s="318" t="s">
        <v>10</v>
      </c>
      <c r="L9" s="318"/>
      <c r="M9" s="318"/>
      <c r="N9" s="318"/>
      <c r="O9" s="318"/>
      <c r="P9" s="318"/>
      <c r="Q9" s="318"/>
      <c r="R9" s="318"/>
      <c r="S9" s="318"/>
      <c r="T9" s="318"/>
    </row>
    <row r="10" spans="1:21" x14ac:dyDescent="0.3">
      <c r="A10" s="319"/>
      <c r="B10" s="319"/>
      <c r="C10" s="319"/>
      <c r="D10" s="319"/>
      <c r="E10" s="319"/>
      <c r="F10" s="319"/>
      <c r="G10" s="319"/>
      <c r="H10" s="319"/>
      <c r="I10" s="319"/>
      <c r="J10" s="319"/>
      <c r="K10" s="319"/>
      <c r="L10" s="319"/>
      <c r="M10" s="319"/>
      <c r="N10" s="319"/>
      <c r="O10" s="319"/>
      <c r="P10" s="319"/>
      <c r="Q10" s="9"/>
      <c r="R10" s="9"/>
      <c r="S10" s="10"/>
      <c r="T10" s="10"/>
    </row>
    <row r="11" spans="1:21" x14ac:dyDescent="0.3">
      <c r="A11" s="320" t="s">
        <v>11</v>
      </c>
      <c r="B11" s="321"/>
      <c r="C11" s="321"/>
      <c r="D11" s="321"/>
      <c r="E11" s="321"/>
      <c r="F11" s="321"/>
      <c r="G11" s="321"/>
      <c r="H11" s="321"/>
      <c r="I11" s="321"/>
      <c r="J11" s="321"/>
      <c r="K11" s="321"/>
      <c r="L11" s="321"/>
      <c r="M11" s="321"/>
      <c r="N11" s="321"/>
      <c r="O11" s="321"/>
      <c r="P11" s="321"/>
      <c r="Q11" s="321"/>
      <c r="R11" s="321"/>
      <c r="S11" s="321"/>
      <c r="T11" s="321"/>
    </row>
    <row r="12" spans="1:21" x14ac:dyDescent="0.3">
      <c r="A12" s="300" t="s">
        <v>12</v>
      </c>
      <c r="B12" s="300"/>
      <c r="C12" s="300"/>
      <c r="D12" s="300"/>
      <c r="E12" s="300" t="s">
        <v>13</v>
      </c>
      <c r="F12" s="300"/>
      <c r="G12" s="300"/>
      <c r="H12" s="300"/>
      <c r="I12" s="300" t="s">
        <v>14</v>
      </c>
      <c r="J12" s="300"/>
      <c r="K12" s="300"/>
      <c r="L12" s="300"/>
      <c r="M12" s="300"/>
      <c r="N12" s="300"/>
      <c r="O12" s="300"/>
      <c r="P12" s="300"/>
      <c r="Q12" s="301" t="s">
        <v>15</v>
      </c>
      <c r="R12" s="301"/>
      <c r="S12" s="301"/>
      <c r="T12" s="301"/>
    </row>
    <row r="13" spans="1:21" ht="15" customHeight="1" x14ac:dyDescent="0.3">
      <c r="A13" s="302" t="s">
        <v>16</v>
      </c>
      <c r="B13" s="303"/>
      <c r="C13" s="303"/>
      <c r="D13" s="304"/>
      <c r="E13" s="305" t="s">
        <v>17</v>
      </c>
      <c r="F13" s="306"/>
      <c r="G13" s="306"/>
      <c r="H13" s="307"/>
      <c r="I13" s="308" t="s">
        <v>18</v>
      </c>
      <c r="J13" s="309"/>
      <c r="K13" s="309"/>
      <c r="L13" s="309"/>
      <c r="M13" s="309"/>
      <c r="N13" s="309"/>
      <c r="O13" s="309"/>
      <c r="P13" s="310"/>
      <c r="Q13" s="311" t="s">
        <v>19</v>
      </c>
      <c r="R13" s="312"/>
      <c r="S13" s="312"/>
      <c r="T13" s="313"/>
    </row>
    <row r="14" spans="1:21" x14ac:dyDescent="0.3">
      <c r="A14" s="11"/>
      <c r="B14" s="11"/>
      <c r="C14" s="11"/>
      <c r="D14" s="11"/>
      <c r="E14" s="12"/>
      <c r="F14" s="12"/>
      <c r="G14" s="12"/>
      <c r="H14" s="12"/>
      <c r="I14" s="13"/>
      <c r="J14" s="13"/>
      <c r="K14" s="13"/>
      <c r="L14" s="13"/>
      <c r="M14" s="13"/>
      <c r="N14" s="13"/>
      <c r="O14" s="13"/>
      <c r="P14" s="13"/>
      <c r="Q14" s="13"/>
      <c r="R14" s="13"/>
      <c r="S14" s="13"/>
      <c r="T14" s="10"/>
    </row>
    <row r="15" spans="1:21" s="14" customFormat="1" ht="34.5" customHeight="1" x14ac:dyDescent="0.3">
      <c r="A15" s="296" t="s">
        <v>20</v>
      </c>
      <c r="B15" s="296" t="s">
        <v>21</v>
      </c>
      <c r="C15" s="296" t="s">
        <v>22</v>
      </c>
      <c r="D15" s="296" t="s">
        <v>23</v>
      </c>
      <c r="E15" s="294" t="s">
        <v>24</v>
      </c>
      <c r="F15" s="294" t="s">
        <v>25</v>
      </c>
      <c r="G15" s="294" t="s">
        <v>26</v>
      </c>
      <c r="H15" s="294" t="s">
        <v>27</v>
      </c>
      <c r="I15" s="294" t="s">
        <v>28</v>
      </c>
      <c r="J15" s="294" t="s">
        <v>29</v>
      </c>
      <c r="K15" s="294" t="s">
        <v>30</v>
      </c>
      <c r="L15" s="294" t="s">
        <v>31</v>
      </c>
      <c r="M15" s="294" t="s">
        <v>32</v>
      </c>
      <c r="N15" s="294" t="s">
        <v>33</v>
      </c>
      <c r="O15" s="294" t="s">
        <v>34</v>
      </c>
      <c r="P15" s="294" t="s">
        <v>35</v>
      </c>
      <c r="Q15" s="296" t="s">
        <v>36</v>
      </c>
      <c r="R15" s="296" t="s">
        <v>37</v>
      </c>
      <c r="S15" s="296" t="s">
        <v>38</v>
      </c>
      <c r="T15" s="296"/>
    </row>
    <row r="16" spans="1:21" s="14" customFormat="1" ht="22.5" customHeight="1" x14ac:dyDescent="0.3">
      <c r="A16" s="296"/>
      <c r="B16" s="296"/>
      <c r="C16" s="296"/>
      <c r="D16" s="296"/>
      <c r="E16" s="295"/>
      <c r="F16" s="295"/>
      <c r="G16" s="295"/>
      <c r="H16" s="295"/>
      <c r="I16" s="295"/>
      <c r="J16" s="295"/>
      <c r="K16" s="295"/>
      <c r="L16" s="295"/>
      <c r="M16" s="295"/>
      <c r="N16" s="295"/>
      <c r="O16" s="295"/>
      <c r="P16" s="295"/>
      <c r="Q16" s="296"/>
      <c r="R16" s="296"/>
      <c r="S16" s="15" t="s">
        <v>39</v>
      </c>
      <c r="T16" s="15" t="s">
        <v>40</v>
      </c>
      <c r="U16" s="16"/>
    </row>
    <row r="17" spans="1:23" s="20" customFormat="1" ht="47.25" customHeight="1" x14ac:dyDescent="0.3">
      <c r="A17" s="292">
        <v>1</v>
      </c>
      <c r="B17" s="297" t="s">
        <v>41</v>
      </c>
      <c r="C17" s="289" t="s">
        <v>42</v>
      </c>
      <c r="D17" s="17" t="s">
        <v>43</v>
      </c>
      <c r="E17" s="18"/>
      <c r="F17" s="18"/>
      <c r="G17" s="18">
        <v>49</v>
      </c>
      <c r="H17" s="18"/>
      <c r="I17" s="18"/>
      <c r="J17" s="18">
        <v>49</v>
      </c>
      <c r="K17" s="18"/>
      <c r="L17" s="18"/>
      <c r="M17" s="18">
        <v>49</v>
      </c>
      <c r="N17" s="18"/>
      <c r="O17" s="18"/>
      <c r="P17" s="18">
        <v>49</v>
      </c>
      <c r="Q17" s="290">
        <v>991150</v>
      </c>
      <c r="R17" s="18">
        <f t="shared" ref="R17:R58" si="0">SUM(E17:P17)</f>
        <v>196</v>
      </c>
      <c r="S17" s="291" t="s">
        <v>44</v>
      </c>
      <c r="T17" s="291" t="s">
        <v>45</v>
      </c>
      <c r="U17" s="19"/>
      <c r="V17" s="20" t="s">
        <v>46</v>
      </c>
    </row>
    <row r="18" spans="1:23" s="20" customFormat="1" ht="47.25" customHeight="1" x14ac:dyDescent="0.3">
      <c r="A18" s="292"/>
      <c r="B18" s="297"/>
      <c r="C18" s="289"/>
      <c r="D18" s="17" t="s">
        <v>47</v>
      </c>
      <c r="E18" s="21"/>
      <c r="F18" s="21"/>
      <c r="G18" s="21">
        <v>5923719.959999999</v>
      </c>
      <c r="H18" s="21"/>
      <c r="I18" s="21"/>
      <c r="J18" s="21">
        <v>5756019.8299999982</v>
      </c>
      <c r="K18" s="21"/>
      <c r="L18" s="21"/>
      <c r="M18" s="21">
        <v>5530581.9000000004</v>
      </c>
      <c r="N18" s="21"/>
      <c r="O18" s="21"/>
      <c r="P18" s="22">
        <v>11183878.289999999</v>
      </c>
      <c r="Q18" s="290"/>
      <c r="R18" s="23">
        <f t="shared" si="0"/>
        <v>28394199.979999997</v>
      </c>
      <c r="S18" s="291"/>
      <c r="T18" s="291"/>
    </row>
    <row r="19" spans="1:23" s="26" customFormat="1" ht="20.399999999999999" x14ac:dyDescent="0.3">
      <c r="A19" s="292"/>
      <c r="B19" s="297"/>
      <c r="C19" s="271" t="s">
        <v>48</v>
      </c>
      <c r="D19" s="24" t="str">
        <f>D17</f>
        <v>Fracciones</v>
      </c>
      <c r="E19" s="25"/>
      <c r="F19" s="25"/>
      <c r="G19" s="25">
        <v>49</v>
      </c>
      <c r="H19" s="25"/>
      <c r="I19" s="25"/>
      <c r="J19" s="25">
        <v>49</v>
      </c>
      <c r="K19" s="25"/>
      <c r="L19" s="25"/>
      <c r="M19" s="25">
        <v>49</v>
      </c>
      <c r="N19" s="25"/>
      <c r="O19" s="25"/>
      <c r="P19" s="25">
        <v>49</v>
      </c>
      <c r="Q19" s="272">
        <f>Q17</f>
        <v>991150</v>
      </c>
      <c r="R19" s="25">
        <f t="shared" si="0"/>
        <v>196</v>
      </c>
      <c r="S19" s="273">
        <f>R19/R17</f>
        <v>1</v>
      </c>
      <c r="T19" s="282">
        <f>R20/R18</f>
        <v>0.93799224379485413</v>
      </c>
    </row>
    <row r="20" spans="1:23" s="26" customFormat="1" ht="20.399999999999999" x14ac:dyDescent="0.3">
      <c r="A20" s="292"/>
      <c r="B20" s="297"/>
      <c r="C20" s="271"/>
      <c r="D20" s="24" t="str">
        <f>D18</f>
        <v>Monto</v>
      </c>
      <c r="E20" s="27"/>
      <c r="F20" s="27"/>
      <c r="G20" s="27">
        <v>5923719.959999999</v>
      </c>
      <c r="H20" s="27"/>
      <c r="I20" s="27"/>
      <c r="J20" s="27">
        <v>5756019.8299999982</v>
      </c>
      <c r="K20" s="27"/>
      <c r="L20" s="27"/>
      <c r="M20" s="27">
        <f>1839224.64+1871847.28+1819509.98</f>
        <v>5530581.9000000004</v>
      </c>
      <c r="N20" s="27"/>
      <c r="O20" s="27"/>
      <c r="P20" s="27">
        <f>5517903.89+2010495.37+1894818.4</f>
        <v>9423217.6600000001</v>
      </c>
      <c r="Q20" s="272"/>
      <c r="R20" s="28">
        <f t="shared" si="0"/>
        <v>26633539.349999998</v>
      </c>
      <c r="S20" s="274"/>
      <c r="T20" s="282"/>
    </row>
    <row r="21" spans="1:23" s="20" customFormat="1" ht="38.25" customHeight="1" x14ac:dyDescent="0.3">
      <c r="A21" s="292">
        <v>2</v>
      </c>
      <c r="B21" s="297" t="s">
        <v>49</v>
      </c>
      <c r="C21" s="289" t="s">
        <v>42</v>
      </c>
      <c r="D21" s="17" t="s">
        <v>50</v>
      </c>
      <c r="E21" s="18">
        <v>5</v>
      </c>
      <c r="F21" s="18">
        <v>4</v>
      </c>
      <c r="G21" s="18">
        <v>4</v>
      </c>
      <c r="H21" s="18">
        <v>4</v>
      </c>
      <c r="I21" s="18">
        <v>5</v>
      </c>
      <c r="J21" s="18">
        <v>4</v>
      </c>
      <c r="K21" s="18">
        <v>5</v>
      </c>
      <c r="L21" s="18">
        <v>4</v>
      </c>
      <c r="M21" s="18">
        <v>4</v>
      </c>
      <c r="N21" s="18">
        <v>5</v>
      </c>
      <c r="O21" s="18">
        <v>4</v>
      </c>
      <c r="P21" s="18">
        <v>4</v>
      </c>
      <c r="Q21" s="290">
        <v>7836</v>
      </c>
      <c r="R21" s="18">
        <f t="shared" si="0"/>
        <v>52</v>
      </c>
      <c r="S21" s="291" t="s">
        <v>51</v>
      </c>
      <c r="T21" s="291" t="s">
        <v>45</v>
      </c>
      <c r="V21" s="20">
        <v>1002</v>
      </c>
      <c r="W21" s="20">
        <v>1003</v>
      </c>
    </row>
    <row r="22" spans="1:23" s="20" customFormat="1" ht="38.25" customHeight="1" x14ac:dyDescent="0.3">
      <c r="A22" s="292"/>
      <c r="B22" s="297"/>
      <c r="C22" s="289"/>
      <c r="D22" s="17" t="s">
        <v>47</v>
      </c>
      <c r="E22" s="22">
        <v>176369.48000000004</v>
      </c>
      <c r="F22" s="22">
        <v>154288.79000000004</v>
      </c>
      <c r="G22" s="22">
        <v>174583.97000000003</v>
      </c>
      <c r="H22" s="22">
        <v>164982.68000000002</v>
      </c>
      <c r="I22" s="22">
        <v>192732.91</v>
      </c>
      <c r="J22" s="22">
        <v>172948.14</v>
      </c>
      <c r="K22" s="22">
        <v>169742.23999999993</v>
      </c>
      <c r="L22" s="22">
        <v>169093.71000000002</v>
      </c>
      <c r="M22" s="22">
        <v>167547.04000000004</v>
      </c>
      <c r="N22" s="22">
        <v>186376.56</v>
      </c>
      <c r="O22" s="22">
        <v>170478.12000000002</v>
      </c>
      <c r="P22" s="22">
        <v>393084.68000000005</v>
      </c>
      <c r="Q22" s="290"/>
      <c r="R22" s="23">
        <f t="shared" si="0"/>
        <v>2292228.3200000003</v>
      </c>
      <c r="S22" s="291"/>
      <c r="T22" s="291"/>
    </row>
    <row r="23" spans="1:23" s="26" customFormat="1" ht="20.399999999999999" x14ac:dyDescent="0.3">
      <c r="A23" s="292"/>
      <c r="B23" s="297"/>
      <c r="C23" s="271" t="s">
        <v>48</v>
      </c>
      <c r="D23" s="24" t="str">
        <f>D21</f>
        <v>Agenda</v>
      </c>
      <c r="E23" s="25">
        <v>5</v>
      </c>
      <c r="F23" s="25">
        <v>4</v>
      </c>
      <c r="G23" s="25">
        <v>4</v>
      </c>
      <c r="H23" s="25">
        <v>4</v>
      </c>
      <c r="I23" s="25">
        <v>5</v>
      </c>
      <c r="J23" s="25">
        <v>4</v>
      </c>
      <c r="K23" s="25">
        <v>5</v>
      </c>
      <c r="L23" s="25">
        <v>4</v>
      </c>
      <c r="M23" s="25">
        <v>4</v>
      </c>
      <c r="N23" s="25">
        <v>5</v>
      </c>
      <c r="O23" s="25">
        <v>4</v>
      </c>
      <c r="P23" s="25">
        <v>4</v>
      </c>
      <c r="Q23" s="272">
        <f>Q21</f>
        <v>7836</v>
      </c>
      <c r="R23" s="25">
        <f t="shared" si="0"/>
        <v>52</v>
      </c>
      <c r="S23" s="273">
        <f>R23/R21</f>
        <v>1</v>
      </c>
      <c r="T23" s="282">
        <f>R24/R22</f>
        <v>0.92488666225012006</v>
      </c>
    </row>
    <row r="24" spans="1:23" s="26" customFormat="1" ht="20.399999999999999" x14ac:dyDescent="0.3">
      <c r="A24" s="292"/>
      <c r="B24" s="297"/>
      <c r="C24" s="271"/>
      <c r="D24" s="24" t="str">
        <f>D22</f>
        <v>Monto</v>
      </c>
      <c r="E24" s="27">
        <v>176369.48000000004</v>
      </c>
      <c r="F24" s="27">
        <v>154288.79000000004</v>
      </c>
      <c r="G24" s="27">
        <v>174583.97000000003</v>
      </c>
      <c r="H24" s="27">
        <v>164982.68000000002</v>
      </c>
      <c r="I24" s="27">
        <v>192732.91</v>
      </c>
      <c r="J24" s="27">
        <v>172948.14</v>
      </c>
      <c r="K24" s="25">
        <v>169742.23999999993</v>
      </c>
      <c r="L24" s="25">
        <v>169093.71000000002</v>
      </c>
      <c r="M24" s="25">
        <v>167547.04000000004</v>
      </c>
      <c r="N24" s="25">
        <v>186376.56</v>
      </c>
      <c r="O24" s="25">
        <v>170478.12000000002</v>
      </c>
      <c r="P24" s="25">
        <v>220907.75999999995</v>
      </c>
      <c r="Q24" s="272"/>
      <c r="R24" s="28">
        <f t="shared" si="0"/>
        <v>2120051.4000000004</v>
      </c>
      <c r="S24" s="274"/>
      <c r="T24" s="282"/>
    </row>
    <row r="25" spans="1:23" s="20" customFormat="1" ht="31.5" customHeight="1" x14ac:dyDescent="0.3">
      <c r="A25" s="292">
        <v>3</v>
      </c>
      <c r="B25" s="297" t="s">
        <v>52</v>
      </c>
      <c r="C25" s="289" t="s">
        <v>42</v>
      </c>
      <c r="D25" s="17" t="s">
        <v>53</v>
      </c>
      <c r="E25" s="18">
        <v>6</v>
      </c>
      <c r="F25" s="18">
        <v>6</v>
      </c>
      <c r="G25" s="18">
        <v>6</v>
      </c>
      <c r="H25" s="18">
        <v>6</v>
      </c>
      <c r="I25" s="18">
        <v>6</v>
      </c>
      <c r="J25" s="18">
        <v>6</v>
      </c>
      <c r="K25" s="18">
        <v>6</v>
      </c>
      <c r="L25" s="18">
        <v>6</v>
      </c>
      <c r="M25" s="18">
        <v>6</v>
      </c>
      <c r="N25" s="18">
        <v>6</v>
      </c>
      <c r="O25" s="18">
        <v>6</v>
      </c>
      <c r="P25" s="18">
        <v>6</v>
      </c>
      <c r="Q25" s="298">
        <v>991150</v>
      </c>
      <c r="R25" s="18">
        <f t="shared" si="0"/>
        <v>72</v>
      </c>
      <c r="S25" s="291" t="s">
        <v>54</v>
      </c>
      <c r="T25" s="291" t="s">
        <v>45</v>
      </c>
      <c r="V25" s="20">
        <v>1004</v>
      </c>
    </row>
    <row r="26" spans="1:23" s="20" customFormat="1" ht="31.5" customHeight="1" x14ac:dyDescent="0.3">
      <c r="A26" s="292"/>
      <c r="B26" s="297"/>
      <c r="C26" s="289"/>
      <c r="D26" s="17" t="s">
        <v>47</v>
      </c>
      <c r="E26" s="22">
        <v>350922.19999999995</v>
      </c>
      <c r="F26" s="22">
        <v>299079.16000000003</v>
      </c>
      <c r="G26" s="22">
        <v>298742.40999999997</v>
      </c>
      <c r="H26" s="22">
        <v>295621.23000000004</v>
      </c>
      <c r="I26" s="22">
        <v>339803.39</v>
      </c>
      <c r="J26" s="22">
        <v>274978.89</v>
      </c>
      <c r="K26" s="22">
        <v>301401.19000000006</v>
      </c>
      <c r="L26" s="22">
        <v>285518.10999999993</v>
      </c>
      <c r="M26" s="22">
        <v>284262.84999999998</v>
      </c>
      <c r="N26" s="22">
        <v>306463.53000000009</v>
      </c>
      <c r="O26" s="22">
        <v>282666.95999999996</v>
      </c>
      <c r="P26" s="22">
        <v>818808.62999999989</v>
      </c>
      <c r="Q26" s="298"/>
      <c r="R26" s="23">
        <f t="shared" si="0"/>
        <v>4138268.5500000003</v>
      </c>
      <c r="S26" s="291"/>
      <c r="T26" s="291"/>
    </row>
    <row r="27" spans="1:23" s="26" customFormat="1" ht="20.399999999999999" x14ac:dyDescent="0.3">
      <c r="A27" s="292"/>
      <c r="B27" s="297"/>
      <c r="C27" s="271" t="s">
        <v>48</v>
      </c>
      <c r="D27" s="24" t="str">
        <f>D25</f>
        <v>Asuntos</v>
      </c>
      <c r="E27" s="25">
        <v>6</v>
      </c>
      <c r="F27" s="25">
        <v>6</v>
      </c>
      <c r="G27" s="25">
        <v>6</v>
      </c>
      <c r="H27" s="25">
        <v>6</v>
      </c>
      <c r="I27" s="25">
        <v>6</v>
      </c>
      <c r="J27" s="25">
        <v>6</v>
      </c>
      <c r="K27" s="25">
        <v>6</v>
      </c>
      <c r="L27" s="25">
        <v>6</v>
      </c>
      <c r="M27" s="25">
        <v>6</v>
      </c>
      <c r="N27" s="25">
        <v>6</v>
      </c>
      <c r="O27" s="25">
        <v>6</v>
      </c>
      <c r="P27" s="25">
        <v>6</v>
      </c>
      <c r="Q27" s="299">
        <f>Q25</f>
        <v>991150</v>
      </c>
      <c r="R27" s="25">
        <f t="shared" si="0"/>
        <v>72</v>
      </c>
      <c r="S27" s="273">
        <f>R27/R25</f>
        <v>1</v>
      </c>
      <c r="T27" s="282">
        <f>R28/R26</f>
        <v>0.91757981245562226</v>
      </c>
    </row>
    <row r="28" spans="1:23" s="26" customFormat="1" ht="20.399999999999999" x14ac:dyDescent="0.3">
      <c r="A28" s="292"/>
      <c r="B28" s="297"/>
      <c r="C28" s="271"/>
      <c r="D28" s="24" t="str">
        <f>D26</f>
        <v>Monto</v>
      </c>
      <c r="E28" s="29">
        <v>350922.19999999995</v>
      </c>
      <c r="F28" s="29">
        <v>299079.16000000003</v>
      </c>
      <c r="G28" s="29">
        <v>298742.40999999997</v>
      </c>
      <c r="H28" s="29">
        <v>295621.23000000004</v>
      </c>
      <c r="I28" s="29">
        <v>339803.39</v>
      </c>
      <c r="J28" s="29">
        <v>274978.89</v>
      </c>
      <c r="K28" s="25">
        <v>301401.19000000006</v>
      </c>
      <c r="L28" s="25">
        <v>285518.10999999993</v>
      </c>
      <c r="M28" s="25">
        <v>284262.84999999998</v>
      </c>
      <c r="N28" s="25">
        <v>306463.53000000009</v>
      </c>
      <c r="O28" s="25">
        <v>282666.95999999996</v>
      </c>
      <c r="P28" s="25">
        <v>477731.75999999995</v>
      </c>
      <c r="Q28" s="299"/>
      <c r="R28" s="28">
        <f t="shared" si="0"/>
        <v>3797191.68</v>
      </c>
      <c r="S28" s="274"/>
      <c r="T28" s="282"/>
    </row>
    <row r="29" spans="1:23" s="20" customFormat="1" ht="15" customHeight="1" x14ac:dyDescent="0.3">
      <c r="A29" s="292">
        <v>4</v>
      </c>
      <c r="B29" s="297" t="s">
        <v>55</v>
      </c>
      <c r="C29" s="289" t="s">
        <v>42</v>
      </c>
      <c r="D29" s="17" t="s">
        <v>56</v>
      </c>
      <c r="E29" s="18">
        <v>2</v>
      </c>
      <c r="F29" s="18">
        <v>1</v>
      </c>
      <c r="G29" s="18">
        <v>2</v>
      </c>
      <c r="H29" s="18">
        <v>1</v>
      </c>
      <c r="I29" s="18">
        <v>2</v>
      </c>
      <c r="J29" s="18">
        <v>1</v>
      </c>
      <c r="K29" s="18">
        <v>2</v>
      </c>
      <c r="L29" s="18">
        <v>1</v>
      </c>
      <c r="M29" s="18">
        <v>2</v>
      </c>
      <c r="N29" s="18">
        <v>1</v>
      </c>
      <c r="O29" s="18">
        <v>2</v>
      </c>
      <c r="P29" s="18">
        <v>1</v>
      </c>
      <c r="Q29" s="290">
        <v>991150</v>
      </c>
      <c r="R29" s="18">
        <f t="shared" si="0"/>
        <v>18</v>
      </c>
      <c r="S29" s="291" t="s">
        <v>57</v>
      </c>
      <c r="T29" s="291" t="s">
        <v>45</v>
      </c>
      <c r="V29" s="20">
        <v>1005</v>
      </c>
    </row>
    <row r="30" spans="1:23" s="20" customFormat="1" ht="20.399999999999999" x14ac:dyDescent="0.3">
      <c r="A30" s="292"/>
      <c r="B30" s="297"/>
      <c r="C30" s="289"/>
      <c r="D30" s="17" t="s">
        <v>47</v>
      </c>
      <c r="E30" s="22">
        <v>56798.979999999996</v>
      </c>
      <c r="F30" s="22">
        <v>49498.909999999996</v>
      </c>
      <c r="G30" s="22">
        <v>33445.89</v>
      </c>
      <c r="H30" s="22">
        <v>33445.89</v>
      </c>
      <c r="I30" s="22">
        <v>33445.89</v>
      </c>
      <c r="J30" s="22">
        <v>35941.619999999995</v>
      </c>
      <c r="K30" s="22">
        <v>37107.24</v>
      </c>
      <c r="L30" s="22">
        <v>37824.33</v>
      </c>
      <c r="M30" s="22">
        <v>41264.659999999996</v>
      </c>
      <c r="N30" s="22">
        <v>39659.26999999999</v>
      </c>
      <c r="O30" s="22">
        <v>40688.26999999999</v>
      </c>
      <c r="P30" s="22">
        <v>132058.84999999998</v>
      </c>
      <c r="Q30" s="290"/>
      <c r="R30" s="23">
        <f t="shared" si="0"/>
        <v>571179.79999999993</v>
      </c>
      <c r="S30" s="291"/>
      <c r="T30" s="291"/>
    </row>
    <row r="31" spans="1:23" s="26" customFormat="1" ht="20.399999999999999" x14ac:dyDescent="0.3">
      <c r="A31" s="292"/>
      <c r="B31" s="297"/>
      <c r="C31" s="271" t="s">
        <v>48</v>
      </c>
      <c r="D31" s="24" t="str">
        <f>D29</f>
        <v>Obras</v>
      </c>
      <c r="E31" s="25">
        <v>2</v>
      </c>
      <c r="F31" s="25">
        <v>1</v>
      </c>
      <c r="G31" s="25">
        <v>2</v>
      </c>
      <c r="H31" s="25">
        <v>1</v>
      </c>
      <c r="I31" s="25">
        <v>2</v>
      </c>
      <c r="J31" s="25">
        <v>1</v>
      </c>
      <c r="K31" s="25">
        <v>2</v>
      </c>
      <c r="L31" s="25">
        <v>1</v>
      </c>
      <c r="M31" s="25">
        <v>2</v>
      </c>
      <c r="N31" s="25">
        <v>1</v>
      </c>
      <c r="O31" s="25">
        <v>2</v>
      </c>
      <c r="P31" s="25">
        <v>1</v>
      </c>
      <c r="Q31" s="272">
        <f>Q29</f>
        <v>991150</v>
      </c>
      <c r="R31" s="25">
        <f t="shared" si="0"/>
        <v>18</v>
      </c>
      <c r="S31" s="273">
        <f>R31/R29</f>
        <v>1</v>
      </c>
      <c r="T31" s="282">
        <f>R32/R30</f>
        <v>0.83899526909039857</v>
      </c>
    </row>
    <row r="32" spans="1:23" s="26" customFormat="1" ht="20.399999999999999" x14ac:dyDescent="0.3">
      <c r="A32" s="292"/>
      <c r="B32" s="297"/>
      <c r="C32" s="271"/>
      <c r="D32" s="24" t="str">
        <f>D30</f>
        <v>Monto</v>
      </c>
      <c r="E32" s="29">
        <v>56798.979999999996</v>
      </c>
      <c r="F32" s="29">
        <v>49498.909999999996</v>
      </c>
      <c r="G32" s="29">
        <v>33445.89</v>
      </c>
      <c r="H32" s="29">
        <v>33445.89</v>
      </c>
      <c r="I32" s="29">
        <v>33445.89</v>
      </c>
      <c r="J32" s="29">
        <v>35941.619999999995</v>
      </c>
      <c r="K32" s="25">
        <v>37107.24</v>
      </c>
      <c r="L32" s="25">
        <v>37824.33</v>
      </c>
      <c r="M32" s="25">
        <v>41264.659999999996</v>
      </c>
      <c r="N32" s="25">
        <v>39659.26999999999</v>
      </c>
      <c r="O32" s="25">
        <v>40688.26999999999</v>
      </c>
      <c r="P32" s="25">
        <v>40096.200000000004</v>
      </c>
      <c r="Q32" s="272"/>
      <c r="R32" s="28">
        <f t="shared" si="0"/>
        <v>479217.14999999997</v>
      </c>
      <c r="S32" s="274"/>
      <c r="T32" s="282"/>
    </row>
    <row r="33" spans="1:22" s="20" customFormat="1" ht="41.25" customHeight="1" x14ac:dyDescent="0.3">
      <c r="A33" s="292">
        <v>5</v>
      </c>
      <c r="B33" s="297" t="s">
        <v>58</v>
      </c>
      <c r="C33" s="289" t="s">
        <v>42</v>
      </c>
      <c r="D33" s="17" t="s">
        <v>59</v>
      </c>
      <c r="E33" s="18">
        <v>8</v>
      </c>
      <c r="F33" s="18">
        <v>8</v>
      </c>
      <c r="G33" s="18">
        <v>8</v>
      </c>
      <c r="H33" s="18">
        <v>8</v>
      </c>
      <c r="I33" s="18">
        <v>8</v>
      </c>
      <c r="J33" s="18">
        <v>8</v>
      </c>
      <c r="K33" s="18">
        <v>8</v>
      </c>
      <c r="L33" s="18">
        <v>8</v>
      </c>
      <c r="M33" s="18">
        <v>8</v>
      </c>
      <c r="N33" s="18">
        <v>8</v>
      </c>
      <c r="O33" s="18">
        <v>8</v>
      </c>
      <c r="P33" s="18">
        <v>8</v>
      </c>
      <c r="Q33" s="290">
        <v>991150</v>
      </c>
      <c r="R33" s="18">
        <f t="shared" si="0"/>
        <v>96</v>
      </c>
      <c r="S33" s="291" t="s">
        <v>60</v>
      </c>
      <c r="T33" s="291" t="s">
        <v>45</v>
      </c>
      <c r="V33" s="20">
        <v>1006</v>
      </c>
    </row>
    <row r="34" spans="1:22" s="20" customFormat="1" ht="41.25" customHeight="1" x14ac:dyDescent="0.3">
      <c r="A34" s="292"/>
      <c r="B34" s="297"/>
      <c r="C34" s="289"/>
      <c r="D34" s="17" t="s">
        <v>47</v>
      </c>
      <c r="E34" s="22">
        <v>44254.030000000006</v>
      </c>
      <c r="F34" s="22">
        <v>37971.180000000008</v>
      </c>
      <c r="G34" s="22">
        <v>37971.180000000008</v>
      </c>
      <c r="H34" s="22">
        <v>37971.180000000008</v>
      </c>
      <c r="I34" s="22">
        <v>42241.53</v>
      </c>
      <c r="J34" s="22">
        <v>40466.920000000006</v>
      </c>
      <c r="K34" s="22">
        <v>38481.789999999994</v>
      </c>
      <c r="L34" s="22">
        <v>32860.47</v>
      </c>
      <c r="M34" s="22">
        <v>27336.499999999993</v>
      </c>
      <c r="N34" s="22">
        <v>29824.759999999995</v>
      </c>
      <c r="O34" s="22">
        <v>27336.499999999993</v>
      </c>
      <c r="P34" s="22">
        <v>62267.26</v>
      </c>
      <c r="Q34" s="290"/>
      <c r="R34" s="23">
        <f t="shared" si="0"/>
        <v>458983.30000000005</v>
      </c>
      <c r="S34" s="291"/>
      <c r="T34" s="291"/>
    </row>
    <row r="35" spans="1:22" s="26" customFormat="1" ht="20.399999999999999" x14ac:dyDescent="0.3">
      <c r="A35" s="292"/>
      <c r="B35" s="297"/>
      <c r="C35" s="271" t="s">
        <v>48</v>
      </c>
      <c r="D35" s="24" t="str">
        <f>D33</f>
        <v>Revisión</v>
      </c>
      <c r="E35" s="25">
        <v>8</v>
      </c>
      <c r="F35" s="25">
        <v>8</v>
      </c>
      <c r="G35" s="25">
        <v>8</v>
      </c>
      <c r="H35" s="25">
        <v>8</v>
      </c>
      <c r="I35" s="25">
        <v>8</v>
      </c>
      <c r="J35" s="25">
        <v>8</v>
      </c>
      <c r="K35" s="25">
        <v>8</v>
      </c>
      <c r="L35" s="25">
        <v>8</v>
      </c>
      <c r="M35" s="25">
        <v>8</v>
      </c>
      <c r="N35" s="25">
        <v>8</v>
      </c>
      <c r="O35" s="25">
        <v>8</v>
      </c>
      <c r="P35" s="25">
        <v>8</v>
      </c>
      <c r="Q35" s="272">
        <f>Q33</f>
        <v>991150</v>
      </c>
      <c r="R35" s="25">
        <f t="shared" si="0"/>
        <v>96</v>
      </c>
      <c r="S35" s="273">
        <f>R35/R33</f>
        <v>1</v>
      </c>
      <c r="T35" s="282">
        <f>R36/R34</f>
        <v>0.92904502189948956</v>
      </c>
    </row>
    <row r="36" spans="1:22" s="26" customFormat="1" ht="20.399999999999999" x14ac:dyDescent="0.3">
      <c r="A36" s="292"/>
      <c r="B36" s="297"/>
      <c r="C36" s="271"/>
      <c r="D36" s="24" t="str">
        <f>D34</f>
        <v>Monto</v>
      </c>
      <c r="E36" s="29">
        <v>44254.030000000006</v>
      </c>
      <c r="F36" s="29">
        <v>37971.180000000008</v>
      </c>
      <c r="G36" s="29">
        <v>37971.180000000008</v>
      </c>
      <c r="H36" s="29">
        <v>37971.180000000008</v>
      </c>
      <c r="I36" s="29">
        <v>42241.53</v>
      </c>
      <c r="J36" s="29">
        <v>40466.920000000006</v>
      </c>
      <c r="K36" s="25">
        <v>38481.789999999994</v>
      </c>
      <c r="L36" s="25">
        <v>32860.47</v>
      </c>
      <c r="M36" s="25">
        <v>27336.499999999993</v>
      </c>
      <c r="N36" s="25">
        <v>29824.759999999995</v>
      </c>
      <c r="O36" s="25">
        <v>27336.499999999993</v>
      </c>
      <c r="P36" s="25">
        <v>29700.110000000008</v>
      </c>
      <c r="Q36" s="272"/>
      <c r="R36" s="28">
        <f t="shared" si="0"/>
        <v>426416.15</v>
      </c>
      <c r="S36" s="274"/>
      <c r="T36" s="282"/>
    </row>
    <row r="37" spans="1:22" s="20" customFormat="1" ht="51" customHeight="1" x14ac:dyDescent="0.3">
      <c r="A37" s="292">
        <v>6</v>
      </c>
      <c r="B37" s="297" t="s">
        <v>61</v>
      </c>
      <c r="C37" s="289" t="s">
        <v>42</v>
      </c>
      <c r="D37" s="17" t="s">
        <v>62</v>
      </c>
      <c r="E37" s="18">
        <v>31</v>
      </c>
      <c r="F37" s="18">
        <v>28</v>
      </c>
      <c r="G37" s="18">
        <v>31</v>
      </c>
      <c r="H37" s="18">
        <v>30</v>
      </c>
      <c r="I37" s="18">
        <v>31</v>
      </c>
      <c r="J37" s="18">
        <v>30</v>
      </c>
      <c r="K37" s="18">
        <v>31</v>
      </c>
      <c r="L37" s="18">
        <v>31</v>
      </c>
      <c r="M37" s="18">
        <v>30</v>
      </c>
      <c r="N37" s="18">
        <v>31</v>
      </c>
      <c r="O37" s="18">
        <v>30</v>
      </c>
      <c r="P37" s="18">
        <v>31</v>
      </c>
      <c r="Q37" s="290">
        <v>991150</v>
      </c>
      <c r="R37" s="18">
        <f t="shared" si="0"/>
        <v>365</v>
      </c>
      <c r="S37" s="291" t="s">
        <v>63</v>
      </c>
      <c r="T37" s="291" t="s">
        <v>45</v>
      </c>
      <c r="V37" s="20">
        <v>1007</v>
      </c>
    </row>
    <row r="38" spans="1:22" s="20" customFormat="1" ht="51" customHeight="1" x14ac:dyDescent="0.3">
      <c r="A38" s="292"/>
      <c r="B38" s="297"/>
      <c r="C38" s="289"/>
      <c r="D38" s="17" t="s">
        <v>47</v>
      </c>
      <c r="E38" s="22">
        <v>204272.20000000007</v>
      </c>
      <c r="F38" s="22">
        <v>160554.58000000005</v>
      </c>
      <c r="G38" s="22">
        <v>163762.58000000005</v>
      </c>
      <c r="H38" s="22">
        <v>112690.92000000003</v>
      </c>
      <c r="I38" s="22">
        <v>126850.06000000001</v>
      </c>
      <c r="J38" s="22">
        <v>119009.15999999999</v>
      </c>
      <c r="K38" s="22">
        <v>109513.00000000003</v>
      </c>
      <c r="L38" s="22">
        <v>97509.010000000038</v>
      </c>
      <c r="M38" s="22">
        <v>94043.850000000035</v>
      </c>
      <c r="N38" s="22">
        <v>116321.06000000003</v>
      </c>
      <c r="O38" s="22">
        <v>107887.68000000007</v>
      </c>
      <c r="P38" s="22">
        <v>276037.57999999996</v>
      </c>
      <c r="Q38" s="290"/>
      <c r="R38" s="23">
        <f t="shared" si="0"/>
        <v>1688451.6800000006</v>
      </c>
      <c r="S38" s="291"/>
      <c r="T38" s="291"/>
    </row>
    <row r="39" spans="1:22" s="26" customFormat="1" ht="27.6" x14ac:dyDescent="0.3">
      <c r="A39" s="292"/>
      <c r="B39" s="297"/>
      <c r="C39" s="271" t="s">
        <v>48</v>
      </c>
      <c r="D39" s="24" t="str">
        <f>D37</f>
        <v>Síntesis informativa</v>
      </c>
      <c r="E39" s="25">
        <v>31</v>
      </c>
      <c r="F39" s="25">
        <v>28</v>
      </c>
      <c r="G39" s="25">
        <v>31</v>
      </c>
      <c r="H39" s="25">
        <v>30</v>
      </c>
      <c r="I39" s="25">
        <v>31</v>
      </c>
      <c r="J39" s="25">
        <v>30</v>
      </c>
      <c r="K39" s="25">
        <v>31</v>
      </c>
      <c r="L39" s="25">
        <v>31</v>
      </c>
      <c r="M39" s="25">
        <v>30</v>
      </c>
      <c r="N39" s="25">
        <v>31</v>
      </c>
      <c r="O39" s="25">
        <v>30</v>
      </c>
      <c r="P39" s="25">
        <v>31</v>
      </c>
      <c r="Q39" s="272">
        <f>Q37</f>
        <v>991150</v>
      </c>
      <c r="R39" s="25">
        <f t="shared" si="0"/>
        <v>365</v>
      </c>
      <c r="S39" s="273">
        <f>R39/R37</f>
        <v>1</v>
      </c>
      <c r="T39" s="282">
        <f>R40/R38</f>
        <v>0.90785520732224934</v>
      </c>
    </row>
    <row r="40" spans="1:22" s="26" customFormat="1" ht="20.399999999999999" x14ac:dyDescent="0.3">
      <c r="A40" s="292"/>
      <c r="B40" s="297"/>
      <c r="C40" s="271"/>
      <c r="D40" s="24" t="str">
        <f>D38</f>
        <v>Monto</v>
      </c>
      <c r="E40" s="29">
        <v>204272.20000000007</v>
      </c>
      <c r="F40" s="29">
        <v>160554.58000000005</v>
      </c>
      <c r="G40" s="29">
        <v>163762.58000000005</v>
      </c>
      <c r="H40" s="29">
        <v>112690.92000000003</v>
      </c>
      <c r="I40" s="29">
        <v>126850.06000000001</v>
      </c>
      <c r="J40" s="29">
        <v>119009.15999999999</v>
      </c>
      <c r="K40" s="25">
        <v>109513.00000000003</v>
      </c>
      <c r="L40" s="25">
        <v>97509.010000000038</v>
      </c>
      <c r="M40" s="25">
        <v>94043.850000000035</v>
      </c>
      <c r="N40" s="25">
        <v>116321.06000000003</v>
      </c>
      <c r="O40" s="25">
        <v>107887.68000000007</v>
      </c>
      <c r="P40" s="25">
        <v>120455.55000000005</v>
      </c>
      <c r="Q40" s="272"/>
      <c r="R40" s="28">
        <f t="shared" si="0"/>
        <v>1532869.6500000008</v>
      </c>
      <c r="S40" s="274"/>
      <c r="T40" s="282"/>
    </row>
    <row r="41" spans="1:22" s="14" customFormat="1" ht="34.5" customHeight="1" x14ac:dyDescent="0.3">
      <c r="A41" s="296" t="s">
        <v>20</v>
      </c>
      <c r="B41" s="296" t="s">
        <v>21</v>
      </c>
      <c r="C41" s="296" t="s">
        <v>22</v>
      </c>
      <c r="D41" s="296" t="s">
        <v>23</v>
      </c>
      <c r="E41" s="294" t="s">
        <v>24</v>
      </c>
      <c r="F41" s="294" t="s">
        <v>25</v>
      </c>
      <c r="G41" s="294" t="s">
        <v>26</v>
      </c>
      <c r="H41" s="294" t="s">
        <v>27</v>
      </c>
      <c r="I41" s="294" t="s">
        <v>28</v>
      </c>
      <c r="J41" s="294" t="s">
        <v>29</v>
      </c>
      <c r="K41" s="294" t="s">
        <v>30</v>
      </c>
      <c r="L41" s="294" t="s">
        <v>31</v>
      </c>
      <c r="M41" s="294" t="s">
        <v>32</v>
      </c>
      <c r="N41" s="294" t="s">
        <v>33</v>
      </c>
      <c r="O41" s="294" t="s">
        <v>34</v>
      </c>
      <c r="P41" s="294" t="s">
        <v>35</v>
      </c>
      <c r="Q41" s="296" t="s">
        <v>36</v>
      </c>
      <c r="R41" s="296" t="s">
        <v>37</v>
      </c>
      <c r="S41" s="296" t="s">
        <v>38</v>
      </c>
      <c r="T41" s="296"/>
    </row>
    <row r="42" spans="1:22" s="14" customFormat="1" ht="22.5" customHeight="1" x14ac:dyDescent="0.3">
      <c r="A42" s="296"/>
      <c r="B42" s="296"/>
      <c r="C42" s="296"/>
      <c r="D42" s="296"/>
      <c r="E42" s="295"/>
      <c r="F42" s="295"/>
      <c r="G42" s="295"/>
      <c r="H42" s="295"/>
      <c r="I42" s="295"/>
      <c r="J42" s="295"/>
      <c r="K42" s="295"/>
      <c r="L42" s="295"/>
      <c r="M42" s="295"/>
      <c r="N42" s="295"/>
      <c r="O42" s="295"/>
      <c r="P42" s="295"/>
      <c r="Q42" s="296"/>
      <c r="R42" s="296"/>
      <c r="S42" s="15" t="s">
        <v>39</v>
      </c>
      <c r="T42" s="15" t="s">
        <v>40</v>
      </c>
      <c r="U42" s="16"/>
    </row>
    <row r="43" spans="1:22" s="20" customFormat="1" ht="57.75" customHeight="1" x14ac:dyDescent="0.3">
      <c r="A43" s="292">
        <v>7</v>
      </c>
      <c r="B43" s="297" t="s">
        <v>64</v>
      </c>
      <c r="C43" s="289" t="s">
        <v>42</v>
      </c>
      <c r="D43" s="17" t="s">
        <v>65</v>
      </c>
      <c r="E43" s="18">
        <v>200</v>
      </c>
      <c r="F43" s="18">
        <v>250</v>
      </c>
      <c r="G43" s="18">
        <v>250</v>
      </c>
      <c r="H43" s="18">
        <v>200</v>
      </c>
      <c r="I43" s="18">
        <v>200</v>
      </c>
      <c r="J43" s="18">
        <v>120</v>
      </c>
      <c r="K43" s="18">
        <v>120</v>
      </c>
      <c r="L43" s="18">
        <v>120</v>
      </c>
      <c r="M43" s="18">
        <v>120</v>
      </c>
      <c r="N43" s="18">
        <v>120</v>
      </c>
      <c r="O43" s="18">
        <v>120</v>
      </c>
      <c r="P43" s="18">
        <v>120</v>
      </c>
      <c r="Q43" s="290">
        <v>991150</v>
      </c>
      <c r="R43" s="18">
        <f t="shared" si="0"/>
        <v>1940</v>
      </c>
      <c r="S43" s="291" t="s">
        <v>66</v>
      </c>
      <c r="T43" s="291" t="s">
        <v>45</v>
      </c>
      <c r="V43" s="20" t="s">
        <v>67</v>
      </c>
    </row>
    <row r="44" spans="1:22" s="20" customFormat="1" ht="57.75" customHeight="1" x14ac:dyDescent="0.3">
      <c r="A44" s="292"/>
      <c r="B44" s="297"/>
      <c r="C44" s="289"/>
      <c r="D44" s="17" t="s">
        <v>47</v>
      </c>
      <c r="E44" s="22">
        <v>654612.02000000037</v>
      </c>
      <c r="F44" s="22">
        <v>529932.22000000009</v>
      </c>
      <c r="G44" s="22">
        <v>467832.52</v>
      </c>
      <c r="H44" s="22">
        <v>537190.26</v>
      </c>
      <c r="I44" s="22">
        <v>678702.23</v>
      </c>
      <c r="J44" s="22">
        <v>621404.5</v>
      </c>
      <c r="K44" s="22">
        <v>631087.00000000023</v>
      </c>
      <c r="L44" s="22">
        <v>762683.94000000029</v>
      </c>
      <c r="M44" s="22">
        <v>520558.81999999989</v>
      </c>
      <c r="N44" s="22">
        <v>557426.60999999987</v>
      </c>
      <c r="O44" s="22">
        <v>488154.01999999984</v>
      </c>
      <c r="P44" s="22">
        <v>1145899.2299999997</v>
      </c>
      <c r="Q44" s="290"/>
      <c r="R44" s="30">
        <f t="shared" si="0"/>
        <v>7595483.3700000001</v>
      </c>
      <c r="S44" s="291"/>
      <c r="T44" s="291"/>
    </row>
    <row r="45" spans="1:22" s="26" customFormat="1" ht="57.75" customHeight="1" x14ac:dyDescent="0.3">
      <c r="A45" s="292"/>
      <c r="B45" s="297"/>
      <c r="C45" s="271" t="s">
        <v>48</v>
      </c>
      <c r="D45" s="24" t="str">
        <f>D43</f>
        <v>Asuntos jurídicos</v>
      </c>
      <c r="E45" s="25">
        <v>181</v>
      </c>
      <c r="F45" s="25">
        <v>74</v>
      </c>
      <c r="G45" s="25">
        <v>107</v>
      </c>
      <c r="H45" s="25">
        <v>719</v>
      </c>
      <c r="I45" s="25">
        <v>277</v>
      </c>
      <c r="J45" s="25">
        <v>551</v>
      </c>
      <c r="K45" s="25">
        <v>95</v>
      </c>
      <c r="L45" s="25">
        <v>99</v>
      </c>
      <c r="M45" s="25">
        <v>154</v>
      </c>
      <c r="N45" s="25">
        <v>86</v>
      </c>
      <c r="O45" s="25">
        <v>102</v>
      </c>
      <c r="P45" s="25">
        <v>146</v>
      </c>
      <c r="Q45" s="272">
        <f>Q43*S45</f>
        <v>1323747.2422680412</v>
      </c>
      <c r="R45" s="25">
        <f t="shared" si="0"/>
        <v>2591</v>
      </c>
      <c r="S45" s="273">
        <f>R45/R43</f>
        <v>1.3355670103092783</v>
      </c>
      <c r="T45" s="282">
        <f>R46/R44</f>
        <v>0.9510932850610665</v>
      </c>
    </row>
    <row r="46" spans="1:22" s="26" customFormat="1" ht="57.75" customHeight="1" x14ac:dyDescent="0.3">
      <c r="A46" s="292"/>
      <c r="B46" s="297"/>
      <c r="C46" s="271"/>
      <c r="D46" s="24" t="str">
        <f>D44</f>
        <v>Monto</v>
      </c>
      <c r="E46" s="29">
        <v>654612.02000000037</v>
      </c>
      <c r="F46" s="29">
        <v>529932.22000000009</v>
      </c>
      <c r="G46" s="29">
        <v>467832.52</v>
      </c>
      <c r="H46" s="29">
        <v>537190.26</v>
      </c>
      <c r="I46" s="29">
        <v>678702.23</v>
      </c>
      <c r="J46" s="29">
        <v>621404.5</v>
      </c>
      <c r="K46" s="29">
        <v>631087.00000000023</v>
      </c>
      <c r="L46" s="29">
        <v>762683.94000000029</v>
      </c>
      <c r="M46" s="29">
        <v>520558.81999999989</v>
      </c>
      <c r="N46" s="29">
        <v>557426.60999999987</v>
      </c>
      <c r="O46" s="29">
        <v>488154.01999999984</v>
      </c>
      <c r="P46" s="29">
        <v>774429.09</v>
      </c>
      <c r="Q46" s="272"/>
      <c r="R46" s="31">
        <f t="shared" si="0"/>
        <v>7224013.2300000004</v>
      </c>
      <c r="S46" s="274"/>
      <c r="T46" s="282"/>
    </row>
    <row r="47" spans="1:22" s="20" customFormat="1" ht="28.5" customHeight="1" x14ac:dyDescent="0.3">
      <c r="A47" s="292">
        <v>8</v>
      </c>
      <c r="B47" s="293" t="s">
        <v>68</v>
      </c>
      <c r="C47" s="289" t="s">
        <v>42</v>
      </c>
      <c r="D47" s="17" t="s">
        <v>69</v>
      </c>
      <c r="E47" s="18">
        <v>220</v>
      </c>
      <c r="F47" s="18">
        <v>220</v>
      </c>
      <c r="G47" s="18">
        <v>220</v>
      </c>
      <c r="H47" s="18">
        <v>220</v>
      </c>
      <c r="I47" s="18">
        <v>220</v>
      </c>
      <c r="J47" s="18">
        <v>220</v>
      </c>
      <c r="K47" s="18">
        <v>220</v>
      </c>
      <c r="L47" s="18">
        <v>220</v>
      </c>
      <c r="M47" s="18">
        <v>220</v>
      </c>
      <c r="N47" s="18">
        <v>220</v>
      </c>
      <c r="O47" s="18">
        <v>220</v>
      </c>
      <c r="P47" s="18">
        <v>220</v>
      </c>
      <c r="Q47" s="290">
        <v>991150</v>
      </c>
      <c r="R47" s="18">
        <f t="shared" si="0"/>
        <v>2640</v>
      </c>
      <c r="S47" s="291" t="s">
        <v>70</v>
      </c>
      <c r="T47" s="291" t="s">
        <v>45</v>
      </c>
      <c r="V47" s="20">
        <v>8001</v>
      </c>
    </row>
    <row r="48" spans="1:22" s="20" customFormat="1" ht="28.5" customHeight="1" x14ac:dyDescent="0.3">
      <c r="A48" s="292"/>
      <c r="B48" s="293"/>
      <c r="C48" s="289"/>
      <c r="D48" s="17" t="s">
        <v>47</v>
      </c>
      <c r="E48" s="22">
        <v>240079.32999999996</v>
      </c>
      <c r="F48" s="22">
        <v>385585.58999999997</v>
      </c>
      <c r="G48" s="22">
        <v>90208.37000000001</v>
      </c>
      <c r="H48" s="22">
        <v>170133.04999999996</v>
      </c>
      <c r="I48" s="22">
        <v>120840.87000000002</v>
      </c>
      <c r="J48" s="22">
        <v>122283.72999999997</v>
      </c>
      <c r="K48" s="22">
        <v>85858.569999999992</v>
      </c>
      <c r="L48" s="22">
        <v>82628.37</v>
      </c>
      <c r="M48" s="22">
        <v>133735.07999999999</v>
      </c>
      <c r="N48" s="22">
        <v>157023.57999999999</v>
      </c>
      <c r="O48" s="22">
        <v>94149.06</v>
      </c>
      <c r="P48" s="22">
        <v>484667.84000000008</v>
      </c>
      <c r="Q48" s="290"/>
      <c r="R48" s="22">
        <f t="shared" si="0"/>
        <v>2167193.4400000004</v>
      </c>
      <c r="S48" s="291"/>
      <c r="T48" s="291"/>
    </row>
    <row r="49" spans="1:22" s="26" customFormat="1" ht="27.6" x14ac:dyDescent="0.3">
      <c r="A49" s="292"/>
      <c r="B49" s="293"/>
      <c r="C49" s="271" t="s">
        <v>48</v>
      </c>
      <c r="D49" s="24" t="str">
        <f>D47</f>
        <v xml:space="preserve">Modernizaciones </v>
      </c>
      <c r="E49" s="25">
        <v>247</v>
      </c>
      <c r="F49" s="25">
        <v>196</v>
      </c>
      <c r="G49" s="25">
        <v>303</v>
      </c>
      <c r="H49" s="25">
        <f>H53+H57+H61</f>
        <v>261</v>
      </c>
      <c r="I49" s="25">
        <f>I53+I57+I61</f>
        <v>331</v>
      </c>
      <c r="J49" s="25">
        <f>J53+J57+J61</f>
        <v>232</v>
      </c>
      <c r="K49" s="25">
        <v>468</v>
      </c>
      <c r="L49" s="25">
        <v>539</v>
      </c>
      <c r="M49" s="25">
        <v>309</v>
      </c>
      <c r="N49" s="25">
        <v>315</v>
      </c>
      <c r="O49" s="25">
        <v>195</v>
      </c>
      <c r="P49" s="25">
        <v>239</v>
      </c>
      <c r="Q49" s="272">
        <f>Q47*S49</f>
        <v>1364708.428030303</v>
      </c>
      <c r="R49" s="25">
        <f t="shared" si="0"/>
        <v>3635</v>
      </c>
      <c r="S49" s="273">
        <f>R49/R47</f>
        <v>1.3768939393939394</v>
      </c>
      <c r="T49" s="282">
        <f>R50/R48</f>
        <v>0.86908678996370514</v>
      </c>
    </row>
    <row r="50" spans="1:22" s="26" customFormat="1" ht="21" x14ac:dyDescent="0.4">
      <c r="A50" s="292"/>
      <c r="B50" s="293"/>
      <c r="C50" s="271"/>
      <c r="D50" s="24" t="str">
        <f>D48</f>
        <v>Monto</v>
      </c>
      <c r="E50" s="29">
        <v>240079.32999999996</v>
      </c>
      <c r="F50" s="29">
        <v>385585.58999999997</v>
      </c>
      <c r="G50" s="32">
        <v>90208.37000000001</v>
      </c>
      <c r="H50" s="29">
        <v>170133.04999999996</v>
      </c>
      <c r="I50" s="29">
        <v>120840.87000000002</v>
      </c>
      <c r="J50" s="29">
        <v>122283.72999999997</v>
      </c>
      <c r="K50" s="29">
        <v>85858.569999999992</v>
      </c>
      <c r="L50" s="29">
        <v>82628.37</v>
      </c>
      <c r="M50" s="29">
        <v>133735.07999999999</v>
      </c>
      <c r="N50" s="29">
        <v>157023.57999999999</v>
      </c>
      <c r="O50" s="29">
        <v>94149.06</v>
      </c>
      <c r="P50" s="29">
        <v>200953.58999999994</v>
      </c>
      <c r="Q50" s="272"/>
      <c r="R50" s="29">
        <f t="shared" si="0"/>
        <v>1883479.19</v>
      </c>
      <c r="S50" s="274"/>
      <c r="T50" s="282"/>
    </row>
    <row r="51" spans="1:22" s="20" customFormat="1" ht="20.25" customHeight="1" x14ac:dyDescent="0.3">
      <c r="A51" s="292">
        <v>9</v>
      </c>
      <c r="B51" s="293" t="s">
        <v>71</v>
      </c>
      <c r="C51" s="289" t="s">
        <v>42</v>
      </c>
      <c r="D51" s="17" t="s">
        <v>72</v>
      </c>
      <c r="E51" s="18">
        <v>90</v>
      </c>
      <c r="F51" s="18">
        <v>90</v>
      </c>
      <c r="G51" s="18">
        <v>90</v>
      </c>
      <c r="H51" s="18">
        <v>90</v>
      </c>
      <c r="I51" s="18">
        <v>90</v>
      </c>
      <c r="J51" s="18">
        <v>90</v>
      </c>
      <c r="K51" s="18">
        <v>90</v>
      </c>
      <c r="L51" s="18">
        <v>90</v>
      </c>
      <c r="M51" s="18">
        <v>90</v>
      </c>
      <c r="N51" s="18">
        <v>90</v>
      </c>
      <c r="O51" s="18">
        <v>90</v>
      </c>
      <c r="P51" s="18">
        <v>90</v>
      </c>
      <c r="Q51" s="290">
        <v>7836</v>
      </c>
      <c r="R51" s="18">
        <f t="shared" si="0"/>
        <v>1080</v>
      </c>
      <c r="S51" s="291" t="s">
        <v>73</v>
      </c>
      <c r="T51" s="291" t="s">
        <v>45</v>
      </c>
      <c r="V51" s="20">
        <v>8002</v>
      </c>
    </row>
    <row r="52" spans="1:22" s="20" customFormat="1" ht="20.25" customHeight="1" x14ac:dyDescent="0.3">
      <c r="A52" s="292"/>
      <c r="B52" s="293"/>
      <c r="C52" s="289"/>
      <c r="D52" s="17" t="s">
        <v>47</v>
      </c>
      <c r="E52" s="22">
        <v>92598.05</v>
      </c>
      <c r="F52" s="22">
        <v>78857.98</v>
      </c>
      <c r="G52" s="22">
        <v>88340.08</v>
      </c>
      <c r="H52" s="22">
        <v>88803.08</v>
      </c>
      <c r="I52" s="22">
        <v>99755.090000000026</v>
      </c>
      <c r="J52" s="22">
        <v>95116.290000000008</v>
      </c>
      <c r="K52" s="22">
        <v>91827.400000000023</v>
      </c>
      <c r="L52" s="22">
        <v>90933.220000000016</v>
      </c>
      <c r="M52" s="22">
        <v>90946.17</v>
      </c>
      <c r="N52" s="22">
        <v>103831.66000000002</v>
      </c>
      <c r="O52" s="22">
        <v>90177.360000000015</v>
      </c>
      <c r="P52" s="22">
        <v>142132.58000000005</v>
      </c>
      <c r="Q52" s="290"/>
      <c r="R52" s="22">
        <f t="shared" si="0"/>
        <v>1153318.9600000002</v>
      </c>
      <c r="S52" s="291"/>
      <c r="T52" s="291"/>
    </row>
    <row r="53" spans="1:22" s="26" customFormat="1" ht="30.75" customHeight="1" x14ac:dyDescent="0.3">
      <c r="A53" s="292"/>
      <c r="B53" s="293"/>
      <c r="C53" s="271" t="s">
        <v>48</v>
      </c>
      <c r="D53" s="24" t="str">
        <f>D51</f>
        <v>Accesos</v>
      </c>
      <c r="E53" s="25">
        <v>126</v>
      </c>
      <c r="F53" s="25">
        <v>80</v>
      </c>
      <c r="G53" s="25">
        <v>94</v>
      </c>
      <c r="H53" s="25">
        <v>102</v>
      </c>
      <c r="I53" s="25">
        <v>114</v>
      </c>
      <c r="J53" s="25">
        <v>109</v>
      </c>
      <c r="K53" s="25">
        <v>101</v>
      </c>
      <c r="L53" s="25">
        <v>85</v>
      </c>
      <c r="M53" s="25">
        <v>60</v>
      </c>
      <c r="N53" s="25">
        <v>79</v>
      </c>
      <c r="O53" s="25">
        <v>64</v>
      </c>
      <c r="P53" s="25">
        <v>108</v>
      </c>
      <c r="Q53" s="272">
        <f>Q51*S53</f>
        <v>8140.7333333333336</v>
      </c>
      <c r="R53" s="25">
        <f t="shared" si="0"/>
        <v>1122</v>
      </c>
      <c r="S53" s="273">
        <f>R53/R51</f>
        <v>1.038888888888889</v>
      </c>
      <c r="T53" s="282">
        <f>R54/R52</f>
        <v>0.96866544186527548</v>
      </c>
    </row>
    <row r="54" spans="1:22" s="26" customFormat="1" ht="30.75" customHeight="1" x14ac:dyDescent="0.3">
      <c r="A54" s="292"/>
      <c r="B54" s="293"/>
      <c r="C54" s="271"/>
      <c r="D54" s="24" t="str">
        <f>D52</f>
        <v>Monto</v>
      </c>
      <c r="E54" s="29">
        <v>92598.05</v>
      </c>
      <c r="F54" s="29">
        <v>78857.98</v>
      </c>
      <c r="G54" s="29">
        <v>88340.08</v>
      </c>
      <c r="H54" s="29">
        <v>88803.08</v>
      </c>
      <c r="I54" s="29">
        <v>99755.090000000026</v>
      </c>
      <c r="J54" s="29">
        <v>95116.290000000008</v>
      </c>
      <c r="K54" s="29">
        <v>91827.400000000023</v>
      </c>
      <c r="L54" s="29">
        <v>90933.220000000016</v>
      </c>
      <c r="M54" s="29">
        <v>90946.17</v>
      </c>
      <c r="N54" s="29">
        <v>103831.66000000002</v>
      </c>
      <c r="O54" s="29">
        <v>90177.360000000015</v>
      </c>
      <c r="P54" s="29">
        <v>105993.84000000004</v>
      </c>
      <c r="Q54" s="272"/>
      <c r="R54" s="29">
        <f t="shared" si="0"/>
        <v>1117180.2200000002</v>
      </c>
      <c r="S54" s="274"/>
      <c r="T54" s="282"/>
    </row>
    <row r="55" spans="1:22" s="20" customFormat="1" ht="40.5" customHeight="1" x14ac:dyDescent="0.3">
      <c r="A55" s="292">
        <v>10</v>
      </c>
      <c r="B55" s="293" t="s">
        <v>74</v>
      </c>
      <c r="C55" s="289" t="s">
        <v>42</v>
      </c>
      <c r="D55" s="17" t="s">
        <v>75</v>
      </c>
      <c r="E55" s="18">
        <v>50</v>
      </c>
      <c r="F55" s="18">
        <v>50</v>
      </c>
      <c r="G55" s="18">
        <v>50</v>
      </c>
      <c r="H55" s="18">
        <v>50</v>
      </c>
      <c r="I55" s="18">
        <v>50</v>
      </c>
      <c r="J55" s="18">
        <v>50</v>
      </c>
      <c r="K55" s="18">
        <v>50</v>
      </c>
      <c r="L55" s="18">
        <v>50</v>
      </c>
      <c r="M55" s="18">
        <v>50</v>
      </c>
      <c r="N55" s="18">
        <v>50</v>
      </c>
      <c r="O55" s="18">
        <v>50</v>
      </c>
      <c r="P55" s="18">
        <v>50</v>
      </c>
      <c r="Q55" s="290">
        <v>991150</v>
      </c>
      <c r="R55" s="18">
        <f t="shared" si="0"/>
        <v>600</v>
      </c>
      <c r="S55" s="291" t="s">
        <v>76</v>
      </c>
      <c r="T55" s="291" t="s">
        <v>45</v>
      </c>
      <c r="V55" s="20">
        <v>8003</v>
      </c>
    </row>
    <row r="56" spans="1:22" s="20" customFormat="1" ht="40.5" customHeight="1" x14ac:dyDescent="0.3">
      <c r="A56" s="292"/>
      <c r="B56" s="293"/>
      <c r="C56" s="289"/>
      <c r="D56" s="17" t="s">
        <v>47</v>
      </c>
      <c r="E56" s="22">
        <v>243891.55</v>
      </c>
      <c r="F56" s="22">
        <v>214185.25</v>
      </c>
      <c r="G56" s="22">
        <v>278049.54000000004</v>
      </c>
      <c r="H56" s="22">
        <v>303614.08000000007</v>
      </c>
      <c r="I56" s="22">
        <v>342458.55</v>
      </c>
      <c r="J56" s="22">
        <v>294881.82</v>
      </c>
      <c r="K56" s="22">
        <v>288093.81</v>
      </c>
      <c r="L56" s="22">
        <v>283828.07</v>
      </c>
      <c r="M56" s="22">
        <v>283785.69</v>
      </c>
      <c r="N56" s="22">
        <v>308333.8</v>
      </c>
      <c r="O56" s="22">
        <v>283523.8</v>
      </c>
      <c r="P56" s="22">
        <v>359007.8</v>
      </c>
      <c r="Q56" s="290"/>
      <c r="R56" s="22">
        <f t="shared" si="0"/>
        <v>3483653.76</v>
      </c>
      <c r="S56" s="291"/>
      <c r="T56" s="291"/>
    </row>
    <row r="57" spans="1:22" s="26" customFormat="1" ht="30.75" customHeight="1" x14ac:dyDescent="0.3">
      <c r="A57" s="292"/>
      <c r="B57" s="293"/>
      <c r="C57" s="271" t="s">
        <v>48</v>
      </c>
      <c r="D57" s="24" t="str">
        <f>D55</f>
        <v>Mantenimientos</v>
      </c>
      <c r="E57" s="25">
        <v>23</v>
      </c>
      <c r="F57" s="25">
        <v>36</v>
      </c>
      <c r="G57" s="25">
        <v>150</v>
      </c>
      <c r="H57" s="25">
        <v>62</v>
      </c>
      <c r="I57" s="25">
        <v>88</v>
      </c>
      <c r="J57" s="25">
        <v>37</v>
      </c>
      <c r="K57" s="25">
        <v>160</v>
      </c>
      <c r="L57" s="25">
        <v>76</v>
      </c>
      <c r="M57" s="25">
        <v>34</v>
      </c>
      <c r="N57" s="25">
        <v>66</v>
      </c>
      <c r="O57" s="25">
        <v>24</v>
      </c>
      <c r="P57" s="25">
        <v>41</v>
      </c>
      <c r="Q57" s="272">
        <f>Q55*S57</f>
        <v>1316577.5833333333</v>
      </c>
      <c r="R57" s="25">
        <f t="shared" si="0"/>
        <v>797</v>
      </c>
      <c r="S57" s="273">
        <f>R57/R55</f>
        <v>1.3283333333333334</v>
      </c>
      <c r="T57" s="282">
        <f>R58/R56</f>
        <v>0.99799304681760348</v>
      </c>
    </row>
    <row r="58" spans="1:22" s="26" customFormat="1" ht="30.75" customHeight="1" x14ac:dyDescent="0.3">
      <c r="A58" s="292"/>
      <c r="B58" s="293"/>
      <c r="C58" s="271"/>
      <c r="D58" s="24" t="str">
        <f>D56</f>
        <v>Monto</v>
      </c>
      <c r="E58" s="29">
        <v>243891.55</v>
      </c>
      <c r="F58" s="29">
        <v>214185.25</v>
      </c>
      <c r="G58" s="29">
        <v>278049.54000000004</v>
      </c>
      <c r="H58" s="29">
        <v>303614.08000000007</v>
      </c>
      <c r="I58" s="29">
        <v>342458.55</v>
      </c>
      <c r="J58" s="29">
        <v>294881.82</v>
      </c>
      <c r="K58" s="29">
        <v>288093.81</v>
      </c>
      <c r="L58" s="29">
        <v>283828.07</v>
      </c>
      <c r="M58" s="29">
        <v>283785.69</v>
      </c>
      <c r="N58" s="29">
        <v>308333.8</v>
      </c>
      <c r="O58" s="29">
        <v>283523.8</v>
      </c>
      <c r="P58" s="29">
        <v>352016.26999999996</v>
      </c>
      <c r="Q58" s="272"/>
      <c r="R58" s="31">
        <f t="shared" si="0"/>
        <v>3476662.23</v>
      </c>
      <c r="S58" s="274"/>
      <c r="T58" s="282"/>
    </row>
    <row r="59" spans="1:22" s="20" customFormat="1" ht="29.25" customHeight="1" x14ac:dyDescent="0.3">
      <c r="A59" s="283">
        <v>11</v>
      </c>
      <c r="B59" s="286" t="s">
        <v>77</v>
      </c>
      <c r="C59" s="289" t="s">
        <v>42</v>
      </c>
      <c r="D59" s="17" t="s">
        <v>75</v>
      </c>
      <c r="E59" s="18">
        <v>100</v>
      </c>
      <c r="F59" s="18">
        <v>90</v>
      </c>
      <c r="G59" s="18">
        <v>80</v>
      </c>
      <c r="H59" s="18">
        <v>70</v>
      </c>
      <c r="I59" s="18">
        <v>60</v>
      </c>
      <c r="J59" s="18">
        <v>50</v>
      </c>
      <c r="K59" s="18">
        <v>50</v>
      </c>
      <c r="L59" s="18">
        <v>50</v>
      </c>
      <c r="M59" s="18">
        <v>50</v>
      </c>
      <c r="N59" s="18">
        <v>50</v>
      </c>
      <c r="O59" s="18">
        <v>50</v>
      </c>
      <c r="P59" s="18">
        <v>50</v>
      </c>
      <c r="Q59" s="290">
        <v>991150</v>
      </c>
      <c r="R59" s="18">
        <f t="shared" ref="R59:R62" si="1">SUM(E59:P59)</f>
        <v>750</v>
      </c>
      <c r="S59" s="291" t="s">
        <v>78</v>
      </c>
      <c r="T59" s="291" t="s">
        <v>45</v>
      </c>
      <c r="V59" s="20">
        <v>8004</v>
      </c>
    </row>
    <row r="60" spans="1:22" s="20" customFormat="1" ht="29.25" customHeight="1" x14ac:dyDescent="0.3">
      <c r="A60" s="284"/>
      <c r="B60" s="287"/>
      <c r="C60" s="289"/>
      <c r="D60" s="17" t="s">
        <v>47</v>
      </c>
      <c r="E60" s="22">
        <v>178732.69</v>
      </c>
      <c r="F60" s="22">
        <v>172207.60000000003</v>
      </c>
      <c r="G60" s="22">
        <v>137854.65</v>
      </c>
      <c r="H60" s="22">
        <v>127226.30999999998</v>
      </c>
      <c r="I60" s="22">
        <v>127333.73000000001</v>
      </c>
      <c r="J60" s="22">
        <v>140255.10000000003</v>
      </c>
      <c r="K60" s="22">
        <v>114584.87999999996</v>
      </c>
      <c r="L60" s="22">
        <v>107065.57999999999</v>
      </c>
      <c r="M60" s="22">
        <v>106536.37999999999</v>
      </c>
      <c r="N60" s="22">
        <v>125150.14000000001</v>
      </c>
      <c r="O60" s="22">
        <v>108035.18999999999</v>
      </c>
      <c r="P60" s="22">
        <v>328145.3</v>
      </c>
      <c r="Q60" s="290"/>
      <c r="R60" s="22">
        <f t="shared" si="1"/>
        <v>1773127.55</v>
      </c>
      <c r="S60" s="291"/>
      <c r="T60" s="291"/>
    </row>
    <row r="61" spans="1:22" s="26" customFormat="1" ht="29.25" customHeight="1" x14ac:dyDescent="0.3">
      <c r="A61" s="284"/>
      <c r="B61" s="287"/>
      <c r="C61" s="271" t="s">
        <v>48</v>
      </c>
      <c r="D61" s="24" t="str">
        <f>D59</f>
        <v>Mantenimientos</v>
      </c>
      <c r="E61" s="25">
        <v>98</v>
      </c>
      <c r="F61" s="25">
        <v>80</v>
      </c>
      <c r="G61" s="25">
        <v>59</v>
      </c>
      <c r="H61" s="25">
        <v>97</v>
      </c>
      <c r="I61" s="25">
        <v>129</v>
      </c>
      <c r="J61" s="25">
        <v>86</v>
      </c>
      <c r="K61" s="25">
        <v>207</v>
      </c>
      <c r="L61" s="25">
        <v>378</v>
      </c>
      <c r="M61" s="25">
        <v>215</v>
      </c>
      <c r="N61" s="25">
        <v>170</v>
      </c>
      <c r="O61" s="25">
        <v>107</v>
      </c>
      <c r="P61" s="25">
        <v>90</v>
      </c>
      <c r="Q61" s="272">
        <f>Q59*S61</f>
        <v>2267751.1999999997</v>
      </c>
      <c r="R61" s="25">
        <f t="shared" si="1"/>
        <v>1716</v>
      </c>
      <c r="S61" s="273">
        <f>R61/R59</f>
        <v>2.2879999999999998</v>
      </c>
      <c r="T61" s="275">
        <f>R62/R60</f>
        <v>0.88358384031650739</v>
      </c>
    </row>
    <row r="62" spans="1:22" s="26" customFormat="1" ht="29.25" customHeight="1" x14ac:dyDescent="0.3">
      <c r="A62" s="285"/>
      <c r="B62" s="288"/>
      <c r="C62" s="271"/>
      <c r="D62" s="24" t="str">
        <f>D60</f>
        <v>Monto</v>
      </c>
      <c r="E62" s="29">
        <v>178732.69</v>
      </c>
      <c r="F62" s="29">
        <v>172207.60000000003</v>
      </c>
      <c r="G62" s="29">
        <v>137854.65</v>
      </c>
      <c r="H62" s="29">
        <v>127226.30999999998</v>
      </c>
      <c r="I62" s="29">
        <v>127333.73000000001</v>
      </c>
      <c r="J62" s="29">
        <v>140255.10000000003</v>
      </c>
      <c r="K62" s="29">
        <v>114584.87999999996</v>
      </c>
      <c r="L62" s="29">
        <v>107065.57999999999</v>
      </c>
      <c r="M62" s="29">
        <v>106536.37999999999</v>
      </c>
      <c r="N62" s="29">
        <v>125150.14000000001</v>
      </c>
      <c r="O62" s="29">
        <v>108035.18999999999</v>
      </c>
      <c r="P62" s="29">
        <v>121724.59999999999</v>
      </c>
      <c r="Q62" s="272"/>
      <c r="R62" s="29">
        <f t="shared" si="1"/>
        <v>1566706.85</v>
      </c>
      <c r="S62" s="274"/>
      <c r="T62" s="275"/>
    </row>
    <row r="63" spans="1:22" s="26" customFormat="1" ht="32.25" customHeight="1" x14ac:dyDescent="0.3">
      <c r="A63" s="276" t="s">
        <v>79</v>
      </c>
      <c r="B63" s="276"/>
      <c r="C63" s="271" t="s">
        <v>42</v>
      </c>
      <c r="D63" s="33" t="s">
        <v>80</v>
      </c>
      <c r="E63" s="34">
        <f t="shared" ref="E63:P63" si="2">E47+E43+E37+E33+E29+E25+E21+E17+E51+E55</f>
        <v>612</v>
      </c>
      <c r="F63" s="34">
        <f t="shared" si="2"/>
        <v>657</v>
      </c>
      <c r="G63" s="34">
        <f t="shared" si="2"/>
        <v>710</v>
      </c>
      <c r="H63" s="34">
        <f t="shared" si="2"/>
        <v>609</v>
      </c>
      <c r="I63" s="34">
        <f t="shared" si="2"/>
        <v>612</v>
      </c>
      <c r="J63" s="34">
        <f t="shared" si="2"/>
        <v>578</v>
      </c>
      <c r="K63" s="34">
        <f t="shared" si="2"/>
        <v>532</v>
      </c>
      <c r="L63" s="34">
        <f t="shared" si="2"/>
        <v>530</v>
      </c>
      <c r="M63" s="34">
        <f t="shared" si="2"/>
        <v>579</v>
      </c>
      <c r="N63" s="34">
        <f t="shared" si="2"/>
        <v>531</v>
      </c>
      <c r="O63" s="34">
        <f t="shared" si="2"/>
        <v>530</v>
      </c>
      <c r="P63" s="34">
        <f t="shared" si="2"/>
        <v>579</v>
      </c>
      <c r="Q63" s="277"/>
      <c r="R63" s="34">
        <f>R17+R21+R25+R29+R33+R37+R43+R47+R51+R55</f>
        <v>7059</v>
      </c>
      <c r="S63" s="278" t="s">
        <v>81</v>
      </c>
      <c r="T63" s="280" t="s">
        <v>82</v>
      </c>
    </row>
    <row r="64" spans="1:22" s="26" customFormat="1" ht="34.5" customHeight="1" x14ac:dyDescent="0.3">
      <c r="A64" s="276"/>
      <c r="B64" s="276"/>
      <c r="C64" s="271"/>
      <c r="D64" s="33" t="s">
        <v>47</v>
      </c>
      <c r="E64" s="35">
        <f>E18+E22+E26+E30+E34+E38+E44+E48+E56+E60+E52</f>
        <v>2242530.5300000003</v>
      </c>
      <c r="F64" s="35">
        <f t="shared" ref="F64:P64" si="3">F18+F22+F26+F30+F34+F38+F44+F48+F56+F60+F52</f>
        <v>2082161.2600000002</v>
      </c>
      <c r="G64" s="35">
        <f t="shared" si="3"/>
        <v>7694511.1499999985</v>
      </c>
      <c r="H64" s="35">
        <f t="shared" si="3"/>
        <v>1871678.6800000004</v>
      </c>
      <c r="I64" s="35">
        <f t="shared" si="3"/>
        <v>2104164.2500000005</v>
      </c>
      <c r="J64" s="35">
        <f t="shared" si="3"/>
        <v>7673305.9999999972</v>
      </c>
      <c r="K64" s="35">
        <f t="shared" si="3"/>
        <v>1867697.12</v>
      </c>
      <c r="L64" s="35">
        <f t="shared" si="3"/>
        <v>1949944.8100000005</v>
      </c>
      <c r="M64" s="35">
        <f t="shared" si="3"/>
        <v>7280598.9400000004</v>
      </c>
      <c r="N64" s="35">
        <f t="shared" si="3"/>
        <v>1930410.97</v>
      </c>
      <c r="O64" s="35">
        <f t="shared" si="3"/>
        <v>1693096.96</v>
      </c>
      <c r="P64" s="35">
        <f t="shared" si="3"/>
        <v>15325988.039999999</v>
      </c>
      <c r="Q64" s="277"/>
      <c r="R64" s="35">
        <f>SUM(E64:P64)</f>
        <v>53716088.709999993</v>
      </c>
      <c r="S64" s="279"/>
      <c r="T64" s="281"/>
    </row>
    <row r="65" spans="1:22" s="26" customFormat="1" ht="30.75" customHeight="1" x14ac:dyDescent="0.3">
      <c r="A65" s="276"/>
      <c r="B65" s="276"/>
      <c r="C65" s="271" t="s">
        <v>48</v>
      </c>
      <c r="D65" s="36" t="str">
        <f>D63</f>
        <v>Actividades</v>
      </c>
      <c r="E65" s="34">
        <f t="shared" ref="E65:P65" si="4">E49+E45+E39+E35+E31+E27+E23+E19+E53+E57+E61</f>
        <v>727</v>
      </c>
      <c r="F65" s="34">
        <f t="shared" si="4"/>
        <v>513</v>
      </c>
      <c r="G65" s="34">
        <f t="shared" si="4"/>
        <v>813</v>
      </c>
      <c r="H65" s="34">
        <f t="shared" si="4"/>
        <v>1290</v>
      </c>
      <c r="I65" s="34">
        <f t="shared" si="4"/>
        <v>991</v>
      </c>
      <c r="J65" s="34">
        <f t="shared" si="4"/>
        <v>1113</v>
      </c>
      <c r="K65" s="34">
        <f t="shared" si="4"/>
        <v>1083</v>
      </c>
      <c r="L65" s="34">
        <f t="shared" si="4"/>
        <v>1227</v>
      </c>
      <c r="M65" s="34">
        <f t="shared" si="4"/>
        <v>871</v>
      </c>
      <c r="N65" s="34">
        <f t="shared" si="4"/>
        <v>767</v>
      </c>
      <c r="O65" s="34">
        <f t="shared" si="4"/>
        <v>542</v>
      </c>
      <c r="P65" s="34">
        <f t="shared" si="4"/>
        <v>723</v>
      </c>
      <c r="Q65" s="265"/>
      <c r="R65" s="25">
        <f t="shared" ref="R65" si="5">SUM(E65:P65)</f>
        <v>10660</v>
      </c>
      <c r="S65" s="267">
        <f>R65/R63</f>
        <v>1.5101289134438305</v>
      </c>
      <c r="T65" s="269">
        <f>R66/R64</f>
        <v>0.93561032284623313</v>
      </c>
    </row>
    <row r="66" spans="1:22" s="26" customFormat="1" ht="30.75" customHeight="1" x14ac:dyDescent="0.3">
      <c r="A66" s="276"/>
      <c r="B66" s="276"/>
      <c r="C66" s="271"/>
      <c r="D66" s="36" t="str">
        <f>D64</f>
        <v>Monto</v>
      </c>
      <c r="E66" s="35">
        <f>SUM(E20,E24,E28,E32,E36,E40,E46,E54,E58,E62)+E50</f>
        <v>2242530.5300000003</v>
      </c>
      <c r="F66" s="35">
        <f t="shared" ref="F66:P66" si="6">SUM(F20,F24,F28,F32,F36,F40,F46,F54,F58,F62)+F50</f>
        <v>2082161.2600000002</v>
      </c>
      <c r="G66" s="35">
        <f t="shared" si="6"/>
        <v>7694511.1499999985</v>
      </c>
      <c r="H66" s="35">
        <f t="shared" si="6"/>
        <v>1871678.6800000004</v>
      </c>
      <c r="I66" s="35">
        <f t="shared" si="6"/>
        <v>2104164.2500000005</v>
      </c>
      <c r="J66" s="35">
        <f t="shared" si="6"/>
        <v>7673305.9999999972</v>
      </c>
      <c r="K66" s="35">
        <f t="shared" si="6"/>
        <v>1867697.1200000003</v>
      </c>
      <c r="L66" s="35">
        <f t="shared" si="6"/>
        <v>1949944.8100000005</v>
      </c>
      <c r="M66" s="35">
        <f t="shared" si="6"/>
        <v>7280598.9400000004</v>
      </c>
      <c r="N66" s="35">
        <f t="shared" si="6"/>
        <v>1930410.9700000002</v>
      </c>
      <c r="O66" s="35">
        <f t="shared" si="6"/>
        <v>1693096.96</v>
      </c>
      <c r="P66" s="35">
        <f t="shared" si="6"/>
        <v>11867226.429999998</v>
      </c>
      <c r="Q66" s="266"/>
      <c r="R66" s="35">
        <f>SUM(E66:P66)</f>
        <v>50257327.099999994</v>
      </c>
      <c r="S66" s="268"/>
      <c r="T66" s="270"/>
      <c r="V66" s="37"/>
    </row>
    <row r="67" spans="1:22" x14ac:dyDescent="0.3">
      <c r="R67" s="38"/>
    </row>
    <row r="69" spans="1:22" x14ac:dyDescent="0.3">
      <c r="A69" t="s">
        <v>83</v>
      </c>
      <c r="R69" s="39"/>
      <c r="S69" s="39"/>
      <c r="T69" s="39"/>
    </row>
    <row r="70" spans="1:22" x14ac:dyDescent="0.3">
      <c r="A70" t="s">
        <v>84</v>
      </c>
    </row>
    <row r="71" spans="1:22" x14ac:dyDescent="0.3">
      <c r="A71" t="s">
        <v>85</v>
      </c>
    </row>
    <row r="72" spans="1:22" x14ac:dyDescent="0.3">
      <c r="A72" t="s">
        <v>86</v>
      </c>
    </row>
    <row r="73" spans="1:22" x14ac:dyDescent="0.3">
      <c r="A73" t="s">
        <v>87</v>
      </c>
      <c r="I73" s="41"/>
      <c r="T73" s="41"/>
    </row>
  </sheetData>
  <mergeCells count="177">
    <mergeCell ref="A8:J8"/>
    <mergeCell ref="K8:T8"/>
    <mergeCell ref="A9:J9"/>
    <mergeCell ref="K9:T9"/>
    <mergeCell ref="A10:P10"/>
    <mergeCell ref="A11:T11"/>
    <mergeCell ref="A2:T2"/>
    <mergeCell ref="A3:T3"/>
    <mergeCell ref="A6:J6"/>
    <mergeCell ref="K6:T6"/>
    <mergeCell ref="A7:J7"/>
    <mergeCell ref="K7:T7"/>
    <mergeCell ref="C15:C16"/>
    <mergeCell ref="D15:D16"/>
    <mergeCell ref="E15:E16"/>
    <mergeCell ref="F15:F16"/>
    <mergeCell ref="A12:D12"/>
    <mergeCell ref="E12:H12"/>
    <mergeCell ref="I12:P12"/>
    <mergeCell ref="Q12:T12"/>
    <mergeCell ref="A13:D13"/>
    <mergeCell ref="E13:H13"/>
    <mergeCell ref="I13:P13"/>
    <mergeCell ref="Q13:T13"/>
    <mergeCell ref="S15:T15"/>
    <mergeCell ref="A17:A20"/>
    <mergeCell ref="B17:B20"/>
    <mergeCell ref="C17:C18"/>
    <mergeCell ref="Q17:Q18"/>
    <mergeCell ref="S17:S18"/>
    <mergeCell ref="T17:T18"/>
    <mergeCell ref="C19:C20"/>
    <mergeCell ref="Q19:Q20"/>
    <mergeCell ref="S19:S20"/>
    <mergeCell ref="M15:M16"/>
    <mergeCell ref="N15:N16"/>
    <mergeCell ref="O15:O16"/>
    <mergeCell ref="P15:P16"/>
    <mergeCell ref="Q15:Q16"/>
    <mergeCell ref="R15:R16"/>
    <mergeCell ref="G15:G16"/>
    <mergeCell ref="H15:H16"/>
    <mergeCell ref="I15:I16"/>
    <mergeCell ref="J15:J16"/>
    <mergeCell ref="K15:K16"/>
    <mergeCell ref="L15:L16"/>
    <mergeCell ref="A15:A16"/>
    <mergeCell ref="B15:B16"/>
    <mergeCell ref="T19:T20"/>
    <mergeCell ref="A21:A24"/>
    <mergeCell ref="B21:B24"/>
    <mergeCell ref="C21:C22"/>
    <mergeCell ref="Q21:Q22"/>
    <mergeCell ref="S21:S22"/>
    <mergeCell ref="T21:T22"/>
    <mergeCell ref="C23:C24"/>
    <mergeCell ref="Q23:Q24"/>
    <mergeCell ref="S23:S24"/>
    <mergeCell ref="T23:T24"/>
    <mergeCell ref="A25:A28"/>
    <mergeCell ref="B25:B28"/>
    <mergeCell ref="C25:C26"/>
    <mergeCell ref="Q25:Q26"/>
    <mergeCell ref="S25:S26"/>
    <mergeCell ref="T25:T26"/>
    <mergeCell ref="C27:C28"/>
    <mergeCell ref="Q27:Q28"/>
    <mergeCell ref="S27:S28"/>
    <mergeCell ref="T27:T28"/>
    <mergeCell ref="A29:A32"/>
    <mergeCell ref="B29:B32"/>
    <mergeCell ref="C29:C30"/>
    <mergeCell ref="Q29:Q30"/>
    <mergeCell ref="S29:S30"/>
    <mergeCell ref="T29:T30"/>
    <mergeCell ref="C31:C32"/>
    <mergeCell ref="Q31:Q32"/>
    <mergeCell ref="S31:S32"/>
    <mergeCell ref="T31:T32"/>
    <mergeCell ref="A33:A36"/>
    <mergeCell ref="B33:B36"/>
    <mergeCell ref="C33:C34"/>
    <mergeCell ref="Q33:Q34"/>
    <mergeCell ref="S33:S34"/>
    <mergeCell ref="T33:T34"/>
    <mergeCell ref="C35:C36"/>
    <mergeCell ref="Q35:Q36"/>
    <mergeCell ref="S35:S36"/>
    <mergeCell ref="T35:T36"/>
    <mergeCell ref="A37:A40"/>
    <mergeCell ref="B37:B40"/>
    <mergeCell ref="C37:C38"/>
    <mergeCell ref="Q37:Q38"/>
    <mergeCell ref="S37:S38"/>
    <mergeCell ref="T37:T38"/>
    <mergeCell ref="C39:C40"/>
    <mergeCell ref="Q39:Q40"/>
    <mergeCell ref="S39:S40"/>
    <mergeCell ref="T39:T40"/>
    <mergeCell ref="A41:A42"/>
    <mergeCell ref="B41:B42"/>
    <mergeCell ref="C41:C42"/>
    <mergeCell ref="D41:D42"/>
    <mergeCell ref="E41:E42"/>
    <mergeCell ref="F41:F42"/>
    <mergeCell ref="G41:G42"/>
    <mergeCell ref="H41:H42"/>
    <mergeCell ref="I41:I42"/>
    <mergeCell ref="P41:P42"/>
    <mergeCell ref="Q41:Q42"/>
    <mergeCell ref="R41:R42"/>
    <mergeCell ref="S41:T41"/>
    <mergeCell ref="A43:A46"/>
    <mergeCell ref="B43:B46"/>
    <mergeCell ref="C43:C44"/>
    <mergeCell ref="Q43:Q44"/>
    <mergeCell ref="S43:S44"/>
    <mergeCell ref="T43:T44"/>
    <mergeCell ref="J41:J42"/>
    <mergeCell ref="K41:K42"/>
    <mergeCell ref="L41:L42"/>
    <mergeCell ref="M41:M42"/>
    <mergeCell ref="N41:N42"/>
    <mergeCell ref="O41:O42"/>
    <mergeCell ref="C45:C46"/>
    <mergeCell ref="Q45:Q46"/>
    <mergeCell ref="S45:S46"/>
    <mergeCell ref="T45:T46"/>
    <mergeCell ref="A47:A50"/>
    <mergeCell ref="B47:B50"/>
    <mergeCell ref="C47:C48"/>
    <mergeCell ref="Q47:Q48"/>
    <mergeCell ref="S47:S48"/>
    <mergeCell ref="T47:T48"/>
    <mergeCell ref="C49:C50"/>
    <mergeCell ref="Q49:Q50"/>
    <mergeCell ref="S49:S50"/>
    <mergeCell ref="T49:T50"/>
    <mergeCell ref="A51:A54"/>
    <mergeCell ref="B51:B54"/>
    <mergeCell ref="C51:C52"/>
    <mergeCell ref="Q51:Q52"/>
    <mergeCell ref="S51:S52"/>
    <mergeCell ref="T51:T52"/>
    <mergeCell ref="C53:C54"/>
    <mergeCell ref="Q53:Q54"/>
    <mergeCell ref="S53:S54"/>
    <mergeCell ref="T53:T54"/>
    <mergeCell ref="A55:A58"/>
    <mergeCell ref="B55:B58"/>
    <mergeCell ref="C55:C56"/>
    <mergeCell ref="Q55:Q56"/>
    <mergeCell ref="S55:S56"/>
    <mergeCell ref="T55:T56"/>
    <mergeCell ref="C57:C58"/>
    <mergeCell ref="Q57:Q58"/>
    <mergeCell ref="S57:S58"/>
    <mergeCell ref="T57:T58"/>
    <mergeCell ref="A59:A62"/>
    <mergeCell ref="B59:B62"/>
    <mergeCell ref="C59:C60"/>
    <mergeCell ref="Q59:Q60"/>
    <mergeCell ref="S59:S60"/>
    <mergeCell ref="T59:T60"/>
    <mergeCell ref="Q65:Q66"/>
    <mergeCell ref="S65:S66"/>
    <mergeCell ref="T65:T66"/>
    <mergeCell ref="C61:C62"/>
    <mergeCell ref="Q61:Q62"/>
    <mergeCell ref="S61:S62"/>
    <mergeCell ref="T61:T62"/>
    <mergeCell ref="A63:B66"/>
    <mergeCell ref="C63:C64"/>
    <mergeCell ref="Q63:Q64"/>
    <mergeCell ref="S63:S64"/>
    <mergeCell ref="T63:T64"/>
    <mergeCell ref="C65:C66"/>
  </mergeCells>
  <printOptions horizontalCentered="1"/>
  <pageMargins left="0.11811023622047245" right="0.11811023622047245" top="0.35433070866141736" bottom="0.35433070866141736" header="0.31496062992125984" footer="0.31496062992125984"/>
  <pageSetup scale="40" fitToHeight="0" orientation="landscape" r:id="rId1"/>
  <rowBreaks count="1" manualBreakCount="1">
    <brk id="40"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Normal="100" zoomScaleSheetLayoutView="100" workbookViewId="0"/>
  </sheetViews>
  <sheetFormatPr baseColWidth="10" defaultRowHeight="14.4" x14ac:dyDescent="0.3"/>
  <cols>
    <col min="1" max="1" width="4.5546875" customWidth="1"/>
    <col min="2" max="2" width="34.109375" customWidth="1"/>
    <col min="3" max="3" width="14" customWidth="1"/>
    <col min="5" max="8" width="14.109375" customWidth="1"/>
    <col min="9" max="10" width="11.44140625" customWidth="1"/>
    <col min="11" max="11" width="12.44140625" customWidth="1"/>
    <col min="12" max="13" width="11.44140625" customWidth="1"/>
    <col min="14" max="14" width="10.88671875" customWidth="1"/>
    <col min="15" max="15" width="12.5546875" customWidth="1"/>
    <col min="16" max="16" width="12.33203125" customWidth="1"/>
    <col min="17" max="17" width="12.6640625" customWidth="1"/>
    <col min="18" max="18" width="14.6640625" customWidth="1"/>
    <col min="19" max="19" width="17.6640625" customWidth="1"/>
    <col min="20" max="20" width="16.44140625" customWidth="1"/>
    <col min="21" max="21" width="10.6640625" style="91" hidden="1" customWidth="1"/>
    <col min="22" max="22" width="0" hidden="1" customWidth="1"/>
    <col min="23" max="23" width="7.44140625" hidden="1" customWidth="1"/>
    <col min="24" max="24" width="15.109375" bestFit="1" customWidth="1"/>
    <col min="25" max="26" width="15.33203125" bestFit="1" customWidth="1"/>
  </cols>
  <sheetData>
    <row r="1" spans="1:21" ht="18" x14ac:dyDescent="0.35">
      <c r="A1" s="1"/>
      <c r="B1" s="1"/>
      <c r="C1" s="1"/>
      <c r="D1" s="1"/>
      <c r="E1" s="1"/>
      <c r="F1" s="1"/>
      <c r="G1" s="1"/>
      <c r="H1" s="1"/>
      <c r="I1" s="1"/>
      <c r="J1" s="1"/>
      <c r="K1" s="1"/>
      <c r="L1" s="1"/>
      <c r="M1" s="1"/>
      <c r="N1" s="1"/>
      <c r="O1" s="1"/>
      <c r="P1" s="1"/>
      <c r="Q1" s="1"/>
      <c r="R1" s="1"/>
      <c r="S1" s="1"/>
      <c r="T1" s="1"/>
      <c r="U1" s="2"/>
    </row>
    <row r="2" spans="1:21" ht="25.2" x14ac:dyDescent="0.3">
      <c r="A2" s="322" t="s">
        <v>0</v>
      </c>
      <c r="B2" s="322"/>
      <c r="C2" s="322"/>
      <c r="D2" s="322"/>
      <c r="E2" s="322"/>
      <c r="F2" s="322"/>
      <c r="G2" s="322"/>
      <c r="H2" s="322"/>
      <c r="I2" s="322"/>
      <c r="J2" s="322"/>
      <c r="K2" s="322"/>
      <c r="L2" s="322"/>
      <c r="M2" s="322"/>
      <c r="N2" s="322"/>
      <c r="O2" s="322"/>
      <c r="P2" s="322"/>
      <c r="Q2" s="322"/>
      <c r="R2" s="322"/>
      <c r="S2" s="322"/>
      <c r="T2" s="322"/>
      <c r="U2" s="3"/>
    </row>
    <row r="3" spans="1:21" ht="17.399999999999999" x14ac:dyDescent="0.3">
      <c r="A3" s="42"/>
      <c r="B3" s="42"/>
      <c r="C3" s="42"/>
      <c r="D3" s="42"/>
      <c r="E3" s="42"/>
      <c r="F3" s="42"/>
      <c r="G3" s="42"/>
      <c r="H3" s="42"/>
      <c r="I3" s="42"/>
      <c r="J3" s="42"/>
      <c r="K3" s="42"/>
      <c r="L3" s="42"/>
      <c r="M3" s="42"/>
      <c r="N3" s="42"/>
      <c r="O3" s="42"/>
      <c r="P3" s="42"/>
      <c r="Q3" s="42"/>
      <c r="R3" s="42"/>
      <c r="S3" s="42"/>
      <c r="T3" s="42"/>
      <c r="U3" s="4"/>
    </row>
    <row r="4" spans="1:21" ht="16.2" thickBot="1" x14ac:dyDescent="0.35">
      <c r="A4" s="5"/>
      <c r="B4" s="5"/>
      <c r="C4" s="5"/>
      <c r="D4" s="5"/>
      <c r="E4" s="5"/>
      <c r="F4" s="5"/>
      <c r="G4" s="5"/>
      <c r="H4" s="5"/>
      <c r="I4" s="5"/>
      <c r="J4" s="5"/>
      <c r="K4" s="5"/>
      <c r="L4" s="5"/>
      <c r="M4" s="5"/>
      <c r="N4" s="5"/>
      <c r="O4" s="5"/>
      <c r="P4" s="5"/>
      <c r="Q4" s="5"/>
      <c r="R4" s="5"/>
      <c r="S4" s="5"/>
      <c r="T4" s="5"/>
      <c r="U4" s="6"/>
    </row>
    <row r="5" spans="1:21" ht="15.6" x14ac:dyDescent="0.3">
      <c r="A5" s="7" t="s">
        <v>2</v>
      </c>
      <c r="B5" s="8"/>
      <c r="C5" s="8"/>
      <c r="D5" s="8"/>
      <c r="E5" s="8"/>
      <c r="F5" s="8"/>
      <c r="G5" s="8"/>
      <c r="H5" s="8"/>
      <c r="I5" s="8"/>
      <c r="J5" s="8"/>
      <c r="K5" s="8"/>
      <c r="L5" s="8"/>
      <c r="M5" s="8"/>
      <c r="N5" s="8"/>
      <c r="O5" s="8"/>
      <c r="P5" s="8"/>
      <c r="Q5" s="8"/>
      <c r="R5" s="8"/>
      <c r="S5" s="8"/>
      <c r="T5" s="8"/>
      <c r="U5" s="43"/>
    </row>
    <row r="6" spans="1:21" x14ac:dyDescent="0.3">
      <c r="A6" s="314" t="s">
        <v>3</v>
      </c>
      <c r="B6" s="314"/>
      <c r="C6" s="314"/>
      <c r="D6" s="314"/>
      <c r="E6" s="314"/>
      <c r="F6" s="314"/>
      <c r="G6" s="314"/>
      <c r="H6" s="314"/>
      <c r="I6" s="314"/>
      <c r="J6" s="314"/>
      <c r="K6" s="314" t="s">
        <v>4</v>
      </c>
      <c r="L6" s="314"/>
      <c r="M6" s="314"/>
      <c r="N6" s="314"/>
      <c r="O6" s="314"/>
      <c r="P6" s="314"/>
      <c r="Q6" s="314"/>
      <c r="R6" s="314"/>
      <c r="S6" s="314"/>
      <c r="T6" s="314"/>
      <c r="U6" s="44"/>
    </row>
    <row r="7" spans="1:21" ht="15.75" customHeight="1" x14ac:dyDescent="0.3">
      <c r="A7" s="382" t="s">
        <v>88</v>
      </c>
      <c r="B7" s="383"/>
      <c r="C7" s="383"/>
      <c r="D7" s="383"/>
      <c r="E7" s="383"/>
      <c r="F7" s="383"/>
      <c r="G7" s="383"/>
      <c r="H7" s="383"/>
      <c r="I7" s="383"/>
      <c r="J7" s="383"/>
      <c r="K7" s="384" t="s">
        <v>6</v>
      </c>
      <c r="L7" s="384"/>
      <c r="M7" s="384"/>
      <c r="N7" s="384"/>
      <c r="O7" s="384"/>
      <c r="P7" s="384"/>
      <c r="Q7" s="384"/>
      <c r="R7" s="384"/>
      <c r="S7" s="384"/>
      <c r="T7" s="384"/>
      <c r="U7" s="45"/>
    </row>
    <row r="8" spans="1:21" x14ac:dyDescent="0.3">
      <c r="A8" s="314" t="s">
        <v>7</v>
      </c>
      <c r="B8" s="314"/>
      <c r="C8" s="314"/>
      <c r="D8" s="314"/>
      <c r="E8" s="314"/>
      <c r="F8" s="314"/>
      <c r="G8" s="314"/>
      <c r="H8" s="314"/>
      <c r="I8" s="314"/>
      <c r="J8" s="314"/>
      <c r="K8" s="314" t="s">
        <v>89</v>
      </c>
      <c r="L8" s="314"/>
      <c r="M8" s="314"/>
      <c r="N8" s="314"/>
      <c r="O8" s="314"/>
      <c r="P8" s="314"/>
      <c r="Q8" s="314"/>
      <c r="R8" s="314"/>
      <c r="S8" s="314"/>
      <c r="T8" s="314"/>
      <c r="U8" s="44"/>
    </row>
    <row r="9" spans="1:21" ht="157.5" customHeight="1" x14ac:dyDescent="0.3">
      <c r="A9" s="375" t="s">
        <v>9</v>
      </c>
      <c r="B9" s="376"/>
      <c r="C9" s="376"/>
      <c r="D9" s="376"/>
      <c r="E9" s="376"/>
      <c r="F9" s="376"/>
      <c r="G9" s="376"/>
      <c r="H9" s="376"/>
      <c r="I9" s="376"/>
      <c r="J9" s="377"/>
      <c r="K9" s="378" t="s">
        <v>90</v>
      </c>
      <c r="L9" s="378"/>
      <c r="M9" s="378"/>
      <c r="N9" s="378"/>
      <c r="O9" s="378"/>
      <c r="P9" s="378"/>
      <c r="Q9" s="378"/>
      <c r="R9" s="378"/>
      <c r="S9" s="378"/>
      <c r="T9" s="378"/>
      <c r="U9" s="46"/>
    </row>
    <row r="10" spans="1:21" ht="6" customHeight="1" x14ac:dyDescent="0.3">
      <c r="A10" s="319"/>
      <c r="B10" s="319"/>
      <c r="C10" s="319"/>
      <c r="D10" s="319"/>
      <c r="E10" s="319"/>
      <c r="F10" s="319"/>
      <c r="G10" s="319"/>
      <c r="H10" s="319"/>
      <c r="I10" s="319"/>
      <c r="J10" s="319"/>
      <c r="K10" s="319"/>
      <c r="L10" s="319"/>
      <c r="M10" s="319"/>
      <c r="N10" s="319"/>
      <c r="O10" s="319"/>
      <c r="P10" s="319"/>
      <c r="Q10" s="9"/>
      <c r="R10" s="10"/>
      <c r="S10" s="10"/>
      <c r="T10" s="10"/>
      <c r="U10" s="47"/>
    </row>
    <row r="11" spans="1:21" x14ac:dyDescent="0.3">
      <c r="A11" s="320" t="s">
        <v>11</v>
      </c>
      <c r="B11" s="321"/>
      <c r="C11" s="321"/>
      <c r="D11" s="321"/>
      <c r="E11" s="321"/>
      <c r="F11" s="321"/>
      <c r="G11" s="321"/>
      <c r="H11" s="321"/>
      <c r="I11" s="321"/>
      <c r="J11" s="321"/>
      <c r="K11" s="321"/>
      <c r="L11" s="321"/>
      <c r="M11" s="321"/>
      <c r="N11" s="321"/>
      <c r="O11" s="321"/>
      <c r="P11" s="321"/>
      <c r="Q11" s="321"/>
      <c r="R11" s="321"/>
      <c r="S11" s="321"/>
      <c r="T11" s="321"/>
      <c r="U11" s="48"/>
    </row>
    <row r="12" spans="1:21" x14ac:dyDescent="0.3">
      <c r="A12" s="300" t="s">
        <v>12</v>
      </c>
      <c r="B12" s="300"/>
      <c r="C12" s="300"/>
      <c r="D12" s="300"/>
      <c r="E12" s="300" t="s">
        <v>13</v>
      </c>
      <c r="F12" s="300"/>
      <c r="G12" s="300"/>
      <c r="H12" s="300"/>
      <c r="I12" s="300" t="s">
        <v>14</v>
      </c>
      <c r="J12" s="300"/>
      <c r="K12" s="300"/>
      <c r="L12" s="300"/>
      <c r="M12" s="300"/>
      <c r="N12" s="300"/>
      <c r="O12" s="300"/>
      <c r="P12" s="300"/>
      <c r="Q12" s="379" t="s">
        <v>15</v>
      </c>
      <c r="R12" s="380"/>
      <c r="S12" s="380"/>
      <c r="T12" s="381"/>
      <c r="U12" s="49"/>
    </row>
    <row r="13" spans="1:21" ht="15" customHeight="1" x14ac:dyDescent="0.3">
      <c r="A13" s="302" t="s">
        <v>16</v>
      </c>
      <c r="B13" s="303"/>
      <c r="C13" s="303"/>
      <c r="D13" s="304"/>
      <c r="E13" s="305" t="s">
        <v>91</v>
      </c>
      <c r="F13" s="306"/>
      <c r="G13" s="306"/>
      <c r="H13" s="307"/>
      <c r="I13" s="308" t="s">
        <v>92</v>
      </c>
      <c r="J13" s="309"/>
      <c r="K13" s="309"/>
      <c r="L13" s="309"/>
      <c r="M13" s="309"/>
      <c r="N13" s="309"/>
      <c r="O13" s="309"/>
      <c r="P13" s="310"/>
      <c r="Q13" s="311" t="s">
        <v>93</v>
      </c>
      <c r="R13" s="312"/>
      <c r="S13" s="312"/>
      <c r="T13" s="313"/>
      <c r="U13" s="50"/>
    </row>
    <row r="14" spans="1:21" ht="8.25" customHeight="1" thickBot="1" x14ac:dyDescent="0.35">
      <c r="A14" s="11"/>
      <c r="B14" s="11"/>
      <c r="C14" s="11"/>
      <c r="D14" s="11"/>
      <c r="E14" s="12"/>
      <c r="F14" s="12"/>
      <c r="G14" s="12"/>
      <c r="H14" s="12"/>
      <c r="I14" s="13"/>
      <c r="J14" s="13"/>
      <c r="K14" s="13"/>
      <c r="L14" s="13"/>
      <c r="M14" s="13"/>
      <c r="N14" s="13"/>
      <c r="O14" s="13"/>
      <c r="P14" s="13"/>
      <c r="Q14" s="13"/>
      <c r="R14" s="13"/>
      <c r="S14" s="13"/>
      <c r="T14" s="10"/>
      <c r="U14" s="47"/>
    </row>
    <row r="15" spans="1:21" s="52" customFormat="1" ht="15" thickBot="1" x14ac:dyDescent="0.35">
      <c r="A15" s="373" t="s">
        <v>20</v>
      </c>
      <c r="B15" s="369" t="s">
        <v>21</v>
      </c>
      <c r="C15" s="369" t="s">
        <v>22</v>
      </c>
      <c r="D15" s="369" t="s">
        <v>23</v>
      </c>
      <c r="E15" s="369" t="s">
        <v>24</v>
      </c>
      <c r="F15" s="369" t="s">
        <v>25</v>
      </c>
      <c r="G15" s="369" t="s">
        <v>26</v>
      </c>
      <c r="H15" s="369" t="s">
        <v>27</v>
      </c>
      <c r="I15" s="369" t="s">
        <v>28</v>
      </c>
      <c r="J15" s="369" t="s">
        <v>29</v>
      </c>
      <c r="K15" s="369" t="s">
        <v>30</v>
      </c>
      <c r="L15" s="369" t="s">
        <v>31</v>
      </c>
      <c r="M15" s="369" t="s">
        <v>32</v>
      </c>
      <c r="N15" s="369" t="s">
        <v>33</v>
      </c>
      <c r="O15" s="369" t="s">
        <v>34</v>
      </c>
      <c r="P15" s="369" t="s">
        <v>35</v>
      </c>
      <c r="Q15" s="369" t="s">
        <v>36</v>
      </c>
      <c r="R15" s="371" t="s">
        <v>37</v>
      </c>
      <c r="S15" s="362" t="s">
        <v>38</v>
      </c>
      <c r="T15" s="363"/>
      <c r="U15" s="51"/>
    </row>
    <row r="16" spans="1:21" s="52" customFormat="1" ht="22.5" customHeight="1" thickBot="1" x14ac:dyDescent="0.35">
      <c r="A16" s="374"/>
      <c r="B16" s="370"/>
      <c r="C16" s="370"/>
      <c r="D16" s="370"/>
      <c r="E16" s="370"/>
      <c r="F16" s="370"/>
      <c r="G16" s="370"/>
      <c r="H16" s="370"/>
      <c r="I16" s="370"/>
      <c r="J16" s="370"/>
      <c r="K16" s="370"/>
      <c r="L16" s="370"/>
      <c r="M16" s="370"/>
      <c r="N16" s="370"/>
      <c r="O16" s="370"/>
      <c r="P16" s="370"/>
      <c r="Q16" s="370"/>
      <c r="R16" s="372"/>
      <c r="S16" s="53" t="s">
        <v>39</v>
      </c>
      <c r="T16" s="54" t="s">
        <v>40</v>
      </c>
      <c r="U16" s="51"/>
    </row>
    <row r="17" spans="1:23" ht="26.1" customHeight="1" x14ac:dyDescent="0.3">
      <c r="A17" s="364">
        <v>1</v>
      </c>
      <c r="B17" s="365" t="s">
        <v>94</v>
      </c>
      <c r="C17" s="365" t="s">
        <v>95</v>
      </c>
      <c r="D17" s="55" t="s">
        <v>96</v>
      </c>
      <c r="E17" s="56"/>
      <c r="F17" s="56"/>
      <c r="G17" s="56">
        <v>1</v>
      </c>
      <c r="H17" s="56"/>
      <c r="I17" s="56"/>
      <c r="J17" s="56">
        <v>1</v>
      </c>
      <c r="K17" s="56"/>
      <c r="L17" s="56"/>
      <c r="M17" s="56">
        <v>1</v>
      </c>
      <c r="N17" s="56"/>
      <c r="O17" s="56"/>
      <c r="P17" s="56">
        <v>1</v>
      </c>
      <c r="Q17" s="366">
        <v>991150</v>
      </c>
      <c r="R17" s="57">
        <f>SUM(E17:P17)</f>
        <v>4</v>
      </c>
      <c r="S17" s="367" t="s">
        <v>97</v>
      </c>
      <c r="T17" s="368" t="s">
        <v>98</v>
      </c>
      <c r="U17" s="58"/>
      <c r="V17" s="52"/>
    </row>
    <row r="18" spans="1:23" ht="26.1" customHeight="1" x14ac:dyDescent="0.3">
      <c r="A18" s="348"/>
      <c r="B18" s="350"/>
      <c r="C18" s="350"/>
      <c r="D18" s="59" t="s">
        <v>47</v>
      </c>
      <c r="E18" s="60"/>
      <c r="F18" s="60"/>
      <c r="G18" s="60">
        <v>86571136.549999997</v>
      </c>
      <c r="H18" s="60"/>
      <c r="I18" s="60"/>
      <c r="J18" s="60">
        <v>37813386.880000003</v>
      </c>
      <c r="K18" s="60"/>
      <c r="L18" s="60"/>
      <c r="M18" s="60">
        <v>32377638.119999997</v>
      </c>
      <c r="N18" s="60"/>
      <c r="O18" s="60"/>
      <c r="P18" s="60">
        <v>32191635.830000006</v>
      </c>
      <c r="Q18" s="272"/>
      <c r="R18" s="61">
        <f t="shared" ref="R18:R64" si="0">SUM(E18:P18)</f>
        <v>188953797.38000003</v>
      </c>
      <c r="S18" s="353"/>
      <c r="T18" s="354"/>
      <c r="U18" s="58">
        <v>64535348.479999982</v>
      </c>
      <c r="W18" s="62">
        <f>R18-U18</f>
        <v>124418448.90000004</v>
      </c>
    </row>
    <row r="19" spans="1:23" ht="26.1" customHeight="1" x14ac:dyDescent="0.3">
      <c r="A19" s="348"/>
      <c r="B19" s="350"/>
      <c r="C19" s="350" t="s">
        <v>48</v>
      </c>
      <c r="D19" s="63" t="s">
        <v>96</v>
      </c>
      <c r="E19" s="64"/>
      <c r="F19" s="64"/>
      <c r="G19" s="65">
        <v>1</v>
      </c>
      <c r="H19" s="64"/>
      <c r="I19" s="64"/>
      <c r="J19" s="65">
        <v>1</v>
      </c>
      <c r="K19" s="64"/>
      <c r="L19" s="64"/>
      <c r="M19" s="66">
        <v>1</v>
      </c>
      <c r="N19" s="64"/>
      <c r="O19" s="64"/>
      <c r="P19" s="66">
        <v>1</v>
      </c>
      <c r="Q19" s="67"/>
      <c r="R19" s="68">
        <f>SUM(E19:P19)</f>
        <v>4</v>
      </c>
      <c r="S19" s="355">
        <f>R19/R17</f>
        <v>1</v>
      </c>
      <c r="T19" s="357">
        <f>R20/R18</f>
        <v>0.99326239108368009</v>
      </c>
      <c r="U19" s="58"/>
    </row>
    <row r="20" spans="1:23" ht="26.1" customHeight="1" x14ac:dyDescent="0.3">
      <c r="A20" s="348"/>
      <c r="B20" s="350"/>
      <c r="C20" s="350"/>
      <c r="D20" s="59" t="s">
        <v>47</v>
      </c>
      <c r="E20" s="60"/>
      <c r="F20" s="60"/>
      <c r="G20" s="60">
        <v>86571136.549999997</v>
      </c>
      <c r="H20" s="60"/>
      <c r="I20" s="60"/>
      <c r="J20" s="60">
        <v>37813386.880000003</v>
      </c>
      <c r="K20" s="60"/>
      <c r="L20" s="60"/>
      <c r="M20" s="60">
        <v>32377638.119999997</v>
      </c>
      <c r="N20" s="60"/>
      <c r="O20" s="60"/>
      <c r="P20" s="60">
        <v>30918539.040000007</v>
      </c>
      <c r="Q20" s="67"/>
      <c r="R20" s="61">
        <f t="shared" si="0"/>
        <v>187680700.59000003</v>
      </c>
      <c r="S20" s="359"/>
      <c r="T20" s="360"/>
      <c r="U20" s="58"/>
    </row>
    <row r="21" spans="1:23" ht="26.1" customHeight="1" x14ac:dyDescent="0.3">
      <c r="A21" s="348">
        <v>2</v>
      </c>
      <c r="B21" s="350" t="s">
        <v>99</v>
      </c>
      <c r="C21" s="350" t="s">
        <v>95</v>
      </c>
      <c r="D21" s="59" t="s">
        <v>100</v>
      </c>
      <c r="E21" s="69">
        <v>3</v>
      </c>
      <c r="F21" s="69">
        <v>3</v>
      </c>
      <c r="G21" s="69">
        <v>3</v>
      </c>
      <c r="H21" s="69">
        <v>3</v>
      </c>
      <c r="I21" s="69">
        <v>3</v>
      </c>
      <c r="J21" s="69">
        <v>3</v>
      </c>
      <c r="K21" s="69">
        <v>3</v>
      </c>
      <c r="L21" s="69">
        <v>3</v>
      </c>
      <c r="M21" s="69">
        <v>2</v>
      </c>
      <c r="N21" s="69">
        <v>2</v>
      </c>
      <c r="O21" s="69">
        <v>3</v>
      </c>
      <c r="P21" s="69"/>
      <c r="Q21" s="352">
        <v>7836</v>
      </c>
      <c r="R21" s="68">
        <f t="shared" si="0"/>
        <v>31</v>
      </c>
      <c r="S21" s="353" t="s">
        <v>101</v>
      </c>
      <c r="T21" s="354" t="s">
        <v>98</v>
      </c>
      <c r="U21" s="58">
        <v>11906258.23</v>
      </c>
      <c r="W21" s="62">
        <f>R22-U21</f>
        <v>2358139</v>
      </c>
    </row>
    <row r="22" spans="1:23" ht="26.1" customHeight="1" x14ac:dyDescent="0.3">
      <c r="A22" s="348"/>
      <c r="B22" s="350"/>
      <c r="C22" s="350"/>
      <c r="D22" s="59" t="s">
        <v>47</v>
      </c>
      <c r="E22" s="70">
        <v>719817.66</v>
      </c>
      <c r="F22" s="70">
        <v>972454.3</v>
      </c>
      <c r="G22" s="70">
        <v>1202526.58</v>
      </c>
      <c r="H22" s="70">
        <v>1098879.7099999997</v>
      </c>
      <c r="I22" s="70">
        <v>1334194.99</v>
      </c>
      <c r="J22" s="70">
        <v>1047319.5000000002</v>
      </c>
      <c r="K22" s="70">
        <v>1289987.1299999999</v>
      </c>
      <c r="L22" s="70">
        <v>905319.51</v>
      </c>
      <c r="M22" s="70">
        <v>1194098.28</v>
      </c>
      <c r="N22" s="70">
        <v>1408709.46</v>
      </c>
      <c r="O22" s="70">
        <v>1252411.93</v>
      </c>
      <c r="P22" s="70">
        <v>1838678.1799999997</v>
      </c>
      <c r="Q22" s="352"/>
      <c r="R22" s="61">
        <f t="shared" si="0"/>
        <v>14264397.23</v>
      </c>
      <c r="S22" s="353"/>
      <c r="T22" s="354"/>
      <c r="U22" s="58"/>
    </row>
    <row r="23" spans="1:23" ht="26.1" customHeight="1" x14ac:dyDescent="0.3">
      <c r="A23" s="348"/>
      <c r="B23" s="350"/>
      <c r="C23" s="350" t="s">
        <v>48</v>
      </c>
      <c r="D23" s="59" t="s">
        <v>100</v>
      </c>
      <c r="E23" s="65">
        <v>1</v>
      </c>
      <c r="F23" s="65">
        <v>2</v>
      </c>
      <c r="G23" s="65">
        <v>3</v>
      </c>
      <c r="H23" s="65">
        <v>2</v>
      </c>
      <c r="I23" s="65">
        <v>2</v>
      </c>
      <c r="J23" s="65">
        <v>2</v>
      </c>
      <c r="K23" s="65">
        <v>4</v>
      </c>
      <c r="L23" s="65">
        <v>2</v>
      </c>
      <c r="M23" s="65">
        <v>1</v>
      </c>
      <c r="N23" s="65">
        <v>2</v>
      </c>
      <c r="O23" s="65">
        <v>2</v>
      </c>
      <c r="P23" s="65">
        <v>6</v>
      </c>
      <c r="Q23" s="71"/>
      <c r="R23" s="68">
        <f>SUM(E23:P23)</f>
        <v>29</v>
      </c>
      <c r="S23" s="355">
        <f>R23/R21</f>
        <v>0.93548387096774188</v>
      </c>
      <c r="T23" s="357">
        <f>R24/R22</f>
        <v>0.99882027822636577</v>
      </c>
      <c r="U23" s="58"/>
    </row>
    <row r="24" spans="1:23" ht="27" customHeight="1" x14ac:dyDescent="0.3">
      <c r="A24" s="348"/>
      <c r="B24" s="350"/>
      <c r="C24" s="350"/>
      <c r="D24" s="59" t="s">
        <v>47</v>
      </c>
      <c r="E24" s="70">
        <v>719817.66</v>
      </c>
      <c r="F24" s="70">
        <v>972454.3</v>
      </c>
      <c r="G24" s="70">
        <v>1202526.58</v>
      </c>
      <c r="H24" s="70">
        <v>1098879.7099999997</v>
      </c>
      <c r="I24" s="70">
        <v>1334194.99</v>
      </c>
      <c r="J24" s="70">
        <v>1047319.5000000002</v>
      </c>
      <c r="K24" s="70">
        <v>1289987.1299999999</v>
      </c>
      <c r="L24" s="70">
        <v>905319.51</v>
      </c>
      <c r="M24" s="70">
        <v>1194098.28</v>
      </c>
      <c r="N24" s="70">
        <v>1408709.46</v>
      </c>
      <c r="O24" s="70">
        <v>1252411.93</v>
      </c>
      <c r="P24" s="70">
        <v>1821850.1599999997</v>
      </c>
      <c r="Q24" s="71"/>
      <c r="R24" s="61">
        <f t="shared" si="0"/>
        <v>14247569.210000001</v>
      </c>
      <c r="S24" s="359"/>
      <c r="T24" s="360"/>
      <c r="U24" s="58"/>
    </row>
    <row r="25" spans="1:23" ht="27" customHeight="1" x14ac:dyDescent="0.3">
      <c r="A25" s="348">
        <v>3</v>
      </c>
      <c r="B25" s="350" t="s">
        <v>102</v>
      </c>
      <c r="C25" s="350" t="s">
        <v>95</v>
      </c>
      <c r="D25" s="59" t="s">
        <v>103</v>
      </c>
      <c r="E25" s="69">
        <v>1</v>
      </c>
      <c r="F25" s="69">
        <v>1</v>
      </c>
      <c r="G25" s="69">
        <v>1</v>
      </c>
      <c r="H25" s="69">
        <v>1</v>
      </c>
      <c r="I25" s="72">
        <v>1</v>
      </c>
      <c r="J25" s="72">
        <v>1</v>
      </c>
      <c r="K25" s="69">
        <v>1</v>
      </c>
      <c r="L25" s="69">
        <v>1</v>
      </c>
      <c r="M25" s="69">
        <v>1</v>
      </c>
      <c r="N25" s="69">
        <v>1</v>
      </c>
      <c r="O25" s="69">
        <v>1</v>
      </c>
      <c r="P25" s="69">
        <v>1</v>
      </c>
      <c r="Q25" s="352">
        <v>7836</v>
      </c>
      <c r="R25" s="68">
        <f t="shared" si="0"/>
        <v>12</v>
      </c>
      <c r="S25" s="353" t="s">
        <v>104</v>
      </c>
      <c r="T25" s="354" t="s">
        <v>98</v>
      </c>
      <c r="U25" s="58">
        <v>5066052.5600000005</v>
      </c>
      <c r="W25" s="62">
        <f>R26-U25</f>
        <v>512407.46999999881</v>
      </c>
    </row>
    <row r="26" spans="1:23" ht="27" customHeight="1" x14ac:dyDescent="0.3">
      <c r="A26" s="348"/>
      <c r="B26" s="350"/>
      <c r="C26" s="350"/>
      <c r="D26" s="59" t="s">
        <v>47</v>
      </c>
      <c r="E26" s="70">
        <v>473380.46000000008</v>
      </c>
      <c r="F26" s="70">
        <v>400729.49</v>
      </c>
      <c r="G26" s="70">
        <v>430731.85000000015</v>
      </c>
      <c r="H26" s="70">
        <v>428317.51000000007</v>
      </c>
      <c r="I26" s="70">
        <v>452236.60000000003</v>
      </c>
      <c r="J26" s="70">
        <v>440057.35000000009</v>
      </c>
      <c r="K26" s="70">
        <v>434668.91000000003</v>
      </c>
      <c r="L26" s="70">
        <v>425149.45999999996</v>
      </c>
      <c r="M26" s="70">
        <v>426390.29000000004</v>
      </c>
      <c r="N26" s="70">
        <v>464217.39999999991</v>
      </c>
      <c r="O26" s="70">
        <v>427787.56</v>
      </c>
      <c r="P26" s="70">
        <v>774793.14999999991</v>
      </c>
      <c r="Q26" s="352"/>
      <c r="R26" s="61">
        <f t="shared" si="0"/>
        <v>5578460.0299999993</v>
      </c>
      <c r="S26" s="353"/>
      <c r="T26" s="354"/>
      <c r="U26" s="58"/>
    </row>
    <row r="27" spans="1:23" ht="27" customHeight="1" x14ac:dyDescent="0.3">
      <c r="A27" s="348"/>
      <c r="B27" s="350"/>
      <c r="C27" s="350" t="s">
        <v>48</v>
      </c>
      <c r="D27" s="59" t="s">
        <v>103</v>
      </c>
      <c r="E27" s="65">
        <v>1</v>
      </c>
      <c r="F27" s="65">
        <v>1</v>
      </c>
      <c r="G27" s="65">
        <v>1</v>
      </c>
      <c r="H27" s="65">
        <v>1</v>
      </c>
      <c r="I27" s="65">
        <v>1</v>
      </c>
      <c r="J27" s="65">
        <v>1</v>
      </c>
      <c r="K27" s="66">
        <v>1</v>
      </c>
      <c r="L27" s="66">
        <v>1</v>
      </c>
      <c r="M27" s="66">
        <v>1</v>
      </c>
      <c r="N27" s="66">
        <v>1</v>
      </c>
      <c r="O27" s="66">
        <v>1</v>
      </c>
      <c r="P27" s="66">
        <v>1</v>
      </c>
      <c r="Q27" s="71"/>
      <c r="R27" s="68">
        <f t="shared" si="0"/>
        <v>12</v>
      </c>
      <c r="S27" s="355">
        <f>R27/R25</f>
        <v>1</v>
      </c>
      <c r="T27" s="357">
        <f>R28/R26</f>
        <v>0.97576833942108576</v>
      </c>
      <c r="U27" s="58"/>
    </row>
    <row r="28" spans="1:23" ht="26.1" customHeight="1" x14ac:dyDescent="0.3">
      <c r="A28" s="348"/>
      <c r="B28" s="350"/>
      <c r="C28" s="350"/>
      <c r="D28" s="59" t="s">
        <v>47</v>
      </c>
      <c r="E28" s="70">
        <v>473380.46000000008</v>
      </c>
      <c r="F28" s="70">
        <v>400729.49</v>
      </c>
      <c r="G28" s="70">
        <v>430731.85000000015</v>
      </c>
      <c r="H28" s="70">
        <v>428317.51000000007</v>
      </c>
      <c r="I28" s="70">
        <v>452236.60000000003</v>
      </c>
      <c r="J28" s="70">
        <v>440057.35000000009</v>
      </c>
      <c r="K28" s="70">
        <v>434668.91000000003</v>
      </c>
      <c r="L28" s="70">
        <v>425149.45999999996</v>
      </c>
      <c r="M28" s="70">
        <v>426390.29000000004</v>
      </c>
      <c r="N28" s="70">
        <v>464217.39999999991</v>
      </c>
      <c r="O28" s="70">
        <v>427787.56</v>
      </c>
      <c r="P28" s="70">
        <v>639617.80000000016</v>
      </c>
      <c r="Q28" s="71"/>
      <c r="R28" s="61">
        <f t="shared" si="0"/>
        <v>5443284.6799999997</v>
      </c>
      <c r="S28" s="359"/>
      <c r="T28" s="360"/>
      <c r="U28" s="58"/>
    </row>
    <row r="29" spans="1:23" ht="26.1" customHeight="1" x14ac:dyDescent="0.3">
      <c r="A29" s="348">
        <v>4</v>
      </c>
      <c r="B29" s="350" t="s">
        <v>105</v>
      </c>
      <c r="C29" s="350" t="s">
        <v>95</v>
      </c>
      <c r="D29" s="59" t="s">
        <v>106</v>
      </c>
      <c r="E29" s="69"/>
      <c r="F29" s="69"/>
      <c r="G29" s="69">
        <v>1</v>
      </c>
      <c r="H29" s="69"/>
      <c r="I29" s="72"/>
      <c r="J29" s="72">
        <v>1</v>
      </c>
      <c r="K29" s="69"/>
      <c r="L29" s="69"/>
      <c r="M29" s="69">
        <v>1</v>
      </c>
      <c r="N29" s="69"/>
      <c r="O29" s="69"/>
      <c r="P29" s="69">
        <v>1</v>
      </c>
      <c r="Q29" s="352">
        <v>7836</v>
      </c>
      <c r="R29" s="68">
        <f t="shared" si="0"/>
        <v>4</v>
      </c>
      <c r="S29" s="353" t="s">
        <v>107</v>
      </c>
      <c r="T29" s="354" t="s">
        <v>98</v>
      </c>
      <c r="U29" s="58">
        <v>927612.63</v>
      </c>
      <c r="W29" s="62">
        <f>R30-U29</f>
        <v>364608.93000000005</v>
      </c>
    </row>
    <row r="30" spans="1:23" ht="26.1" customHeight="1" x14ac:dyDescent="0.3">
      <c r="A30" s="348"/>
      <c r="B30" s="350"/>
      <c r="C30" s="350"/>
      <c r="D30" s="59" t="s">
        <v>47</v>
      </c>
      <c r="E30" s="70"/>
      <c r="F30" s="70"/>
      <c r="G30" s="70">
        <v>288659.71000000002</v>
      </c>
      <c r="H30" s="73"/>
      <c r="I30" s="70"/>
      <c r="J30" s="70">
        <v>341818.15</v>
      </c>
      <c r="K30" s="70"/>
      <c r="L30" s="70"/>
      <c r="M30" s="70">
        <v>318132.08000000007</v>
      </c>
      <c r="N30" s="70"/>
      <c r="O30" s="70"/>
      <c r="P30" s="70">
        <v>343611.62</v>
      </c>
      <c r="Q30" s="352"/>
      <c r="R30" s="61">
        <f t="shared" si="0"/>
        <v>1292221.56</v>
      </c>
      <c r="S30" s="353"/>
      <c r="T30" s="354"/>
      <c r="U30" s="58"/>
    </row>
    <row r="31" spans="1:23" ht="26.1" customHeight="1" x14ac:dyDescent="0.3">
      <c r="A31" s="348"/>
      <c r="B31" s="350"/>
      <c r="C31" s="350" t="s">
        <v>48</v>
      </c>
      <c r="D31" s="59" t="s">
        <v>106</v>
      </c>
      <c r="E31" s="70"/>
      <c r="F31" s="70"/>
      <c r="G31" s="65">
        <v>1</v>
      </c>
      <c r="H31" s="74"/>
      <c r="I31" s="65"/>
      <c r="J31" s="65">
        <v>1</v>
      </c>
      <c r="K31" s="65"/>
      <c r="L31" s="65"/>
      <c r="M31" s="66">
        <v>1</v>
      </c>
      <c r="N31" s="65"/>
      <c r="O31" s="65"/>
      <c r="P31" s="66">
        <v>1</v>
      </c>
      <c r="Q31" s="71"/>
      <c r="R31" s="68">
        <f>SUM(E31:P31)</f>
        <v>4</v>
      </c>
      <c r="S31" s="355">
        <f>R31/R29</f>
        <v>1</v>
      </c>
      <c r="T31" s="357">
        <f>R32/R30</f>
        <v>0.9485250191925293</v>
      </c>
      <c r="U31" s="58"/>
    </row>
    <row r="32" spans="1:23" ht="26.1" customHeight="1" x14ac:dyDescent="0.3">
      <c r="A32" s="348"/>
      <c r="B32" s="350"/>
      <c r="C32" s="350"/>
      <c r="D32" s="59" t="s">
        <v>47</v>
      </c>
      <c r="E32" s="70"/>
      <c r="F32" s="70"/>
      <c r="G32" s="70">
        <v>288659.71000000002</v>
      </c>
      <c r="H32" s="73"/>
      <c r="I32" s="70"/>
      <c r="J32" s="70">
        <v>341818.15</v>
      </c>
      <c r="K32" s="70"/>
      <c r="L32" s="70"/>
      <c r="M32" s="70">
        <v>318132.08000000007</v>
      </c>
      <c r="N32" s="70"/>
      <c r="O32" s="70"/>
      <c r="P32" s="70">
        <v>277094.54000000004</v>
      </c>
      <c r="Q32" s="71"/>
      <c r="R32" s="61">
        <f t="shared" si="0"/>
        <v>1225704.4800000002</v>
      </c>
      <c r="S32" s="359"/>
      <c r="T32" s="360"/>
      <c r="U32" s="58"/>
    </row>
    <row r="33" spans="1:23" ht="26.1" customHeight="1" x14ac:dyDescent="0.3">
      <c r="A33" s="348">
        <v>5</v>
      </c>
      <c r="B33" s="361" t="s">
        <v>108</v>
      </c>
      <c r="C33" s="350" t="s">
        <v>95</v>
      </c>
      <c r="D33" s="59" t="s">
        <v>106</v>
      </c>
      <c r="E33" s="69">
        <v>31</v>
      </c>
      <c r="F33" s="69">
        <v>28</v>
      </c>
      <c r="G33" s="69">
        <v>30</v>
      </c>
      <c r="H33" s="69">
        <v>30</v>
      </c>
      <c r="I33" s="72">
        <v>30</v>
      </c>
      <c r="J33" s="72">
        <v>30</v>
      </c>
      <c r="K33" s="69">
        <v>30</v>
      </c>
      <c r="L33" s="69">
        <v>31</v>
      </c>
      <c r="M33" s="69">
        <v>30</v>
      </c>
      <c r="N33" s="69">
        <v>30</v>
      </c>
      <c r="O33" s="69">
        <v>30</v>
      </c>
      <c r="P33" s="69">
        <v>30</v>
      </c>
      <c r="Q33" s="352">
        <v>7836</v>
      </c>
      <c r="R33" s="68">
        <f t="shared" si="0"/>
        <v>360</v>
      </c>
      <c r="S33" s="353" t="s">
        <v>109</v>
      </c>
      <c r="T33" s="354" t="s">
        <v>98</v>
      </c>
      <c r="U33" s="58">
        <v>8661256.75</v>
      </c>
      <c r="W33" s="62">
        <f>R34-U33</f>
        <v>1168657.25</v>
      </c>
    </row>
    <row r="34" spans="1:23" ht="26.1" customHeight="1" x14ac:dyDescent="0.3">
      <c r="A34" s="348"/>
      <c r="B34" s="361"/>
      <c r="C34" s="350"/>
      <c r="D34" s="59" t="s">
        <v>47</v>
      </c>
      <c r="E34" s="70">
        <v>732135.9</v>
      </c>
      <c r="F34" s="70">
        <v>1014277.96</v>
      </c>
      <c r="G34" s="70">
        <v>741791.55</v>
      </c>
      <c r="H34" s="70">
        <v>709747.4600000002</v>
      </c>
      <c r="I34" s="70">
        <v>734333.5199999999</v>
      </c>
      <c r="J34" s="70">
        <v>1040412.79</v>
      </c>
      <c r="K34" s="70">
        <v>600421.3400000002</v>
      </c>
      <c r="L34" s="70">
        <v>933070.61</v>
      </c>
      <c r="M34" s="70">
        <v>728811.78000000026</v>
      </c>
      <c r="N34" s="70">
        <v>791657.22</v>
      </c>
      <c r="O34" s="70">
        <v>743807.2200000002</v>
      </c>
      <c r="P34" s="70">
        <v>1059446.6500000001</v>
      </c>
      <c r="Q34" s="352"/>
      <c r="R34" s="61">
        <f t="shared" si="0"/>
        <v>9829914</v>
      </c>
      <c r="S34" s="353"/>
      <c r="T34" s="354"/>
      <c r="U34" s="58"/>
    </row>
    <row r="35" spans="1:23" ht="26.1" customHeight="1" x14ac:dyDescent="0.3">
      <c r="A35" s="348"/>
      <c r="B35" s="361"/>
      <c r="C35" s="350" t="s">
        <v>48</v>
      </c>
      <c r="D35" s="59" t="s">
        <v>106</v>
      </c>
      <c r="E35" s="65">
        <v>31</v>
      </c>
      <c r="F35" s="65">
        <v>28</v>
      </c>
      <c r="G35" s="65">
        <v>31</v>
      </c>
      <c r="H35" s="65">
        <v>30</v>
      </c>
      <c r="I35" s="65">
        <v>30</v>
      </c>
      <c r="J35" s="65">
        <v>30</v>
      </c>
      <c r="K35" s="65">
        <v>31</v>
      </c>
      <c r="L35" s="65">
        <v>31</v>
      </c>
      <c r="M35" s="65">
        <v>28</v>
      </c>
      <c r="N35" s="65">
        <v>31</v>
      </c>
      <c r="O35" s="65">
        <v>30</v>
      </c>
      <c r="P35" s="65">
        <v>31</v>
      </c>
      <c r="Q35" s="71"/>
      <c r="R35" s="68">
        <f t="shared" si="0"/>
        <v>362</v>
      </c>
      <c r="S35" s="355">
        <f>R35/R33</f>
        <v>1.0055555555555555</v>
      </c>
      <c r="T35" s="357">
        <f>R36/R34</f>
        <v>0.97963726844405752</v>
      </c>
      <c r="U35" s="58"/>
    </row>
    <row r="36" spans="1:23" ht="26.1" customHeight="1" x14ac:dyDescent="0.3">
      <c r="A36" s="348"/>
      <c r="B36" s="361"/>
      <c r="C36" s="350"/>
      <c r="D36" s="59" t="s">
        <v>47</v>
      </c>
      <c r="E36" s="70">
        <v>732135.9</v>
      </c>
      <c r="F36" s="70">
        <v>1014277.96</v>
      </c>
      <c r="G36" s="70">
        <v>741791.55</v>
      </c>
      <c r="H36" s="70">
        <v>709747.4600000002</v>
      </c>
      <c r="I36" s="70">
        <v>734333.5199999999</v>
      </c>
      <c r="J36" s="70">
        <v>1040412.79</v>
      </c>
      <c r="K36" s="70">
        <v>600421.3400000002</v>
      </c>
      <c r="L36" s="70">
        <v>933070.61</v>
      </c>
      <c r="M36" s="70">
        <v>728811.78000000026</v>
      </c>
      <c r="N36" s="70">
        <v>791657.22</v>
      </c>
      <c r="O36" s="70">
        <v>743807.2200000002</v>
      </c>
      <c r="P36" s="70">
        <v>859282.75000000023</v>
      </c>
      <c r="Q36" s="71"/>
      <c r="R36" s="61">
        <f t="shared" si="0"/>
        <v>9629750.0999999996</v>
      </c>
      <c r="S36" s="359"/>
      <c r="T36" s="360"/>
      <c r="U36" s="58"/>
    </row>
    <row r="37" spans="1:23" ht="26.1" customHeight="1" x14ac:dyDescent="0.3">
      <c r="A37" s="348">
        <v>6</v>
      </c>
      <c r="B37" s="361" t="s">
        <v>110</v>
      </c>
      <c r="C37" s="350" t="s">
        <v>95</v>
      </c>
      <c r="D37" s="59" t="s">
        <v>111</v>
      </c>
      <c r="E37" s="69">
        <v>400</v>
      </c>
      <c r="F37" s="69">
        <v>500</v>
      </c>
      <c r="G37" s="69">
        <v>400</v>
      </c>
      <c r="H37" s="69">
        <v>500</v>
      </c>
      <c r="I37" s="72">
        <v>500</v>
      </c>
      <c r="J37" s="72">
        <v>500</v>
      </c>
      <c r="K37" s="69">
        <v>500</v>
      </c>
      <c r="L37" s="69">
        <v>500</v>
      </c>
      <c r="M37" s="69">
        <v>500</v>
      </c>
      <c r="N37" s="69">
        <v>500</v>
      </c>
      <c r="O37" s="69">
        <v>600</v>
      </c>
      <c r="P37" s="69">
        <v>600</v>
      </c>
      <c r="Q37" s="352">
        <v>2767</v>
      </c>
      <c r="R37" s="68">
        <f t="shared" si="0"/>
        <v>6000</v>
      </c>
      <c r="S37" s="353" t="s">
        <v>112</v>
      </c>
      <c r="T37" s="354" t="s">
        <v>98</v>
      </c>
      <c r="U37" s="58">
        <v>2002275.53</v>
      </c>
      <c r="W37" s="62">
        <f>R38-U37</f>
        <v>573424.97</v>
      </c>
    </row>
    <row r="38" spans="1:23" ht="26.1" customHeight="1" x14ac:dyDescent="0.3">
      <c r="A38" s="348"/>
      <c r="B38" s="361"/>
      <c r="C38" s="350"/>
      <c r="D38" s="59" t="s">
        <v>47</v>
      </c>
      <c r="E38" s="70">
        <v>230676.14</v>
      </c>
      <c r="F38" s="70">
        <v>199784.23</v>
      </c>
      <c r="G38" s="70">
        <v>191876.88</v>
      </c>
      <c r="H38" s="70">
        <v>192213.60999999996</v>
      </c>
      <c r="I38" s="70">
        <v>232748.18999999994</v>
      </c>
      <c r="J38" s="70">
        <v>205493.55999999997</v>
      </c>
      <c r="K38" s="70">
        <v>197743.47999999992</v>
      </c>
      <c r="L38" s="70">
        <v>198720.69</v>
      </c>
      <c r="M38" s="70">
        <v>197282.1</v>
      </c>
      <c r="N38" s="70">
        <v>216977.49999999997</v>
      </c>
      <c r="O38" s="70">
        <v>196936.28999999998</v>
      </c>
      <c r="P38" s="70">
        <v>315247.83</v>
      </c>
      <c r="Q38" s="352"/>
      <c r="R38" s="61">
        <f t="shared" si="0"/>
        <v>2575700.5</v>
      </c>
      <c r="S38" s="353"/>
      <c r="T38" s="354"/>
      <c r="U38" s="58"/>
    </row>
    <row r="39" spans="1:23" ht="26.1" customHeight="1" x14ac:dyDescent="0.3">
      <c r="A39" s="348"/>
      <c r="B39" s="361"/>
      <c r="C39" s="350" t="s">
        <v>48</v>
      </c>
      <c r="D39" s="59" t="s">
        <v>111</v>
      </c>
      <c r="E39" s="65">
        <v>372</v>
      </c>
      <c r="F39" s="65">
        <v>418</v>
      </c>
      <c r="G39" s="65">
        <v>453</v>
      </c>
      <c r="H39" s="65">
        <v>432</v>
      </c>
      <c r="I39" s="65">
        <v>467</v>
      </c>
      <c r="J39" s="65">
        <v>442</v>
      </c>
      <c r="K39" s="65">
        <v>525</v>
      </c>
      <c r="L39" s="65">
        <v>475</v>
      </c>
      <c r="M39" s="65">
        <v>459</v>
      </c>
      <c r="N39" s="65">
        <v>562</v>
      </c>
      <c r="O39" s="65">
        <v>444</v>
      </c>
      <c r="P39" s="66">
        <v>551</v>
      </c>
      <c r="Q39" s="71"/>
      <c r="R39" s="68">
        <f>SUM(E39:P39)</f>
        <v>5600</v>
      </c>
      <c r="S39" s="355">
        <f>R39/R37</f>
        <v>0.93333333333333335</v>
      </c>
      <c r="T39" s="357">
        <f>R40/R38</f>
        <v>0.99470296332978148</v>
      </c>
      <c r="U39" s="58"/>
    </row>
    <row r="40" spans="1:23" ht="26.1" customHeight="1" x14ac:dyDescent="0.3">
      <c r="A40" s="348"/>
      <c r="B40" s="361"/>
      <c r="C40" s="350"/>
      <c r="D40" s="59" t="s">
        <v>47</v>
      </c>
      <c r="E40" s="70">
        <v>230676.14</v>
      </c>
      <c r="F40" s="70">
        <v>199784.23</v>
      </c>
      <c r="G40" s="70">
        <v>191876.88</v>
      </c>
      <c r="H40" s="70">
        <v>192213.60999999996</v>
      </c>
      <c r="I40" s="70">
        <v>232748.18999999994</v>
      </c>
      <c r="J40" s="70">
        <v>205493.55999999997</v>
      </c>
      <c r="K40" s="70">
        <v>197743.47999999992</v>
      </c>
      <c r="L40" s="70">
        <v>198720.69</v>
      </c>
      <c r="M40" s="70">
        <v>197282.1</v>
      </c>
      <c r="N40" s="70">
        <v>216977.49999999997</v>
      </c>
      <c r="O40" s="70">
        <v>196936.28999999998</v>
      </c>
      <c r="P40" s="70">
        <v>301604.25</v>
      </c>
      <c r="Q40" s="71"/>
      <c r="R40" s="61">
        <f t="shared" si="0"/>
        <v>2562056.92</v>
      </c>
      <c r="S40" s="359"/>
      <c r="T40" s="360"/>
      <c r="U40" s="58"/>
    </row>
    <row r="41" spans="1:23" ht="26.1" customHeight="1" x14ac:dyDescent="0.3">
      <c r="A41" s="348">
        <v>7</v>
      </c>
      <c r="B41" s="350" t="s">
        <v>113</v>
      </c>
      <c r="C41" s="350" t="s">
        <v>95</v>
      </c>
      <c r="D41" s="59" t="s">
        <v>114</v>
      </c>
      <c r="E41" s="69">
        <v>10</v>
      </c>
      <c r="F41" s="69">
        <v>10</v>
      </c>
      <c r="G41" s="69">
        <v>10</v>
      </c>
      <c r="H41" s="69">
        <v>10</v>
      </c>
      <c r="I41" s="72">
        <v>12</v>
      </c>
      <c r="J41" s="72">
        <v>10</v>
      </c>
      <c r="K41" s="69">
        <v>14</v>
      </c>
      <c r="L41" s="69">
        <v>12</v>
      </c>
      <c r="M41" s="69">
        <v>12</v>
      </c>
      <c r="N41" s="69">
        <v>14</v>
      </c>
      <c r="O41" s="69">
        <v>12</v>
      </c>
      <c r="P41" s="69">
        <v>16</v>
      </c>
      <c r="Q41" s="352">
        <v>991150</v>
      </c>
      <c r="R41" s="68">
        <f t="shared" si="0"/>
        <v>142</v>
      </c>
      <c r="S41" s="353" t="s">
        <v>115</v>
      </c>
      <c r="T41" s="354" t="s">
        <v>98</v>
      </c>
      <c r="U41" s="58">
        <v>2461171.9199999995</v>
      </c>
      <c r="W41" s="62">
        <f>R42-U41</f>
        <v>-952254.12999999919</v>
      </c>
    </row>
    <row r="42" spans="1:23" ht="26.1" customHeight="1" x14ac:dyDescent="0.3">
      <c r="A42" s="348"/>
      <c r="B42" s="350"/>
      <c r="C42" s="350"/>
      <c r="D42" s="59" t="s">
        <v>47</v>
      </c>
      <c r="E42" s="70">
        <v>26517.77</v>
      </c>
      <c r="F42" s="70">
        <v>22242.47</v>
      </c>
      <c r="G42" s="70">
        <v>163702.47</v>
      </c>
      <c r="H42" s="70">
        <v>22242.469999999998</v>
      </c>
      <c r="I42" s="70">
        <v>166601.38999999998</v>
      </c>
      <c r="J42" s="70">
        <v>24117.160000000003</v>
      </c>
      <c r="K42" s="70">
        <v>22978.850000000002</v>
      </c>
      <c r="L42" s="70">
        <v>22933.81</v>
      </c>
      <c r="M42" s="70">
        <v>691653.81000000017</v>
      </c>
      <c r="N42" s="70">
        <v>154003.40999999995</v>
      </c>
      <c r="O42" s="70">
        <v>151533.81</v>
      </c>
      <c r="P42" s="70">
        <v>40390.370000000003</v>
      </c>
      <c r="Q42" s="352"/>
      <c r="R42" s="61">
        <f t="shared" si="0"/>
        <v>1508917.7900000003</v>
      </c>
      <c r="S42" s="353"/>
      <c r="T42" s="354"/>
      <c r="U42" s="58"/>
    </row>
    <row r="43" spans="1:23" ht="26.1" customHeight="1" x14ac:dyDescent="0.3">
      <c r="A43" s="348"/>
      <c r="B43" s="350"/>
      <c r="C43" s="350" t="s">
        <v>48</v>
      </c>
      <c r="D43" s="59" t="s">
        <v>114</v>
      </c>
      <c r="E43" s="65">
        <v>10</v>
      </c>
      <c r="F43" s="65">
        <v>10</v>
      </c>
      <c r="G43" s="65">
        <v>8</v>
      </c>
      <c r="H43" s="65">
        <v>7</v>
      </c>
      <c r="I43" s="65">
        <v>11</v>
      </c>
      <c r="J43" s="65">
        <v>11</v>
      </c>
      <c r="K43" s="65">
        <v>18</v>
      </c>
      <c r="L43" s="65">
        <v>19</v>
      </c>
      <c r="M43" s="65">
        <v>12</v>
      </c>
      <c r="N43" s="65">
        <v>16</v>
      </c>
      <c r="O43" s="65">
        <v>18</v>
      </c>
      <c r="P43" s="65">
        <v>19</v>
      </c>
      <c r="Q43" s="71"/>
      <c r="R43" s="68">
        <f t="shared" si="0"/>
        <v>159</v>
      </c>
      <c r="S43" s="355">
        <f>R43/R41</f>
        <v>1.119718309859155</v>
      </c>
      <c r="T43" s="357">
        <f>R44/R42</f>
        <v>0.99155378107113434</v>
      </c>
      <c r="U43" s="58"/>
    </row>
    <row r="44" spans="1:23" ht="26.1" customHeight="1" x14ac:dyDescent="0.3">
      <c r="A44" s="348"/>
      <c r="B44" s="350"/>
      <c r="C44" s="350"/>
      <c r="D44" s="59" t="s">
        <v>47</v>
      </c>
      <c r="E44" s="70">
        <v>26517.77</v>
      </c>
      <c r="F44" s="70">
        <v>22242.47</v>
      </c>
      <c r="G44" s="70">
        <v>163702.47</v>
      </c>
      <c r="H44" s="70">
        <v>22242.469999999998</v>
      </c>
      <c r="I44" s="70">
        <v>166601.38999999998</v>
      </c>
      <c r="J44" s="70">
        <v>24117.160000000003</v>
      </c>
      <c r="K44" s="70">
        <v>22978.850000000002</v>
      </c>
      <c r="L44" s="70">
        <v>22933.81</v>
      </c>
      <c r="M44" s="70">
        <v>691653.81000000017</v>
      </c>
      <c r="N44" s="70">
        <v>154003.40999999995</v>
      </c>
      <c r="O44" s="70">
        <v>151533.81</v>
      </c>
      <c r="P44" s="70">
        <v>27645.720000000008</v>
      </c>
      <c r="Q44" s="71"/>
      <c r="R44" s="61">
        <f t="shared" si="0"/>
        <v>1496173.1400000001</v>
      </c>
      <c r="S44" s="359"/>
      <c r="T44" s="360"/>
      <c r="U44" s="58"/>
    </row>
    <row r="45" spans="1:23" ht="26.1" customHeight="1" x14ac:dyDescent="0.3">
      <c r="A45" s="348">
        <v>8</v>
      </c>
      <c r="B45" s="350" t="s">
        <v>116</v>
      </c>
      <c r="C45" s="350" t="s">
        <v>95</v>
      </c>
      <c r="D45" s="59" t="s">
        <v>117</v>
      </c>
      <c r="E45" s="69">
        <v>2</v>
      </c>
      <c r="F45" s="69">
        <v>2</v>
      </c>
      <c r="G45" s="69">
        <v>2</v>
      </c>
      <c r="H45" s="69">
        <v>2</v>
      </c>
      <c r="I45" s="69">
        <v>2</v>
      </c>
      <c r="J45" s="69">
        <v>2</v>
      </c>
      <c r="K45" s="69">
        <v>2</v>
      </c>
      <c r="L45" s="69">
        <v>2</v>
      </c>
      <c r="M45" s="69">
        <v>2</v>
      </c>
      <c r="N45" s="69">
        <v>2</v>
      </c>
      <c r="O45" s="69">
        <v>2</v>
      </c>
      <c r="P45" s="69">
        <v>2</v>
      </c>
      <c r="Q45" s="352">
        <v>7836</v>
      </c>
      <c r="R45" s="68">
        <f t="shared" si="0"/>
        <v>24</v>
      </c>
      <c r="S45" s="353" t="s">
        <v>118</v>
      </c>
      <c r="T45" s="354" t="s">
        <v>98</v>
      </c>
      <c r="U45" s="58"/>
    </row>
    <row r="46" spans="1:23" ht="26.1" customHeight="1" x14ac:dyDescent="0.3">
      <c r="A46" s="348"/>
      <c r="B46" s="350"/>
      <c r="C46" s="350"/>
      <c r="D46" s="59" t="s">
        <v>47</v>
      </c>
      <c r="E46" s="70">
        <v>1100757.26</v>
      </c>
      <c r="F46" s="70">
        <v>940396.94</v>
      </c>
      <c r="G46" s="70">
        <v>881507.75</v>
      </c>
      <c r="H46" s="70">
        <v>661689.71000000008</v>
      </c>
      <c r="I46" s="70">
        <v>1106600.6599999999</v>
      </c>
      <c r="J46" s="70">
        <v>743051.71000000043</v>
      </c>
      <c r="K46" s="70">
        <v>1309852.0800000003</v>
      </c>
      <c r="L46" s="70">
        <v>711414.20000000007</v>
      </c>
      <c r="M46" s="70">
        <v>1239451.3499999999</v>
      </c>
      <c r="N46" s="70">
        <v>1196499.2999999998</v>
      </c>
      <c r="O46" s="70">
        <v>1227926.5399999996</v>
      </c>
      <c r="P46" s="70">
        <v>10510203.259999998</v>
      </c>
      <c r="Q46" s="352"/>
      <c r="R46" s="61">
        <f t="shared" si="0"/>
        <v>21629350.759999998</v>
      </c>
      <c r="S46" s="353"/>
      <c r="T46" s="354"/>
      <c r="U46" s="58">
        <v>37590670.720000006</v>
      </c>
      <c r="W46" s="62">
        <f>R46-U46</f>
        <v>-15961319.960000008</v>
      </c>
    </row>
    <row r="47" spans="1:23" ht="26.1" customHeight="1" x14ac:dyDescent="0.3">
      <c r="A47" s="348"/>
      <c r="B47" s="350"/>
      <c r="C47" s="350" t="s">
        <v>48</v>
      </c>
      <c r="D47" s="59"/>
      <c r="E47" s="65">
        <v>2</v>
      </c>
      <c r="F47" s="65">
        <v>2</v>
      </c>
      <c r="G47" s="65">
        <v>2</v>
      </c>
      <c r="H47" s="65">
        <v>2</v>
      </c>
      <c r="I47" s="65">
        <v>2</v>
      </c>
      <c r="J47" s="65">
        <v>2</v>
      </c>
      <c r="K47" s="66">
        <v>2</v>
      </c>
      <c r="L47" s="66">
        <v>2</v>
      </c>
      <c r="M47" s="66">
        <v>2</v>
      </c>
      <c r="N47" s="69">
        <v>2</v>
      </c>
      <c r="O47" s="69">
        <v>2</v>
      </c>
      <c r="P47" s="69">
        <v>2</v>
      </c>
      <c r="Q47" s="71"/>
      <c r="R47" s="68">
        <f t="shared" si="0"/>
        <v>24</v>
      </c>
      <c r="S47" s="355">
        <f>R47/R45</f>
        <v>1</v>
      </c>
      <c r="T47" s="357">
        <f>R48/R46</f>
        <v>0.57378135838229849</v>
      </c>
      <c r="U47" s="58"/>
    </row>
    <row r="48" spans="1:23" ht="26.1" customHeight="1" x14ac:dyDescent="0.3">
      <c r="A48" s="348"/>
      <c r="B48" s="350"/>
      <c r="C48" s="350"/>
      <c r="D48" s="59"/>
      <c r="E48" s="70">
        <v>1100757.26</v>
      </c>
      <c r="F48" s="70">
        <v>940396.94</v>
      </c>
      <c r="G48" s="70">
        <v>881507.75</v>
      </c>
      <c r="H48" s="70">
        <v>661689.71000000008</v>
      </c>
      <c r="I48" s="70">
        <v>1106600.6599999999</v>
      </c>
      <c r="J48" s="70">
        <v>743051.71000000043</v>
      </c>
      <c r="K48" s="70">
        <v>1309852.0800000003</v>
      </c>
      <c r="L48" s="70">
        <v>711414.20000000007</v>
      </c>
      <c r="M48" s="70">
        <v>1239451.3499999999</v>
      </c>
      <c r="N48" s="70">
        <v>1196499.2999999998</v>
      </c>
      <c r="O48" s="70">
        <v>1227926.5399999996</v>
      </c>
      <c r="P48" s="70">
        <v>1291370.76</v>
      </c>
      <c r="Q48" s="71"/>
      <c r="R48" s="61">
        <f t="shared" si="0"/>
        <v>12410518.26</v>
      </c>
      <c r="S48" s="359"/>
      <c r="T48" s="360"/>
      <c r="U48" s="58"/>
    </row>
    <row r="49" spans="1:23" ht="26.1" customHeight="1" x14ac:dyDescent="0.3">
      <c r="A49" s="348">
        <v>9</v>
      </c>
      <c r="B49" s="350" t="s">
        <v>119</v>
      </c>
      <c r="C49" s="350" t="s">
        <v>95</v>
      </c>
      <c r="D49" s="59" t="s">
        <v>120</v>
      </c>
      <c r="E49" s="69">
        <v>500</v>
      </c>
      <c r="F49" s="69">
        <v>500</v>
      </c>
      <c r="G49" s="69">
        <v>500</v>
      </c>
      <c r="H49" s="69">
        <v>500</v>
      </c>
      <c r="I49" s="72">
        <v>500</v>
      </c>
      <c r="J49" s="72">
        <v>500</v>
      </c>
      <c r="K49" s="69">
        <v>500</v>
      </c>
      <c r="L49" s="69">
        <v>500</v>
      </c>
      <c r="M49" s="69">
        <v>500</v>
      </c>
      <c r="N49" s="69">
        <v>500</v>
      </c>
      <c r="O49" s="69">
        <v>500</v>
      </c>
      <c r="P49" s="69">
        <v>500</v>
      </c>
      <c r="Q49" s="352">
        <v>7836</v>
      </c>
      <c r="R49" s="68">
        <f t="shared" si="0"/>
        <v>6000</v>
      </c>
      <c r="S49" s="353" t="s">
        <v>121</v>
      </c>
      <c r="T49" s="354" t="s">
        <v>98</v>
      </c>
      <c r="U49" s="58">
        <v>2812522.1300000013</v>
      </c>
      <c r="W49" s="62">
        <f>R50-U49</f>
        <v>530414.32999999961</v>
      </c>
    </row>
    <row r="50" spans="1:23" ht="26.1" customHeight="1" x14ac:dyDescent="0.3">
      <c r="A50" s="348"/>
      <c r="B50" s="350"/>
      <c r="C50" s="350"/>
      <c r="D50" s="59" t="s">
        <v>47</v>
      </c>
      <c r="E50" s="70">
        <v>281781.88</v>
      </c>
      <c r="F50" s="70">
        <v>242442.02</v>
      </c>
      <c r="G50" s="70">
        <v>234439.4</v>
      </c>
      <c r="H50" s="70">
        <v>256211.58</v>
      </c>
      <c r="I50" s="70">
        <v>319638.48000000004</v>
      </c>
      <c r="J50" s="70">
        <v>271427.71000000002</v>
      </c>
      <c r="K50" s="70">
        <v>278550.96000000008</v>
      </c>
      <c r="L50" s="70">
        <v>266250.47000000003</v>
      </c>
      <c r="M50" s="70">
        <v>279894.89</v>
      </c>
      <c r="N50" s="70">
        <v>284026.20000000007</v>
      </c>
      <c r="O50" s="70">
        <v>251885.75999999998</v>
      </c>
      <c r="P50" s="70">
        <v>376387.1100000001</v>
      </c>
      <c r="Q50" s="352"/>
      <c r="R50" s="61">
        <f t="shared" si="0"/>
        <v>3342936.4600000009</v>
      </c>
      <c r="S50" s="353"/>
      <c r="T50" s="354"/>
      <c r="U50" s="58"/>
    </row>
    <row r="51" spans="1:23" ht="26.1" customHeight="1" x14ac:dyDescent="0.3">
      <c r="A51" s="348"/>
      <c r="B51" s="350"/>
      <c r="C51" s="350" t="s">
        <v>48</v>
      </c>
      <c r="D51" s="59"/>
      <c r="E51" s="65">
        <v>431</v>
      </c>
      <c r="F51" s="65">
        <v>469</v>
      </c>
      <c r="G51" s="65">
        <v>483</v>
      </c>
      <c r="H51" s="65">
        <v>618</v>
      </c>
      <c r="I51" s="65">
        <v>553</v>
      </c>
      <c r="J51" s="65">
        <v>630</v>
      </c>
      <c r="K51" s="65">
        <v>687</v>
      </c>
      <c r="L51" s="65">
        <v>521</v>
      </c>
      <c r="M51" s="65">
        <v>643</v>
      </c>
      <c r="N51" s="65">
        <v>500</v>
      </c>
      <c r="O51" s="65">
        <v>398</v>
      </c>
      <c r="P51" s="65">
        <v>424</v>
      </c>
      <c r="Q51" s="71"/>
      <c r="R51" s="68">
        <f t="shared" si="0"/>
        <v>6357</v>
      </c>
      <c r="S51" s="355">
        <f>R51/R49</f>
        <v>1.0595000000000001</v>
      </c>
      <c r="T51" s="357">
        <f>R52/R50</f>
        <v>0.97623040971589381</v>
      </c>
      <c r="U51" s="58"/>
    </row>
    <row r="52" spans="1:23" ht="26.1" customHeight="1" x14ac:dyDescent="0.3">
      <c r="A52" s="348"/>
      <c r="B52" s="350"/>
      <c r="C52" s="350"/>
      <c r="D52" s="59"/>
      <c r="E52" s="70">
        <v>281781.88</v>
      </c>
      <c r="F52" s="70">
        <v>242442.02</v>
      </c>
      <c r="G52" s="70">
        <v>234439.4</v>
      </c>
      <c r="H52" s="70">
        <v>256211.58</v>
      </c>
      <c r="I52" s="70">
        <v>319638.48000000004</v>
      </c>
      <c r="J52" s="70">
        <v>271427.71000000002</v>
      </c>
      <c r="K52" s="70">
        <v>278550.96000000008</v>
      </c>
      <c r="L52" s="70">
        <v>266250.47000000003</v>
      </c>
      <c r="M52" s="70">
        <v>279894.89</v>
      </c>
      <c r="N52" s="70">
        <v>284026.20000000007</v>
      </c>
      <c r="O52" s="70">
        <v>251885.75999999998</v>
      </c>
      <c r="P52" s="70">
        <v>296926.87999999995</v>
      </c>
      <c r="Q52" s="71"/>
      <c r="R52" s="61">
        <f t="shared" si="0"/>
        <v>3263476.2300000004</v>
      </c>
      <c r="S52" s="359"/>
      <c r="T52" s="360"/>
      <c r="U52" s="58"/>
    </row>
    <row r="53" spans="1:23" ht="26.1" customHeight="1" x14ac:dyDescent="0.3">
      <c r="A53" s="348">
        <v>10</v>
      </c>
      <c r="B53" s="350" t="s">
        <v>122</v>
      </c>
      <c r="C53" s="350" t="s">
        <v>95</v>
      </c>
      <c r="D53" s="59" t="s">
        <v>106</v>
      </c>
      <c r="E53" s="69">
        <v>120</v>
      </c>
      <c r="F53" s="69">
        <v>120</v>
      </c>
      <c r="G53" s="69">
        <v>80</v>
      </c>
      <c r="H53" s="69">
        <v>60</v>
      </c>
      <c r="I53" s="72">
        <v>90</v>
      </c>
      <c r="J53" s="72">
        <v>30</v>
      </c>
      <c r="K53" s="69">
        <v>50</v>
      </c>
      <c r="L53" s="69">
        <v>50</v>
      </c>
      <c r="M53" s="69">
        <v>50</v>
      </c>
      <c r="N53" s="69">
        <v>50</v>
      </c>
      <c r="O53" s="69">
        <v>50</v>
      </c>
      <c r="P53" s="69">
        <v>50</v>
      </c>
      <c r="Q53" s="352">
        <v>7836</v>
      </c>
      <c r="R53" s="68">
        <f>SUM(E53:P53)</f>
        <v>800</v>
      </c>
      <c r="S53" s="353" t="s">
        <v>123</v>
      </c>
      <c r="T53" s="354" t="s">
        <v>98</v>
      </c>
      <c r="U53" s="58">
        <v>20828869.800000004</v>
      </c>
      <c r="W53" s="62">
        <f>R54-U53</f>
        <v>-4506975.0300000049</v>
      </c>
    </row>
    <row r="54" spans="1:23" ht="26.1" customHeight="1" x14ac:dyDescent="0.3">
      <c r="A54" s="348"/>
      <c r="B54" s="350"/>
      <c r="C54" s="350"/>
      <c r="D54" s="59" t="s">
        <v>47</v>
      </c>
      <c r="E54" s="70">
        <v>1403046.72</v>
      </c>
      <c r="F54" s="70">
        <v>1136950.28</v>
      </c>
      <c r="G54" s="70">
        <v>1138414.98</v>
      </c>
      <c r="H54" s="70">
        <v>1160444.0199999998</v>
      </c>
      <c r="I54" s="70">
        <v>1350168.9900000002</v>
      </c>
      <c r="J54" s="70">
        <v>1312975.2000000004</v>
      </c>
      <c r="K54" s="70">
        <v>1277356.8800000001</v>
      </c>
      <c r="L54" s="70">
        <v>1258696.6399999997</v>
      </c>
      <c r="M54" s="70">
        <v>1261228.6299999994</v>
      </c>
      <c r="N54" s="70">
        <v>1414834.23</v>
      </c>
      <c r="O54" s="70">
        <v>1290208.8299999996</v>
      </c>
      <c r="P54" s="70">
        <v>2317569.3699999996</v>
      </c>
      <c r="Q54" s="352"/>
      <c r="R54" s="61">
        <f t="shared" si="0"/>
        <v>16321894.77</v>
      </c>
      <c r="S54" s="353"/>
      <c r="T54" s="354"/>
      <c r="U54" s="58"/>
    </row>
    <row r="55" spans="1:23" ht="26.1" customHeight="1" x14ac:dyDescent="0.3">
      <c r="A55" s="348"/>
      <c r="B55" s="350"/>
      <c r="C55" s="350" t="s">
        <v>48</v>
      </c>
      <c r="D55" s="59"/>
      <c r="E55" s="66">
        <v>112</v>
      </c>
      <c r="F55" s="66">
        <v>128</v>
      </c>
      <c r="G55" s="66">
        <v>83</v>
      </c>
      <c r="H55" s="66">
        <v>60</v>
      </c>
      <c r="I55" s="66">
        <v>86</v>
      </c>
      <c r="J55" s="66">
        <v>28</v>
      </c>
      <c r="K55" s="66">
        <v>61</v>
      </c>
      <c r="L55" s="66">
        <v>61</v>
      </c>
      <c r="M55" s="66">
        <v>69</v>
      </c>
      <c r="N55" s="66">
        <v>99</v>
      </c>
      <c r="O55" s="66">
        <v>49</v>
      </c>
      <c r="P55" s="66">
        <v>37</v>
      </c>
      <c r="Q55" s="71"/>
      <c r="R55" s="68">
        <f>SUM(E55:P55)</f>
        <v>873</v>
      </c>
      <c r="S55" s="355">
        <f>R55/R53</f>
        <v>1.0912500000000001</v>
      </c>
      <c r="T55" s="357">
        <f>R56/R54</f>
        <v>0.96469628262405471</v>
      </c>
      <c r="U55" s="58"/>
    </row>
    <row r="56" spans="1:23" ht="26.1" customHeight="1" x14ac:dyDescent="0.3">
      <c r="A56" s="348"/>
      <c r="B56" s="350"/>
      <c r="C56" s="350"/>
      <c r="D56" s="59"/>
      <c r="E56" s="70">
        <v>1403046.72</v>
      </c>
      <c r="F56" s="70">
        <v>1136950.28</v>
      </c>
      <c r="G56" s="70">
        <v>1138414.98</v>
      </c>
      <c r="H56" s="70">
        <v>1160444.0199999998</v>
      </c>
      <c r="I56" s="70">
        <v>1350168.9900000002</v>
      </c>
      <c r="J56" s="70">
        <v>1312975.2000000004</v>
      </c>
      <c r="K56" s="70">
        <v>1277356.8800000001</v>
      </c>
      <c r="L56" s="70">
        <v>1258696.6399999997</v>
      </c>
      <c r="M56" s="70">
        <v>1261228.6299999994</v>
      </c>
      <c r="N56" s="70">
        <v>1414834.23</v>
      </c>
      <c r="O56" s="70">
        <v>1290208.8299999996</v>
      </c>
      <c r="P56" s="70">
        <v>1741345.8100000003</v>
      </c>
      <c r="Q56" s="71"/>
      <c r="R56" s="61">
        <f t="shared" si="0"/>
        <v>15745671.210000001</v>
      </c>
      <c r="S56" s="359"/>
      <c r="T56" s="360"/>
      <c r="U56" s="58"/>
    </row>
    <row r="57" spans="1:23" ht="26.1" customHeight="1" x14ac:dyDescent="0.3">
      <c r="A57" s="348">
        <v>11</v>
      </c>
      <c r="B57" s="350" t="s">
        <v>124</v>
      </c>
      <c r="C57" s="350" t="s">
        <v>95</v>
      </c>
      <c r="D57" s="59" t="s">
        <v>125</v>
      </c>
      <c r="E57" s="69">
        <v>40</v>
      </c>
      <c r="F57" s="69">
        <v>40</v>
      </c>
      <c r="G57" s="69">
        <v>40</v>
      </c>
      <c r="H57" s="69">
        <v>40</v>
      </c>
      <c r="I57" s="72">
        <v>40</v>
      </c>
      <c r="J57" s="72">
        <v>40</v>
      </c>
      <c r="K57" s="69">
        <v>40</v>
      </c>
      <c r="L57" s="69">
        <v>40</v>
      </c>
      <c r="M57" s="69">
        <v>40</v>
      </c>
      <c r="N57" s="69">
        <v>40</v>
      </c>
      <c r="O57" s="69">
        <v>40</v>
      </c>
      <c r="P57" s="69">
        <v>45</v>
      </c>
      <c r="Q57" s="352">
        <v>7836</v>
      </c>
      <c r="R57" s="68">
        <f>SUM(E57:P57)</f>
        <v>485</v>
      </c>
      <c r="S57" s="353" t="s">
        <v>126</v>
      </c>
      <c r="T57" s="354" t="s">
        <v>98</v>
      </c>
      <c r="U57" s="58">
        <v>2155642.1900000004</v>
      </c>
      <c r="W57" s="62">
        <f>R58-U57</f>
        <v>1781152.7199999993</v>
      </c>
    </row>
    <row r="58" spans="1:23" ht="26.1" customHeight="1" x14ac:dyDescent="0.3">
      <c r="A58" s="348"/>
      <c r="B58" s="350"/>
      <c r="C58" s="350"/>
      <c r="D58" s="59" t="s">
        <v>47</v>
      </c>
      <c r="E58" s="70">
        <v>244491.77</v>
      </c>
      <c r="F58" s="70">
        <v>439492.52</v>
      </c>
      <c r="G58" s="70">
        <v>353014.58</v>
      </c>
      <c r="H58" s="70">
        <v>272340.12999999995</v>
      </c>
      <c r="I58" s="70">
        <v>361007.45999999996</v>
      </c>
      <c r="J58" s="70">
        <v>318856.27999999997</v>
      </c>
      <c r="K58" s="70">
        <v>290592.59000000003</v>
      </c>
      <c r="L58" s="70">
        <v>224001.66999999998</v>
      </c>
      <c r="M58" s="70">
        <v>287428.92000000004</v>
      </c>
      <c r="N58" s="70">
        <v>368800.12999999995</v>
      </c>
      <c r="O58" s="70">
        <v>275585.38999999996</v>
      </c>
      <c r="P58" s="70">
        <v>501183.46999999991</v>
      </c>
      <c r="Q58" s="352"/>
      <c r="R58" s="61">
        <f t="shared" si="0"/>
        <v>3936794.9099999997</v>
      </c>
      <c r="S58" s="353"/>
      <c r="T58" s="354"/>
      <c r="U58" s="58"/>
    </row>
    <row r="59" spans="1:23" ht="26.1" customHeight="1" x14ac:dyDescent="0.3">
      <c r="A59" s="348"/>
      <c r="B59" s="350"/>
      <c r="C59" s="350" t="s">
        <v>48</v>
      </c>
      <c r="D59" s="59"/>
      <c r="E59" s="65">
        <v>31</v>
      </c>
      <c r="F59" s="65">
        <v>46</v>
      </c>
      <c r="G59" s="65">
        <v>55</v>
      </c>
      <c r="H59" s="75">
        <v>42</v>
      </c>
      <c r="I59" s="75">
        <v>53</v>
      </c>
      <c r="J59" s="65">
        <v>33</v>
      </c>
      <c r="K59" s="65">
        <v>50</v>
      </c>
      <c r="L59" s="66">
        <v>61</v>
      </c>
      <c r="M59" s="65">
        <v>43</v>
      </c>
      <c r="N59" s="65">
        <v>39</v>
      </c>
      <c r="O59" s="65">
        <v>60</v>
      </c>
      <c r="P59" s="65">
        <v>44</v>
      </c>
      <c r="Q59" s="71"/>
      <c r="R59" s="68">
        <f t="shared" si="0"/>
        <v>557</v>
      </c>
      <c r="S59" s="355">
        <f>R59/R57</f>
        <v>1.1484536082474226</v>
      </c>
      <c r="T59" s="357">
        <f>R60/R58</f>
        <v>0.96741523423682751</v>
      </c>
      <c r="U59" s="58"/>
    </row>
    <row r="60" spans="1:23" ht="26.1" customHeight="1" x14ac:dyDescent="0.3">
      <c r="A60" s="348"/>
      <c r="B60" s="350"/>
      <c r="C60" s="350"/>
      <c r="D60" s="59"/>
      <c r="E60" s="70">
        <v>244491.77</v>
      </c>
      <c r="F60" s="70">
        <v>439492.52</v>
      </c>
      <c r="G60" s="70">
        <v>353014.58</v>
      </c>
      <c r="H60" s="70">
        <v>272340.12999999995</v>
      </c>
      <c r="I60" s="70">
        <v>361007.45999999996</v>
      </c>
      <c r="J60" s="70">
        <v>318856.27999999997</v>
      </c>
      <c r="K60" s="70">
        <v>290592.59000000003</v>
      </c>
      <c r="L60" s="70">
        <v>224001.66999999998</v>
      </c>
      <c r="M60" s="70">
        <v>287428.92000000004</v>
      </c>
      <c r="N60" s="70">
        <v>368800.12999999995</v>
      </c>
      <c r="O60" s="70">
        <v>275585.38999999996</v>
      </c>
      <c r="P60" s="70">
        <v>372903.92999999993</v>
      </c>
      <c r="Q60" s="71"/>
      <c r="R60" s="61">
        <f>SUM(E60:P60)</f>
        <v>3808515.37</v>
      </c>
      <c r="S60" s="359"/>
      <c r="T60" s="360"/>
      <c r="U60" s="58"/>
    </row>
    <row r="61" spans="1:23" ht="26.1" customHeight="1" x14ac:dyDescent="0.3">
      <c r="A61" s="348">
        <v>12</v>
      </c>
      <c r="B61" s="350" t="s">
        <v>127</v>
      </c>
      <c r="C61" s="350" t="s">
        <v>95</v>
      </c>
      <c r="D61" s="59" t="s">
        <v>128</v>
      </c>
      <c r="E61" s="69"/>
      <c r="F61" s="69"/>
      <c r="G61" s="69">
        <v>1</v>
      </c>
      <c r="H61" s="69"/>
      <c r="I61" s="69"/>
      <c r="J61" s="69">
        <v>1</v>
      </c>
      <c r="K61" s="69"/>
      <c r="L61" s="69"/>
      <c r="M61" s="69">
        <v>1</v>
      </c>
      <c r="N61" s="69"/>
      <c r="O61" s="69"/>
      <c r="P61" s="69">
        <v>1</v>
      </c>
      <c r="Q61" s="352">
        <v>7836</v>
      </c>
      <c r="R61" s="68">
        <f t="shared" si="0"/>
        <v>4</v>
      </c>
      <c r="S61" s="353" t="s">
        <v>129</v>
      </c>
      <c r="T61" s="354" t="s">
        <v>98</v>
      </c>
      <c r="U61" s="58">
        <v>3057894.98</v>
      </c>
      <c r="W61" s="62">
        <f>R62-U61</f>
        <v>-95647.329999999609</v>
      </c>
    </row>
    <row r="62" spans="1:23" ht="26.1" customHeight="1" x14ac:dyDescent="0.3">
      <c r="A62" s="348"/>
      <c r="B62" s="350"/>
      <c r="C62" s="350"/>
      <c r="D62" s="59" t="s">
        <v>47</v>
      </c>
      <c r="E62" s="70"/>
      <c r="F62" s="70"/>
      <c r="G62" s="70">
        <v>730030.29</v>
      </c>
      <c r="H62" s="70"/>
      <c r="I62" s="70"/>
      <c r="J62" s="70">
        <v>730599.99000000011</v>
      </c>
      <c r="K62" s="70"/>
      <c r="L62" s="70"/>
      <c r="M62" s="70">
        <v>680292.37000000011</v>
      </c>
      <c r="N62" s="70"/>
      <c r="O62" s="70"/>
      <c r="P62" s="70">
        <v>821325</v>
      </c>
      <c r="Q62" s="352"/>
      <c r="R62" s="61">
        <f>SUM(E62:P62)</f>
        <v>2962247.6500000004</v>
      </c>
      <c r="S62" s="353"/>
      <c r="T62" s="354"/>
      <c r="U62" s="58"/>
    </row>
    <row r="63" spans="1:23" ht="26.1" customHeight="1" x14ac:dyDescent="0.3">
      <c r="A63" s="348"/>
      <c r="B63" s="350"/>
      <c r="C63" s="350" t="s">
        <v>48</v>
      </c>
      <c r="D63" s="59"/>
      <c r="E63" s="65"/>
      <c r="F63" s="65"/>
      <c r="G63" s="65">
        <v>1</v>
      </c>
      <c r="H63" s="65"/>
      <c r="I63" s="65"/>
      <c r="J63" s="65">
        <v>1</v>
      </c>
      <c r="K63" s="65"/>
      <c r="L63" s="65"/>
      <c r="M63" s="66">
        <v>1</v>
      </c>
      <c r="N63" s="65"/>
      <c r="O63" s="65"/>
      <c r="P63" s="66">
        <v>1</v>
      </c>
      <c r="Q63" s="71"/>
      <c r="R63" s="68">
        <f>SUM(E63:P63)</f>
        <v>4</v>
      </c>
      <c r="S63" s="355">
        <f>R63/R61</f>
        <v>1</v>
      </c>
      <c r="T63" s="357">
        <f>R64/R62</f>
        <v>0.96602067014889859</v>
      </c>
      <c r="U63" s="58"/>
    </row>
    <row r="64" spans="1:23" ht="26.1" customHeight="1" thickBot="1" x14ac:dyDescent="0.35">
      <c r="A64" s="349"/>
      <c r="B64" s="351"/>
      <c r="C64" s="351"/>
      <c r="D64" s="76"/>
      <c r="E64" s="77"/>
      <c r="F64" s="77"/>
      <c r="G64" s="77">
        <v>730030.29</v>
      </c>
      <c r="H64" s="77"/>
      <c r="I64" s="77"/>
      <c r="J64" s="77">
        <v>730599.99000000011</v>
      </c>
      <c r="K64" s="77"/>
      <c r="L64" s="77"/>
      <c r="M64" s="77">
        <v>680292.37000000011</v>
      </c>
      <c r="N64" s="77"/>
      <c r="O64" s="77"/>
      <c r="P64" s="77">
        <v>720669.81</v>
      </c>
      <c r="Q64" s="78"/>
      <c r="R64" s="79">
        <f t="shared" si="0"/>
        <v>2861592.4600000004</v>
      </c>
      <c r="S64" s="356"/>
      <c r="T64" s="358"/>
      <c r="U64" s="58"/>
    </row>
    <row r="65" spans="1:26" ht="32.25" customHeight="1" x14ac:dyDescent="0.3">
      <c r="A65" s="328" t="s">
        <v>130</v>
      </c>
      <c r="B65" s="329"/>
      <c r="C65" s="332" t="s">
        <v>95</v>
      </c>
      <c r="D65" s="80" t="s">
        <v>80</v>
      </c>
      <c r="E65" s="81">
        <f>E17+E21+E25+E29+E33+E37+E41+E45+E49+E53+E57+E61</f>
        <v>1107</v>
      </c>
      <c r="F65" s="81">
        <f t="shared" ref="F65:P65" si="1">F17+F21+F25+F29+F33+F37+F41+F45+F49+F53+F57+F61</f>
        <v>1204</v>
      </c>
      <c r="G65" s="81">
        <f t="shared" si="1"/>
        <v>1069</v>
      </c>
      <c r="H65" s="81">
        <f t="shared" si="1"/>
        <v>1146</v>
      </c>
      <c r="I65" s="81">
        <f t="shared" si="1"/>
        <v>1178</v>
      </c>
      <c r="J65" s="81">
        <f t="shared" si="1"/>
        <v>1119</v>
      </c>
      <c r="K65" s="81">
        <f t="shared" si="1"/>
        <v>1140</v>
      </c>
      <c r="L65" s="81">
        <f t="shared" si="1"/>
        <v>1139</v>
      </c>
      <c r="M65" s="81">
        <f t="shared" si="1"/>
        <v>1140</v>
      </c>
      <c r="N65" s="81">
        <f t="shared" si="1"/>
        <v>1139</v>
      </c>
      <c r="O65" s="81">
        <f t="shared" si="1"/>
        <v>1238</v>
      </c>
      <c r="P65" s="81">
        <f t="shared" si="1"/>
        <v>1247</v>
      </c>
      <c r="Q65" s="334"/>
      <c r="R65" s="82">
        <f>R17+R21+R25+R29+R33+R37+R41+R45+R49+R53+R57+R61</f>
        <v>13866</v>
      </c>
      <c r="S65" s="336" t="s">
        <v>81</v>
      </c>
      <c r="T65" s="338" t="s">
        <v>82</v>
      </c>
      <c r="U65" s="83"/>
    </row>
    <row r="66" spans="1:26" ht="28.5" customHeight="1" x14ac:dyDescent="0.3">
      <c r="A66" s="330"/>
      <c r="B66" s="331"/>
      <c r="C66" s="333"/>
      <c r="D66" s="84" t="s">
        <v>47</v>
      </c>
      <c r="E66" s="85">
        <f t="shared" ref="E66:P68" si="2">E18+E22+E26+E30+E34+E38+E42+E46+E50+E54+E58+E62</f>
        <v>5212605.5599999996</v>
      </c>
      <c r="F66" s="85">
        <f t="shared" si="2"/>
        <v>5368770.2100000009</v>
      </c>
      <c r="G66" s="85">
        <f>G18+G22+G26+G30+G34+G38+G42+G46+G50+G54+G58+G62</f>
        <v>92927832.589999989</v>
      </c>
      <c r="H66" s="85">
        <f t="shared" si="2"/>
        <v>4802086.1999999993</v>
      </c>
      <c r="I66" s="85">
        <f t="shared" si="2"/>
        <v>6057530.2800000003</v>
      </c>
      <c r="J66" s="85">
        <f t="shared" si="2"/>
        <v>44289516.280000009</v>
      </c>
      <c r="K66" s="85">
        <f t="shared" si="2"/>
        <v>5702152.2200000007</v>
      </c>
      <c r="L66" s="85">
        <f t="shared" si="2"/>
        <v>4945557.0600000005</v>
      </c>
      <c r="M66" s="85">
        <f t="shared" si="2"/>
        <v>39682302.620000005</v>
      </c>
      <c r="N66" s="85">
        <f t="shared" si="2"/>
        <v>6299724.8500000006</v>
      </c>
      <c r="O66" s="85">
        <f t="shared" si="2"/>
        <v>5818083.3299999991</v>
      </c>
      <c r="P66" s="85">
        <f t="shared" si="2"/>
        <v>51090471.839999989</v>
      </c>
      <c r="Q66" s="335"/>
      <c r="R66" s="86">
        <f>R18+R22+R26+R30+R34+R38+R42+R46+R50+R54+R58+R62</f>
        <v>272196633.04000002</v>
      </c>
      <c r="S66" s="337"/>
      <c r="T66" s="339"/>
      <c r="U66" s="83">
        <f>SUM(U18:U65)</f>
        <v>162005575.91999999</v>
      </c>
      <c r="W66" s="83">
        <f>SUM(W18:W65)</f>
        <v>110191057.12000003</v>
      </c>
    </row>
    <row r="67" spans="1:26" ht="30" customHeight="1" x14ac:dyDescent="0.3">
      <c r="A67" s="330" t="s">
        <v>131</v>
      </c>
      <c r="B67" s="331"/>
      <c r="C67" s="342" t="s">
        <v>48</v>
      </c>
      <c r="D67" s="84" t="s">
        <v>80</v>
      </c>
      <c r="E67" s="87">
        <f>E19+E23+E27+E31+E35+E39+E43+E47+E51+E55+E59+E63</f>
        <v>991</v>
      </c>
      <c r="F67" s="87">
        <f t="shared" si="2"/>
        <v>1104</v>
      </c>
      <c r="G67" s="87">
        <f t="shared" si="2"/>
        <v>1122</v>
      </c>
      <c r="H67" s="87">
        <f t="shared" si="2"/>
        <v>1194</v>
      </c>
      <c r="I67" s="87">
        <f t="shared" si="2"/>
        <v>1205</v>
      </c>
      <c r="J67" s="87">
        <v>1182</v>
      </c>
      <c r="K67" s="87">
        <v>692</v>
      </c>
      <c r="L67" s="87">
        <v>652</v>
      </c>
      <c r="M67" s="88">
        <v>618</v>
      </c>
      <c r="N67" s="87">
        <f t="shared" si="2"/>
        <v>1252</v>
      </c>
      <c r="O67" s="87">
        <f t="shared" si="2"/>
        <v>1004</v>
      </c>
      <c r="P67" s="87">
        <f t="shared" si="2"/>
        <v>1118</v>
      </c>
      <c r="Q67" s="89"/>
      <c r="R67" s="90">
        <f>R19+R23+R27+R31+R35+R39+R43+R47+R51+R55+R59+R63</f>
        <v>13985</v>
      </c>
      <c r="S67" s="344">
        <f>R67/R65</f>
        <v>1.0085821433722775</v>
      </c>
      <c r="T67" s="346">
        <f>R68/R66</f>
        <v>0.95656955687522116</v>
      </c>
      <c r="U67" s="58"/>
      <c r="Y67" s="91"/>
      <c r="Z67" s="91"/>
    </row>
    <row r="68" spans="1:26" ht="28.5" customHeight="1" thickBot="1" x14ac:dyDescent="0.35">
      <c r="A68" s="340"/>
      <c r="B68" s="341"/>
      <c r="C68" s="343"/>
      <c r="D68" s="92" t="s">
        <v>47</v>
      </c>
      <c r="E68" s="93">
        <f>E20+E24+E28+E32+E36+E40+E44+E48+E52+E56+E60+E64</f>
        <v>5212605.5599999996</v>
      </c>
      <c r="F68" s="93">
        <f t="shared" si="2"/>
        <v>5368770.2100000009</v>
      </c>
      <c r="G68" s="93">
        <f t="shared" si="2"/>
        <v>92927832.589999989</v>
      </c>
      <c r="H68" s="93">
        <f t="shared" si="2"/>
        <v>4802086.1999999993</v>
      </c>
      <c r="I68" s="93">
        <f t="shared" si="2"/>
        <v>6057530.2800000003</v>
      </c>
      <c r="J68" s="93">
        <f t="shared" si="2"/>
        <v>44289516.280000009</v>
      </c>
      <c r="K68" s="93">
        <f t="shared" si="2"/>
        <v>5702152.2200000007</v>
      </c>
      <c r="L68" s="93">
        <f t="shared" si="2"/>
        <v>4945557.0600000005</v>
      </c>
      <c r="M68" s="93">
        <f t="shared" si="2"/>
        <v>39682302.620000005</v>
      </c>
      <c r="N68" s="93">
        <f t="shared" si="2"/>
        <v>6299724.8500000006</v>
      </c>
      <c r="O68" s="93">
        <f t="shared" si="2"/>
        <v>5818083.3299999991</v>
      </c>
      <c r="P68" s="93">
        <f t="shared" si="2"/>
        <v>39268851.45000001</v>
      </c>
      <c r="Q68" s="94"/>
      <c r="R68" s="95">
        <f>R20+R24+R28+R32+R36+R40+R44+R48+R52+R56+R60+R64</f>
        <v>260375012.65000001</v>
      </c>
      <c r="S68" s="345"/>
      <c r="T68" s="347"/>
      <c r="U68" s="58"/>
      <c r="Y68" s="96"/>
      <c r="Z68" s="62"/>
    </row>
    <row r="69" spans="1:26" x14ac:dyDescent="0.3">
      <c r="A69" t="s">
        <v>132</v>
      </c>
    </row>
    <row r="70" spans="1:26" x14ac:dyDescent="0.3">
      <c r="A70" t="s">
        <v>133</v>
      </c>
      <c r="E70" s="91"/>
      <c r="F70" s="91"/>
      <c r="G70" s="91"/>
      <c r="H70" s="91"/>
      <c r="I70" s="91"/>
      <c r="J70" s="91"/>
      <c r="K70" s="91"/>
      <c r="L70" s="91"/>
      <c r="M70" s="91"/>
      <c r="N70" s="91"/>
      <c r="O70" s="91"/>
      <c r="P70" s="97"/>
    </row>
    <row r="71" spans="1:26" x14ac:dyDescent="0.3">
      <c r="A71" t="s">
        <v>134</v>
      </c>
      <c r="E71" s="91"/>
      <c r="F71" s="91"/>
      <c r="G71" s="91"/>
      <c r="H71" s="91"/>
      <c r="I71" s="91"/>
      <c r="J71" s="91"/>
      <c r="K71" s="91"/>
      <c r="L71" s="91"/>
      <c r="M71" s="91"/>
      <c r="N71" s="91"/>
      <c r="O71" s="91"/>
      <c r="P71" s="97"/>
    </row>
    <row r="72" spans="1:26" x14ac:dyDescent="0.3">
      <c r="A72" t="s">
        <v>135</v>
      </c>
      <c r="Q72" s="98"/>
      <c r="X72" s="91"/>
      <c r="Y72" s="91"/>
      <c r="Z72" s="91"/>
    </row>
    <row r="73" spans="1:26" x14ac:dyDescent="0.3">
      <c r="A73" t="s">
        <v>136</v>
      </c>
      <c r="Q73" s="98"/>
      <c r="X73" s="91"/>
      <c r="Y73" s="91"/>
      <c r="Z73" s="91"/>
    </row>
    <row r="74" spans="1:26" x14ac:dyDescent="0.3">
      <c r="A74" t="s">
        <v>137</v>
      </c>
      <c r="Q74" s="98"/>
      <c r="X74" s="91"/>
      <c r="Y74" s="91"/>
      <c r="Z74" s="91"/>
    </row>
    <row r="75" spans="1:26" x14ac:dyDescent="0.3">
      <c r="Q75" s="98"/>
      <c r="X75" s="91"/>
      <c r="Y75" s="91"/>
      <c r="Z75" s="91"/>
    </row>
    <row r="76" spans="1:26" x14ac:dyDescent="0.3">
      <c r="K76" s="96"/>
      <c r="P76" s="96"/>
      <c r="Y76" s="62"/>
      <c r="Z76" s="62"/>
    </row>
    <row r="81" spans="6:20" x14ac:dyDescent="0.3">
      <c r="R81" s="99"/>
      <c r="T81" s="91"/>
    </row>
    <row r="82" spans="6:20" x14ac:dyDescent="0.3">
      <c r="F82" s="99"/>
      <c r="H82" s="99"/>
    </row>
    <row r="83" spans="6:20" x14ac:dyDescent="0.3">
      <c r="P83" s="99"/>
      <c r="R83" s="62"/>
    </row>
    <row r="84" spans="6:20" x14ac:dyDescent="0.3">
      <c r="F84" s="100"/>
      <c r="G84" s="101"/>
      <c r="H84" s="102"/>
      <c r="P84" s="99"/>
    </row>
    <row r="85" spans="6:20" x14ac:dyDescent="0.3">
      <c r="F85" s="96"/>
      <c r="H85" s="96"/>
      <c r="P85" s="99"/>
      <c r="Q85" s="62"/>
      <c r="R85" s="99"/>
    </row>
    <row r="86" spans="6:20" x14ac:dyDescent="0.3">
      <c r="P86" s="99"/>
    </row>
    <row r="87" spans="6:20" x14ac:dyDescent="0.3">
      <c r="P87" s="99"/>
      <c r="R87" s="62"/>
    </row>
    <row r="88" spans="6:20" x14ac:dyDescent="0.3">
      <c r="K88" s="100"/>
    </row>
  </sheetData>
  <mergeCells count="155">
    <mergeCell ref="A9:J9"/>
    <mergeCell ref="K9:T9"/>
    <mergeCell ref="A10:P10"/>
    <mergeCell ref="A11:T11"/>
    <mergeCell ref="A12:D12"/>
    <mergeCell ref="E12:H12"/>
    <mergeCell ref="I12:P12"/>
    <mergeCell ref="Q12:T12"/>
    <mergeCell ref="A2:T2"/>
    <mergeCell ref="A6:J6"/>
    <mergeCell ref="K6:T6"/>
    <mergeCell ref="A7:J7"/>
    <mergeCell ref="K7:T7"/>
    <mergeCell ref="A8:J8"/>
    <mergeCell ref="K8:T8"/>
    <mergeCell ref="A13:D13"/>
    <mergeCell ref="E13:H13"/>
    <mergeCell ref="I13:P13"/>
    <mergeCell ref="Q13:T13"/>
    <mergeCell ref="A15:A16"/>
    <mergeCell ref="B15:B16"/>
    <mergeCell ref="C15:C16"/>
    <mergeCell ref="D15:D16"/>
    <mergeCell ref="E15:E16"/>
    <mergeCell ref="F15:F16"/>
    <mergeCell ref="S15:T15"/>
    <mergeCell ref="A17:A20"/>
    <mergeCell ref="B17:B20"/>
    <mergeCell ref="C17:C18"/>
    <mergeCell ref="Q17:Q18"/>
    <mergeCell ref="S17:S18"/>
    <mergeCell ref="T17:T18"/>
    <mergeCell ref="C19:C20"/>
    <mergeCell ref="S19:S20"/>
    <mergeCell ref="T19:T20"/>
    <mergeCell ref="M15:M16"/>
    <mergeCell ref="N15:N16"/>
    <mergeCell ref="O15:O16"/>
    <mergeCell ref="P15:P16"/>
    <mergeCell ref="Q15:Q16"/>
    <mergeCell ref="R15:R16"/>
    <mergeCell ref="G15:G16"/>
    <mergeCell ref="H15:H16"/>
    <mergeCell ref="I15:I16"/>
    <mergeCell ref="J15:J16"/>
    <mergeCell ref="K15:K16"/>
    <mergeCell ref="L15:L16"/>
    <mergeCell ref="A21:A24"/>
    <mergeCell ref="B21:B24"/>
    <mergeCell ref="C21:C22"/>
    <mergeCell ref="Q21:Q22"/>
    <mergeCell ref="S21:S22"/>
    <mergeCell ref="T21:T22"/>
    <mergeCell ref="C23:C24"/>
    <mergeCell ref="S23:S24"/>
    <mergeCell ref="T23:T24"/>
    <mergeCell ref="A25:A28"/>
    <mergeCell ref="B25:B28"/>
    <mergeCell ref="C25:C26"/>
    <mergeCell ref="Q25:Q26"/>
    <mergeCell ref="S25:S26"/>
    <mergeCell ref="T25:T26"/>
    <mergeCell ref="C27:C28"/>
    <mergeCell ref="S27:S28"/>
    <mergeCell ref="T27:T28"/>
    <mergeCell ref="A29:A32"/>
    <mergeCell ref="B29:B32"/>
    <mergeCell ref="C29:C30"/>
    <mergeCell ref="Q29:Q30"/>
    <mergeCell ref="S29:S30"/>
    <mergeCell ref="T29:T30"/>
    <mergeCell ref="C31:C32"/>
    <mergeCell ref="S31:S32"/>
    <mergeCell ref="T31:T32"/>
    <mergeCell ref="A33:A36"/>
    <mergeCell ref="B33:B36"/>
    <mergeCell ref="C33:C34"/>
    <mergeCell ref="Q33:Q34"/>
    <mergeCell ref="S33:S34"/>
    <mergeCell ref="T33:T34"/>
    <mergeCell ref="C35:C36"/>
    <mergeCell ref="S35:S36"/>
    <mergeCell ref="T35:T36"/>
    <mergeCell ref="A37:A40"/>
    <mergeCell ref="B37:B40"/>
    <mergeCell ref="C37:C38"/>
    <mergeCell ref="Q37:Q38"/>
    <mergeCell ref="S37:S38"/>
    <mergeCell ref="T37:T38"/>
    <mergeCell ref="C39:C40"/>
    <mergeCell ref="S39:S40"/>
    <mergeCell ref="T39:T40"/>
    <mergeCell ref="A41:A44"/>
    <mergeCell ref="B41:B44"/>
    <mergeCell ref="C41:C42"/>
    <mergeCell ref="Q41:Q42"/>
    <mergeCell ref="S41:S42"/>
    <mergeCell ref="T41:T42"/>
    <mergeCell ref="C43:C44"/>
    <mergeCell ref="S43:S44"/>
    <mergeCell ref="T43:T44"/>
    <mergeCell ref="A45:A48"/>
    <mergeCell ref="B45:B48"/>
    <mergeCell ref="C45:C46"/>
    <mergeCell ref="Q45:Q46"/>
    <mergeCell ref="S45:S46"/>
    <mergeCell ref="T45:T46"/>
    <mergeCell ref="C47:C48"/>
    <mergeCell ref="S47:S48"/>
    <mergeCell ref="T47:T48"/>
    <mergeCell ref="A49:A52"/>
    <mergeCell ref="B49:B52"/>
    <mergeCell ref="C49:C50"/>
    <mergeCell ref="Q49:Q50"/>
    <mergeCell ref="S49:S50"/>
    <mergeCell ref="T49:T50"/>
    <mergeCell ref="C51:C52"/>
    <mergeCell ref="S51:S52"/>
    <mergeCell ref="T51:T52"/>
    <mergeCell ref="A53:A56"/>
    <mergeCell ref="B53:B56"/>
    <mergeCell ref="C53:C54"/>
    <mergeCell ref="Q53:Q54"/>
    <mergeCell ref="S53:S54"/>
    <mergeCell ref="T53:T54"/>
    <mergeCell ref="C55:C56"/>
    <mergeCell ref="S55:S56"/>
    <mergeCell ref="T55:T56"/>
    <mergeCell ref="A57:A60"/>
    <mergeCell ref="B57:B60"/>
    <mergeCell ref="C57:C58"/>
    <mergeCell ref="Q57:Q58"/>
    <mergeCell ref="S57:S58"/>
    <mergeCell ref="T57:T58"/>
    <mergeCell ref="C59:C60"/>
    <mergeCell ref="S59:S60"/>
    <mergeCell ref="T59:T60"/>
    <mergeCell ref="A61:A64"/>
    <mergeCell ref="B61:B64"/>
    <mergeCell ref="C61:C62"/>
    <mergeCell ref="Q61:Q62"/>
    <mergeCell ref="S61:S62"/>
    <mergeCell ref="T61:T62"/>
    <mergeCell ref="C63:C64"/>
    <mergeCell ref="S63:S64"/>
    <mergeCell ref="T63:T64"/>
    <mergeCell ref="A65:B66"/>
    <mergeCell ref="C65:C66"/>
    <mergeCell ref="Q65:Q66"/>
    <mergeCell ref="S65:S66"/>
    <mergeCell ref="T65:T66"/>
    <mergeCell ref="A67:B68"/>
    <mergeCell ref="C67:C68"/>
    <mergeCell ref="S67:S68"/>
    <mergeCell ref="T67:T68"/>
  </mergeCells>
  <printOptions horizontalCentered="1"/>
  <pageMargins left="0.11811023622047245" right="0.11811023622047245" top="0.35433070866141736" bottom="0.15748031496062992" header="0.31496062992125984" footer="0.31496062992125984"/>
  <pageSetup scale="49" fitToHeight="0" orientation="landscape" r:id="rId1"/>
  <rowBreaks count="1" manualBreakCount="1">
    <brk id="44"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99"/>
  <sheetViews>
    <sheetView tabSelected="1" view="pageBreakPreview" zoomScale="55" zoomScaleNormal="60" zoomScaleSheetLayoutView="55" workbookViewId="0"/>
  </sheetViews>
  <sheetFormatPr baseColWidth="10" defaultRowHeight="14.4" x14ac:dyDescent="0.3"/>
  <cols>
    <col min="1" max="1" width="4.5546875" customWidth="1"/>
    <col min="2" max="2" width="20.5546875" customWidth="1"/>
    <col min="3" max="3" width="14.5546875" customWidth="1"/>
    <col min="4" max="4" width="12.109375" customWidth="1"/>
    <col min="5" max="5" width="13.6640625" customWidth="1"/>
    <col min="6" max="6" width="14.5546875" customWidth="1"/>
    <col min="7" max="7" width="13.6640625" customWidth="1"/>
    <col min="8" max="8" width="13.109375" customWidth="1"/>
    <col min="9" max="9" width="14.88671875" customWidth="1"/>
    <col min="10" max="10" width="14.5546875" customWidth="1"/>
    <col min="11" max="11" width="15.109375" style="26" customWidth="1"/>
    <col min="12" max="13" width="18.44140625" bestFit="1" customWidth="1"/>
    <col min="14" max="14" width="13.6640625" customWidth="1"/>
    <col min="15" max="15" width="14.109375" customWidth="1"/>
    <col min="16" max="16" width="15.109375" bestFit="1" customWidth="1"/>
    <col min="17" max="17" width="12.6640625" customWidth="1"/>
    <col min="18" max="19" width="16" customWidth="1"/>
    <col min="20" max="20" width="16.44140625" customWidth="1"/>
  </cols>
  <sheetData>
    <row r="1" spans="1:20" ht="18" x14ac:dyDescent="0.35">
      <c r="A1" s="1"/>
      <c r="B1" s="1"/>
      <c r="C1" s="1"/>
      <c r="D1" s="1"/>
      <c r="E1" s="1"/>
      <c r="F1" s="1"/>
      <c r="G1" s="1"/>
      <c r="H1" s="1"/>
      <c r="I1" s="1"/>
      <c r="J1" s="1"/>
      <c r="K1" s="1"/>
      <c r="L1" s="1"/>
      <c r="M1" s="1"/>
      <c r="N1" s="1"/>
      <c r="O1" s="1"/>
      <c r="P1" s="1"/>
      <c r="Q1" s="1"/>
      <c r="R1" s="1"/>
      <c r="S1" s="1"/>
      <c r="T1" s="1"/>
    </row>
    <row r="2" spans="1:20" ht="25.2" x14ac:dyDescent="0.3">
      <c r="A2" s="322" t="s">
        <v>0</v>
      </c>
      <c r="B2" s="322"/>
      <c r="C2" s="322"/>
      <c r="D2" s="322"/>
      <c r="E2" s="322"/>
      <c r="F2" s="322"/>
      <c r="G2" s="322"/>
      <c r="H2" s="322"/>
      <c r="I2" s="322"/>
      <c r="J2" s="322"/>
      <c r="K2" s="322"/>
      <c r="L2" s="322"/>
      <c r="M2" s="322"/>
      <c r="N2" s="322"/>
      <c r="O2" s="322"/>
      <c r="P2" s="322"/>
      <c r="Q2" s="322"/>
      <c r="R2" s="322"/>
      <c r="S2" s="322"/>
      <c r="T2" s="322"/>
    </row>
    <row r="3" spans="1:20" ht="17.399999999999999" x14ac:dyDescent="0.3">
      <c r="A3" s="460" t="s">
        <v>1</v>
      </c>
      <c r="B3" s="460"/>
      <c r="C3" s="460"/>
      <c r="D3" s="460"/>
      <c r="E3" s="460"/>
      <c r="F3" s="460"/>
      <c r="G3" s="460"/>
      <c r="H3" s="460"/>
      <c r="I3" s="460"/>
      <c r="J3" s="460"/>
      <c r="K3" s="460"/>
      <c r="L3" s="460"/>
      <c r="M3" s="460"/>
      <c r="N3" s="460"/>
      <c r="O3" s="460"/>
      <c r="P3" s="460"/>
      <c r="Q3" s="460"/>
      <c r="R3" s="460"/>
      <c r="S3" s="460"/>
      <c r="T3" s="460"/>
    </row>
    <row r="4" spans="1:20" ht="16.2" thickBot="1" x14ac:dyDescent="0.35">
      <c r="A4" s="5"/>
      <c r="B4" s="5"/>
      <c r="C4" s="5"/>
      <c r="D4" s="5"/>
      <c r="E4" s="5"/>
      <c r="F4" s="5"/>
      <c r="G4" s="5"/>
      <c r="H4" s="5"/>
      <c r="I4" s="5"/>
      <c r="J4" s="5"/>
      <c r="K4" s="5"/>
      <c r="L4" s="5"/>
      <c r="M4" s="5"/>
      <c r="N4" s="5"/>
      <c r="O4" s="5"/>
      <c r="P4" s="5"/>
      <c r="Q4" s="5"/>
      <c r="R4" s="5"/>
      <c r="S4" s="5"/>
      <c r="T4" s="5"/>
    </row>
    <row r="5" spans="1:20" s="105" customFormat="1" ht="21" x14ac:dyDescent="0.4">
      <c r="A5" s="103" t="s">
        <v>2</v>
      </c>
      <c r="B5" s="104"/>
      <c r="C5" s="104"/>
      <c r="D5" s="104"/>
      <c r="E5" s="104"/>
      <c r="F5" s="104"/>
      <c r="G5" s="104"/>
      <c r="H5" s="104"/>
      <c r="I5" s="104"/>
      <c r="J5" s="104"/>
      <c r="K5" s="104"/>
      <c r="L5" s="104"/>
      <c r="M5" s="104"/>
      <c r="N5" s="104"/>
      <c r="O5" s="104"/>
      <c r="P5" s="104"/>
      <c r="Q5" s="104"/>
      <c r="R5" s="104"/>
      <c r="S5" s="104"/>
      <c r="T5" s="104"/>
    </row>
    <row r="6" spans="1:20" ht="18" x14ac:dyDescent="0.3">
      <c r="A6" s="455" t="s">
        <v>3</v>
      </c>
      <c r="B6" s="455"/>
      <c r="C6" s="455"/>
      <c r="D6" s="455"/>
      <c r="E6" s="455"/>
      <c r="F6" s="455"/>
      <c r="G6" s="455"/>
      <c r="H6" s="455"/>
      <c r="I6" s="455"/>
      <c r="J6" s="455"/>
      <c r="K6" s="455" t="s">
        <v>4</v>
      </c>
      <c r="L6" s="455"/>
      <c r="M6" s="455"/>
      <c r="N6" s="455"/>
      <c r="O6" s="455"/>
      <c r="P6" s="455"/>
      <c r="Q6" s="455"/>
      <c r="R6" s="455"/>
      <c r="S6" s="455"/>
      <c r="T6" s="455"/>
    </row>
    <row r="7" spans="1:20" ht="22.5" customHeight="1" x14ac:dyDescent="0.3">
      <c r="A7" s="461" t="s">
        <v>138</v>
      </c>
      <c r="B7" s="462"/>
      <c r="C7" s="462"/>
      <c r="D7" s="462"/>
      <c r="E7" s="462"/>
      <c r="F7" s="462"/>
      <c r="G7" s="462"/>
      <c r="H7" s="462"/>
      <c r="I7" s="462"/>
      <c r="J7" s="462"/>
      <c r="K7" s="463" t="s">
        <v>6</v>
      </c>
      <c r="L7" s="463"/>
      <c r="M7" s="463"/>
      <c r="N7" s="463"/>
      <c r="O7" s="463"/>
      <c r="P7" s="463"/>
      <c r="Q7" s="463"/>
      <c r="R7" s="463"/>
      <c r="S7" s="463"/>
      <c r="T7" s="463"/>
    </row>
    <row r="8" spans="1:20" ht="23.25" customHeight="1" x14ac:dyDescent="0.3">
      <c r="A8" s="455" t="s">
        <v>7</v>
      </c>
      <c r="B8" s="455"/>
      <c r="C8" s="455"/>
      <c r="D8" s="455"/>
      <c r="E8" s="455"/>
      <c r="F8" s="455"/>
      <c r="G8" s="455"/>
      <c r="H8" s="455"/>
      <c r="I8" s="455"/>
      <c r="J8" s="455"/>
      <c r="K8" s="455" t="s">
        <v>8</v>
      </c>
      <c r="L8" s="455"/>
      <c r="M8" s="455"/>
      <c r="N8" s="455"/>
      <c r="O8" s="455"/>
      <c r="P8" s="455"/>
      <c r="Q8" s="455"/>
      <c r="R8" s="455"/>
      <c r="S8" s="455"/>
      <c r="T8" s="455"/>
    </row>
    <row r="9" spans="1:20" ht="105" customHeight="1" x14ac:dyDescent="0.3">
      <c r="A9" s="456" t="s">
        <v>9</v>
      </c>
      <c r="B9" s="457"/>
      <c r="C9" s="457"/>
      <c r="D9" s="457"/>
      <c r="E9" s="457"/>
      <c r="F9" s="457"/>
      <c r="G9" s="457"/>
      <c r="H9" s="457"/>
      <c r="I9" s="457"/>
      <c r="J9" s="458"/>
      <c r="K9" s="459" t="s">
        <v>139</v>
      </c>
      <c r="L9" s="459"/>
      <c r="M9" s="459"/>
      <c r="N9" s="459"/>
      <c r="O9" s="459"/>
      <c r="P9" s="459"/>
      <c r="Q9" s="459"/>
      <c r="R9" s="459"/>
      <c r="S9" s="459"/>
      <c r="T9" s="459"/>
    </row>
    <row r="10" spans="1:20" ht="7.5" customHeight="1" x14ac:dyDescent="0.3">
      <c r="A10" s="319"/>
      <c r="B10" s="319"/>
      <c r="C10" s="319"/>
      <c r="D10" s="319"/>
      <c r="E10" s="319"/>
      <c r="F10" s="319"/>
      <c r="G10" s="319"/>
      <c r="H10" s="319"/>
      <c r="I10" s="319"/>
      <c r="J10" s="319"/>
      <c r="K10" s="319"/>
      <c r="L10" s="319"/>
      <c r="M10" s="319"/>
      <c r="N10" s="319"/>
      <c r="O10" s="319"/>
      <c r="P10" s="319"/>
      <c r="Q10" s="9"/>
      <c r="R10" s="10"/>
      <c r="S10" s="10"/>
      <c r="T10" s="10"/>
    </row>
    <row r="11" spans="1:20" ht="20.100000000000001" customHeight="1" x14ac:dyDescent="0.3">
      <c r="A11" s="320" t="s">
        <v>11</v>
      </c>
      <c r="B11" s="321"/>
      <c r="C11" s="321"/>
      <c r="D11" s="321"/>
      <c r="E11" s="321"/>
      <c r="F11" s="321"/>
      <c r="G11" s="321"/>
      <c r="H11" s="321"/>
      <c r="I11" s="321"/>
      <c r="J11" s="321"/>
      <c r="K11" s="321"/>
      <c r="L11" s="321"/>
      <c r="M11" s="321"/>
      <c r="N11" s="321"/>
      <c r="O11" s="321"/>
      <c r="P11" s="321"/>
      <c r="Q11" s="321"/>
      <c r="R11" s="321"/>
      <c r="S11" s="321"/>
      <c r="T11" s="321"/>
    </row>
    <row r="12" spans="1:20" s="106" customFormat="1" ht="20.100000000000001" customHeight="1" x14ac:dyDescent="0.3">
      <c r="A12" s="443" t="s">
        <v>12</v>
      </c>
      <c r="B12" s="443"/>
      <c r="C12" s="443"/>
      <c r="D12" s="443"/>
      <c r="E12" s="444" t="s">
        <v>13</v>
      </c>
      <c r="F12" s="445"/>
      <c r="G12" s="445"/>
      <c r="H12" s="446"/>
      <c r="I12" s="444" t="s">
        <v>14</v>
      </c>
      <c r="J12" s="445"/>
      <c r="K12" s="445"/>
      <c r="L12" s="445"/>
      <c r="M12" s="445"/>
      <c r="N12" s="445"/>
      <c r="O12" s="445"/>
      <c r="P12" s="446"/>
      <c r="Q12" s="443" t="s">
        <v>15</v>
      </c>
      <c r="R12" s="443"/>
      <c r="S12" s="443"/>
      <c r="T12" s="443"/>
    </row>
    <row r="13" spans="1:20" s="107" customFormat="1" ht="20.100000000000001" customHeight="1" x14ac:dyDescent="0.35">
      <c r="A13" s="447" t="str">
        <f>[1]PBr!E11</f>
        <v>Desarrollo Social</v>
      </c>
      <c r="B13" s="448"/>
      <c r="C13" s="448"/>
      <c r="D13" s="449"/>
      <c r="E13" s="450" t="str">
        <f>[1]PBr!E12</f>
        <v>Vivienda y servicios a la comunidad</v>
      </c>
      <c r="F13" s="451"/>
      <c r="G13" s="451"/>
      <c r="H13" s="452"/>
      <c r="I13" s="453" t="str">
        <f>[1]PBr!E13</f>
        <v>Abastecimiento de agua potable</v>
      </c>
      <c r="J13" s="454"/>
      <c r="K13" s="454"/>
      <c r="L13" s="454"/>
      <c r="M13" s="454"/>
      <c r="N13" s="454"/>
      <c r="O13" s="454"/>
      <c r="P13" s="454"/>
      <c r="Q13" s="453" t="str">
        <f>[1]PBr!E14</f>
        <v>Agua potable y alcantarillado</v>
      </c>
      <c r="R13" s="454"/>
      <c r="S13" s="454"/>
      <c r="T13" s="454"/>
    </row>
    <row r="14" spans="1:20" x14ac:dyDescent="0.3">
      <c r="A14" s="11"/>
      <c r="B14" s="11"/>
      <c r="C14" s="11"/>
      <c r="D14" s="11"/>
      <c r="E14" s="12"/>
      <c r="F14" s="12"/>
      <c r="G14" s="12"/>
      <c r="H14" s="12"/>
      <c r="I14" s="13"/>
      <c r="J14" s="13"/>
      <c r="K14" s="13"/>
      <c r="L14" s="13"/>
      <c r="M14" s="13"/>
      <c r="N14" s="13"/>
      <c r="O14" s="13"/>
      <c r="P14" s="13"/>
      <c r="Q14" s="13"/>
      <c r="R14" s="13"/>
      <c r="S14" s="13"/>
      <c r="T14" s="10"/>
    </row>
    <row r="15" spans="1:20" s="52" customFormat="1" ht="34.5" customHeight="1" x14ac:dyDescent="0.3">
      <c r="A15" s="439" t="s">
        <v>20</v>
      </c>
      <c r="B15" s="439" t="s">
        <v>21</v>
      </c>
      <c r="C15" s="441" t="s">
        <v>22</v>
      </c>
      <c r="D15" s="439" t="s">
        <v>23</v>
      </c>
      <c r="E15" s="294" t="s">
        <v>24</v>
      </c>
      <c r="F15" s="294" t="s">
        <v>25</v>
      </c>
      <c r="G15" s="294" t="s">
        <v>26</v>
      </c>
      <c r="H15" s="294" t="s">
        <v>27</v>
      </c>
      <c r="I15" s="294" t="s">
        <v>28</v>
      </c>
      <c r="J15" s="294" t="s">
        <v>29</v>
      </c>
      <c r="K15" s="294" t="s">
        <v>30</v>
      </c>
      <c r="L15" s="294" t="s">
        <v>31</v>
      </c>
      <c r="M15" s="294" t="s">
        <v>32</v>
      </c>
      <c r="N15" s="294" t="s">
        <v>33</v>
      </c>
      <c r="O15" s="294" t="s">
        <v>34</v>
      </c>
      <c r="P15" s="294" t="s">
        <v>35</v>
      </c>
      <c r="Q15" s="439" t="s">
        <v>36</v>
      </c>
      <c r="R15" s="439" t="s">
        <v>37</v>
      </c>
      <c r="S15" s="431" t="s">
        <v>38</v>
      </c>
      <c r="T15" s="431"/>
    </row>
    <row r="16" spans="1:20" s="52" customFormat="1" ht="22.5" customHeight="1" thickBot="1" x14ac:dyDescent="0.35">
      <c r="A16" s="440"/>
      <c r="B16" s="440"/>
      <c r="C16" s="442"/>
      <c r="D16" s="440"/>
      <c r="E16" s="438"/>
      <c r="F16" s="438"/>
      <c r="G16" s="438"/>
      <c r="H16" s="438"/>
      <c r="I16" s="438"/>
      <c r="J16" s="438"/>
      <c r="K16" s="438"/>
      <c r="L16" s="438"/>
      <c r="M16" s="438"/>
      <c r="N16" s="438"/>
      <c r="O16" s="438"/>
      <c r="P16" s="438"/>
      <c r="Q16" s="440"/>
      <c r="R16" s="440"/>
      <c r="S16" s="108" t="s">
        <v>39</v>
      </c>
      <c r="T16" s="108" t="s">
        <v>40</v>
      </c>
    </row>
    <row r="17" spans="1:23" ht="35.25" customHeight="1" x14ac:dyDescent="0.3">
      <c r="A17" s="432">
        <v>1</v>
      </c>
      <c r="B17" s="433" t="s">
        <v>140</v>
      </c>
      <c r="C17" s="434" t="s">
        <v>42</v>
      </c>
      <c r="D17" s="109" t="s">
        <v>141</v>
      </c>
      <c r="E17" s="110">
        <v>556</v>
      </c>
      <c r="F17" s="110">
        <v>309</v>
      </c>
      <c r="G17" s="110">
        <v>235</v>
      </c>
      <c r="H17" s="110">
        <v>381</v>
      </c>
      <c r="I17" s="110">
        <v>356</v>
      </c>
      <c r="J17" s="110">
        <v>384</v>
      </c>
      <c r="K17" s="110">
        <v>348</v>
      </c>
      <c r="L17" s="110">
        <v>832</v>
      </c>
      <c r="M17" s="110">
        <v>534</v>
      </c>
      <c r="N17" s="110">
        <v>371</v>
      </c>
      <c r="O17" s="110">
        <v>268</v>
      </c>
      <c r="P17" s="110">
        <v>229</v>
      </c>
      <c r="Q17" s="435">
        <f>R17*4</f>
        <v>19212</v>
      </c>
      <c r="R17" s="111">
        <f>SUM(E17:P17)</f>
        <v>4803</v>
      </c>
      <c r="S17" s="436" t="str">
        <f>'[2]MIR 2019'!E25</f>
        <v>(Contratos Realizados / Contratos Programados) * 100</v>
      </c>
      <c r="T17" s="437" t="s">
        <v>142</v>
      </c>
      <c r="V17" s="52">
        <v>3008</v>
      </c>
      <c r="W17" t="s">
        <v>143</v>
      </c>
    </row>
    <row r="18" spans="1:23" ht="32.25" customHeight="1" x14ac:dyDescent="0.3">
      <c r="A18" s="426"/>
      <c r="B18" s="429"/>
      <c r="C18" s="394"/>
      <c r="D18" s="112" t="s">
        <v>47</v>
      </c>
      <c r="E18" s="113">
        <v>434878.84</v>
      </c>
      <c r="F18" s="113">
        <v>360485.22</v>
      </c>
      <c r="G18" s="113">
        <v>450741.83999999991</v>
      </c>
      <c r="H18" s="114">
        <v>352130.28999999992</v>
      </c>
      <c r="I18" s="114">
        <v>404724.44</v>
      </c>
      <c r="J18" s="114">
        <v>379124.66000000003</v>
      </c>
      <c r="K18" s="114">
        <v>363595.6999999999</v>
      </c>
      <c r="L18" s="114">
        <v>382270.79</v>
      </c>
      <c r="M18" s="114">
        <v>388071.6100000001</v>
      </c>
      <c r="N18" s="114">
        <v>448800.9599999999</v>
      </c>
      <c r="O18" s="114">
        <v>425593.38</v>
      </c>
      <c r="P18" s="114">
        <v>778721.38000000012</v>
      </c>
      <c r="Q18" s="409"/>
      <c r="R18" s="115">
        <f>SUM(E18:P18)</f>
        <v>5169139.1099999994</v>
      </c>
      <c r="S18" s="411"/>
      <c r="T18" s="413"/>
    </row>
    <row r="19" spans="1:23" ht="32.25" customHeight="1" x14ac:dyDescent="0.3">
      <c r="A19" s="426"/>
      <c r="B19" s="429"/>
      <c r="C19" s="394" t="s">
        <v>48</v>
      </c>
      <c r="D19" s="112" t="str">
        <f>D17</f>
        <v>Contratos</v>
      </c>
      <c r="E19" s="116">
        <v>179</v>
      </c>
      <c r="F19" s="116">
        <v>180</v>
      </c>
      <c r="G19" s="116">
        <v>145</v>
      </c>
      <c r="H19" s="117">
        <v>249</v>
      </c>
      <c r="I19" s="117">
        <v>244</v>
      </c>
      <c r="J19" s="117">
        <v>117</v>
      </c>
      <c r="K19" s="117">
        <v>173</v>
      </c>
      <c r="L19" s="117">
        <v>158</v>
      </c>
      <c r="M19" s="117">
        <v>266</v>
      </c>
      <c r="N19" s="117">
        <v>119</v>
      </c>
      <c r="O19" s="117">
        <v>125</v>
      </c>
      <c r="P19" s="117">
        <v>107</v>
      </c>
      <c r="Q19" s="265">
        <f>R19*4</f>
        <v>8248</v>
      </c>
      <c r="R19" s="118">
        <f>SUM(E19:P19)</f>
        <v>2062</v>
      </c>
      <c r="S19" s="273">
        <f>R19/R17</f>
        <v>0.42931501145117634</v>
      </c>
      <c r="T19" s="385">
        <f>R20/R18</f>
        <v>0.99034362222842165</v>
      </c>
    </row>
    <row r="20" spans="1:23" ht="32.25" customHeight="1" thickBot="1" x14ac:dyDescent="0.35">
      <c r="A20" s="427"/>
      <c r="B20" s="430"/>
      <c r="C20" s="401"/>
      <c r="D20" s="119" t="str">
        <f>D18</f>
        <v>Monto</v>
      </c>
      <c r="E20" s="120">
        <v>434878.84</v>
      </c>
      <c r="F20" s="120">
        <v>360485.22</v>
      </c>
      <c r="G20" s="120">
        <v>450741.83999999991</v>
      </c>
      <c r="H20" s="121">
        <v>352130.28999999992</v>
      </c>
      <c r="I20" s="121">
        <v>404724.44</v>
      </c>
      <c r="J20" s="121">
        <v>379124.66000000003</v>
      </c>
      <c r="K20" s="121">
        <v>363595.6999999999</v>
      </c>
      <c r="L20" s="121">
        <v>382270.79</v>
      </c>
      <c r="M20" s="121">
        <v>388071.6100000001</v>
      </c>
      <c r="N20" s="121">
        <v>448800.96</v>
      </c>
      <c r="O20" s="121">
        <v>425593.38</v>
      </c>
      <c r="P20" s="121">
        <v>728806.22000000009</v>
      </c>
      <c r="Q20" s="414"/>
      <c r="R20" s="122">
        <f>SUM(E20:P20)</f>
        <v>5119223.9499999993</v>
      </c>
      <c r="S20" s="415"/>
      <c r="T20" s="386"/>
    </row>
    <row r="21" spans="1:23" ht="46.5" customHeight="1" x14ac:dyDescent="0.3">
      <c r="A21" s="425">
        <v>2</v>
      </c>
      <c r="B21" s="428" t="s">
        <v>144</v>
      </c>
      <c r="C21" s="393" t="s">
        <v>42</v>
      </c>
      <c r="D21" s="123" t="s">
        <v>145</v>
      </c>
      <c r="E21" s="124">
        <v>72702</v>
      </c>
      <c r="F21" s="124">
        <v>72881</v>
      </c>
      <c r="G21" s="124">
        <v>72945</v>
      </c>
      <c r="H21" s="125">
        <v>73074</v>
      </c>
      <c r="I21" s="125">
        <v>73161</v>
      </c>
      <c r="J21" s="125">
        <v>73240</v>
      </c>
      <c r="K21" s="125">
        <v>73370</v>
      </c>
      <c r="L21" s="125">
        <v>73427</v>
      </c>
      <c r="M21" s="125">
        <v>73596</v>
      </c>
      <c r="N21" s="125">
        <v>73686</v>
      </c>
      <c r="O21" s="125">
        <v>73841</v>
      </c>
      <c r="P21" s="125">
        <v>73974</v>
      </c>
      <c r="Q21" s="409">
        <f>P21*4</f>
        <v>295896</v>
      </c>
      <c r="R21" s="126">
        <f t="shared" ref="R21:R78" si="0">SUM(E21:P21)</f>
        <v>879897</v>
      </c>
      <c r="S21" s="410" t="str">
        <f>'[2]MIR 2019'!E26</f>
        <v>(Cantidad de recibos entregados  / Cantidad de recibos programados para su entrega) * 100</v>
      </c>
      <c r="T21" s="412" t="s">
        <v>142</v>
      </c>
      <c r="V21" s="52">
        <v>3015</v>
      </c>
      <c r="W21" t="s">
        <v>146</v>
      </c>
    </row>
    <row r="22" spans="1:23" ht="53.25" customHeight="1" x14ac:dyDescent="0.3">
      <c r="A22" s="426"/>
      <c r="B22" s="429"/>
      <c r="C22" s="394"/>
      <c r="D22" s="112" t="s">
        <v>47</v>
      </c>
      <c r="E22" s="113">
        <v>761143.63</v>
      </c>
      <c r="F22" s="113">
        <v>656843.39000000013</v>
      </c>
      <c r="G22" s="113">
        <v>666393.53</v>
      </c>
      <c r="H22" s="114">
        <v>666078.34000000008</v>
      </c>
      <c r="I22" s="114">
        <v>748455.64000000025</v>
      </c>
      <c r="J22" s="114">
        <v>737901.37000000011</v>
      </c>
      <c r="K22" s="114">
        <v>697589.07</v>
      </c>
      <c r="L22" s="114">
        <v>688120.59999999974</v>
      </c>
      <c r="M22" s="114">
        <v>682995.99000000011</v>
      </c>
      <c r="N22" s="114">
        <v>790298.37999999989</v>
      </c>
      <c r="O22" s="114">
        <v>679845.5299999998</v>
      </c>
      <c r="P22" s="114">
        <v>906468.7200000002</v>
      </c>
      <c r="Q22" s="266"/>
      <c r="R22" s="115">
        <f>SUM(E22:P22)</f>
        <v>8682134.1900000013</v>
      </c>
      <c r="S22" s="411"/>
      <c r="T22" s="413"/>
    </row>
    <row r="23" spans="1:23" ht="22.5" customHeight="1" x14ac:dyDescent="0.3">
      <c r="A23" s="426"/>
      <c r="B23" s="429"/>
      <c r="C23" s="394" t="s">
        <v>48</v>
      </c>
      <c r="D23" s="112" t="str">
        <f>D21</f>
        <v>Recibos</v>
      </c>
      <c r="E23" s="116">
        <v>72606</v>
      </c>
      <c r="F23" s="116">
        <v>72646</v>
      </c>
      <c r="G23" s="116">
        <v>72677</v>
      </c>
      <c r="H23" s="117">
        <v>72734</v>
      </c>
      <c r="I23" s="117">
        <v>72880</v>
      </c>
      <c r="J23" s="117">
        <v>72922</v>
      </c>
      <c r="K23" s="117">
        <v>72968</v>
      </c>
      <c r="L23" s="117">
        <v>73009</v>
      </c>
      <c r="M23" s="117">
        <v>73031</v>
      </c>
      <c r="N23" s="117">
        <v>73192</v>
      </c>
      <c r="O23" s="117">
        <v>73232</v>
      </c>
      <c r="P23" s="117">
        <v>73273</v>
      </c>
      <c r="Q23" s="409">
        <f>P23*4</f>
        <v>293092</v>
      </c>
      <c r="R23" s="118">
        <f t="shared" si="0"/>
        <v>875170</v>
      </c>
      <c r="S23" s="273">
        <f>R23/R21</f>
        <v>0.99462778029701204</v>
      </c>
      <c r="T23" s="385">
        <f>R24/R22</f>
        <v>0.99279988783495177</v>
      </c>
    </row>
    <row r="24" spans="1:23" ht="27.75" customHeight="1" thickBot="1" x14ac:dyDescent="0.35">
      <c r="A24" s="427"/>
      <c r="B24" s="430"/>
      <c r="C24" s="401"/>
      <c r="D24" s="119" t="str">
        <f>D22</f>
        <v>Monto</v>
      </c>
      <c r="E24" s="120">
        <v>761143.63</v>
      </c>
      <c r="F24" s="120">
        <v>656843.39000000013</v>
      </c>
      <c r="G24" s="120">
        <v>666393.53</v>
      </c>
      <c r="H24" s="121">
        <v>666078.34000000008</v>
      </c>
      <c r="I24" s="121">
        <v>748455.64000000025</v>
      </c>
      <c r="J24" s="121">
        <v>737901.37000000011</v>
      </c>
      <c r="K24" s="121">
        <v>697589.07</v>
      </c>
      <c r="L24" s="121">
        <v>688120.59999999974</v>
      </c>
      <c r="M24" s="121">
        <v>682995.99000000011</v>
      </c>
      <c r="N24" s="121">
        <v>790298.37999999989</v>
      </c>
      <c r="O24" s="121">
        <v>679845.5299999998</v>
      </c>
      <c r="P24" s="121">
        <v>843956.38000000035</v>
      </c>
      <c r="Q24" s="414"/>
      <c r="R24" s="122">
        <f>SUM(E24:P24)</f>
        <v>8619621.8500000015</v>
      </c>
      <c r="S24" s="415"/>
      <c r="T24" s="386"/>
    </row>
    <row r="25" spans="1:23" ht="55.5" customHeight="1" x14ac:dyDescent="0.3">
      <c r="A25" s="405">
        <v>3</v>
      </c>
      <c r="B25" s="420" t="s">
        <v>147</v>
      </c>
      <c r="C25" s="393" t="s">
        <v>42</v>
      </c>
      <c r="D25" s="123" t="s">
        <v>145</v>
      </c>
      <c r="E25" s="124">
        <v>127929</v>
      </c>
      <c r="F25" s="124">
        <v>128058</v>
      </c>
      <c r="G25" s="124">
        <v>128229</v>
      </c>
      <c r="H25" s="125">
        <v>128481</v>
      </c>
      <c r="I25" s="125">
        <v>128750</v>
      </c>
      <c r="J25" s="125">
        <v>129054</v>
      </c>
      <c r="K25" s="125">
        <v>129272</v>
      </c>
      <c r="L25" s="125">
        <v>130047</v>
      </c>
      <c r="M25" s="125">
        <v>130142</v>
      </c>
      <c r="N25" s="125">
        <v>130693</v>
      </c>
      <c r="O25" s="125">
        <v>130807</v>
      </c>
      <c r="P25" s="125">
        <v>130903</v>
      </c>
      <c r="Q25" s="409">
        <f>P25*4</f>
        <v>523612</v>
      </c>
      <c r="R25" s="126">
        <f t="shared" si="0"/>
        <v>1552365</v>
      </c>
      <c r="S25" s="410" t="str">
        <f>'[2]MIR 2019'!E27</f>
        <v>(Cantidad de recibos entregados  / Cantidad de recibos programados para su entrega) * 100</v>
      </c>
      <c r="T25" s="412" t="s">
        <v>142</v>
      </c>
      <c r="V25" s="52">
        <v>3016</v>
      </c>
      <c r="W25" t="s">
        <v>148</v>
      </c>
    </row>
    <row r="26" spans="1:23" ht="49.5" customHeight="1" x14ac:dyDescent="0.3">
      <c r="A26" s="406"/>
      <c r="B26" s="297"/>
      <c r="C26" s="394"/>
      <c r="D26" s="112" t="s">
        <v>47</v>
      </c>
      <c r="E26" s="113">
        <v>249481.28000000003</v>
      </c>
      <c r="F26" s="113">
        <v>129230.64999999998</v>
      </c>
      <c r="G26" s="113">
        <v>204193.14999999994</v>
      </c>
      <c r="H26" s="114">
        <v>109838.15</v>
      </c>
      <c r="I26" s="114">
        <v>323554.93999999989</v>
      </c>
      <c r="J26" s="114">
        <v>113242.39</v>
      </c>
      <c r="K26" s="114">
        <v>217568.33999999997</v>
      </c>
      <c r="L26" s="114">
        <v>207721.82</v>
      </c>
      <c r="M26" s="114">
        <v>194138.46999999994</v>
      </c>
      <c r="N26" s="114">
        <v>122072.87</v>
      </c>
      <c r="O26" s="114">
        <v>369216.46999999991</v>
      </c>
      <c r="P26" s="114">
        <v>298565.66000000003</v>
      </c>
      <c r="Q26" s="266"/>
      <c r="R26" s="115">
        <f t="shared" si="0"/>
        <v>2538824.19</v>
      </c>
      <c r="S26" s="411"/>
      <c r="T26" s="413"/>
    </row>
    <row r="27" spans="1:23" ht="30.75" customHeight="1" x14ac:dyDescent="0.3">
      <c r="A27" s="406"/>
      <c r="B27" s="297"/>
      <c r="C27" s="394" t="s">
        <v>48</v>
      </c>
      <c r="D27" s="112" t="str">
        <f>D25</f>
        <v>Recibos</v>
      </c>
      <c r="E27" s="116">
        <v>127469</v>
      </c>
      <c r="F27" s="116">
        <v>127579</v>
      </c>
      <c r="G27" s="116">
        <v>127699</v>
      </c>
      <c r="H27" s="117">
        <f>'[2]PBR 2019'!K72</f>
        <v>127825</v>
      </c>
      <c r="I27" s="117">
        <v>127687</v>
      </c>
      <c r="J27" s="117">
        <v>127948</v>
      </c>
      <c r="K27" s="117">
        <v>128048</v>
      </c>
      <c r="L27" s="117">
        <v>128234</v>
      </c>
      <c r="M27" s="117">
        <v>128259</v>
      </c>
      <c r="N27" s="117">
        <v>128455</v>
      </c>
      <c r="O27" s="117">
        <v>128490</v>
      </c>
      <c r="P27" s="117">
        <v>128601</v>
      </c>
      <c r="Q27" s="409">
        <f>P27*4</f>
        <v>514404</v>
      </c>
      <c r="R27" s="118">
        <f t="shared" si="0"/>
        <v>1536294</v>
      </c>
      <c r="S27" s="273">
        <f>R27/R25</f>
        <v>0.98964740895343561</v>
      </c>
      <c r="T27" s="385">
        <f>R28/R26</f>
        <v>0.96924907194932619</v>
      </c>
    </row>
    <row r="28" spans="1:23" ht="30.75" customHeight="1" thickBot="1" x14ac:dyDescent="0.35">
      <c r="A28" s="407"/>
      <c r="B28" s="421"/>
      <c r="C28" s="401"/>
      <c r="D28" s="119" t="str">
        <f>D26</f>
        <v>Monto</v>
      </c>
      <c r="E28" s="120">
        <v>249481.28000000003</v>
      </c>
      <c r="F28" s="120">
        <v>129230.64999999998</v>
      </c>
      <c r="G28" s="120">
        <v>204193.14999999994</v>
      </c>
      <c r="H28" s="121">
        <v>109838.15</v>
      </c>
      <c r="I28" s="121">
        <v>323554.93999999989</v>
      </c>
      <c r="J28" s="121">
        <v>113242.39</v>
      </c>
      <c r="K28" s="121">
        <v>217568.33999999997</v>
      </c>
      <c r="L28" s="121">
        <v>207721.82</v>
      </c>
      <c r="M28" s="121">
        <v>194138.46999999994</v>
      </c>
      <c r="N28" s="121">
        <v>122072.87</v>
      </c>
      <c r="O28" s="121">
        <v>369216.46999999991</v>
      </c>
      <c r="P28" s="121">
        <v>220494.46</v>
      </c>
      <c r="Q28" s="414"/>
      <c r="R28" s="122">
        <f t="shared" si="0"/>
        <v>2460752.9899999998</v>
      </c>
      <c r="S28" s="415"/>
      <c r="T28" s="386"/>
    </row>
    <row r="29" spans="1:23" s="26" customFormat="1" ht="50.25" customHeight="1" x14ac:dyDescent="0.3">
      <c r="A29" s="405">
        <v>4</v>
      </c>
      <c r="B29" s="420" t="s">
        <v>149</v>
      </c>
      <c r="C29" s="393" t="s">
        <v>42</v>
      </c>
      <c r="D29" s="123" t="s">
        <v>150</v>
      </c>
      <c r="E29" s="124">
        <v>15000</v>
      </c>
      <c r="F29" s="124">
        <v>15000</v>
      </c>
      <c r="G29" s="124">
        <v>15000</v>
      </c>
      <c r="H29" s="125">
        <v>15000</v>
      </c>
      <c r="I29" s="125">
        <v>15000</v>
      </c>
      <c r="J29" s="125">
        <v>15000</v>
      </c>
      <c r="K29" s="125">
        <v>15000</v>
      </c>
      <c r="L29" s="125">
        <v>15000</v>
      </c>
      <c r="M29" s="125">
        <v>15000</v>
      </c>
      <c r="N29" s="125">
        <v>15000</v>
      </c>
      <c r="O29" s="125">
        <v>15000</v>
      </c>
      <c r="P29" s="125">
        <v>15000</v>
      </c>
      <c r="Q29" s="409">
        <f>R29*4</f>
        <v>720000</v>
      </c>
      <c r="R29" s="126">
        <f t="shared" si="0"/>
        <v>180000</v>
      </c>
      <c r="S29" s="410" t="str">
        <f>'[2]MIR 2019'!E28</f>
        <v>(Cortes de servicio realizados /Cortes de servicio programados) * 100</v>
      </c>
      <c r="T29" s="412" t="s">
        <v>142</v>
      </c>
      <c r="V29" s="52">
        <v>3017</v>
      </c>
      <c r="W29" t="s">
        <v>151</v>
      </c>
    </row>
    <row r="30" spans="1:23" s="26" customFormat="1" ht="44.25" customHeight="1" thickBot="1" x14ac:dyDescent="0.35">
      <c r="A30" s="406"/>
      <c r="B30" s="297"/>
      <c r="C30" s="394"/>
      <c r="D30" s="112" t="s">
        <v>47</v>
      </c>
      <c r="E30" s="113">
        <v>25989.829999999998</v>
      </c>
      <c r="F30" s="120">
        <v>23125.859999999993</v>
      </c>
      <c r="G30" s="113">
        <v>14777.44</v>
      </c>
      <c r="H30" s="114">
        <v>3829.1600000000003</v>
      </c>
      <c r="I30" s="114">
        <v>3829.1600000000003</v>
      </c>
      <c r="J30" s="114">
        <v>3829.1600000000003</v>
      </c>
      <c r="K30" s="114">
        <v>3829.1600000000003</v>
      </c>
      <c r="L30" s="114">
        <v>10122.26</v>
      </c>
      <c r="M30" s="114">
        <v>3829.1600000000003</v>
      </c>
      <c r="N30" s="114">
        <v>3829.1600000000003</v>
      </c>
      <c r="O30" s="114">
        <v>3829.16</v>
      </c>
      <c r="P30" s="114">
        <v>135416.82</v>
      </c>
      <c r="Q30" s="266"/>
      <c r="R30" s="115">
        <f t="shared" si="0"/>
        <v>236236.33000000002</v>
      </c>
      <c r="S30" s="411"/>
      <c r="T30" s="413"/>
    </row>
    <row r="31" spans="1:23" s="26" customFormat="1" ht="32.25" customHeight="1" x14ac:dyDescent="0.3">
      <c r="A31" s="406"/>
      <c r="B31" s="297"/>
      <c r="C31" s="394" t="s">
        <v>48</v>
      </c>
      <c r="D31" s="112" t="str">
        <f>D29</f>
        <v>Visitas</v>
      </c>
      <c r="E31" s="116">
        <v>13329</v>
      </c>
      <c r="F31" s="116">
        <v>9983</v>
      </c>
      <c r="G31" s="116">
        <v>11891</v>
      </c>
      <c r="H31" s="117">
        <v>11373</v>
      </c>
      <c r="I31" s="117">
        <v>22510</v>
      </c>
      <c r="J31" s="117">
        <v>19500</v>
      </c>
      <c r="K31" s="117">
        <v>20148</v>
      </c>
      <c r="L31" s="117">
        <v>10249</v>
      </c>
      <c r="M31" s="117">
        <v>8783</v>
      </c>
      <c r="N31" s="117">
        <v>9431</v>
      </c>
      <c r="O31" s="117">
        <v>11212</v>
      </c>
      <c r="P31" s="117">
        <v>10329</v>
      </c>
      <c r="Q31" s="409">
        <f>R31*4</f>
        <v>634952</v>
      </c>
      <c r="R31" s="118">
        <f>SUM(E31:P31)</f>
        <v>158738</v>
      </c>
      <c r="S31" s="273">
        <f>R31/R29</f>
        <v>0.88187777777777776</v>
      </c>
      <c r="T31" s="385">
        <f>R32/R30</f>
        <v>0.44298296540587134</v>
      </c>
    </row>
    <row r="32" spans="1:23" s="26" customFormat="1" ht="32.25" customHeight="1" thickBot="1" x14ac:dyDescent="0.35">
      <c r="A32" s="407"/>
      <c r="B32" s="421"/>
      <c r="C32" s="401"/>
      <c r="D32" s="119" t="str">
        <f>D30</f>
        <v>Monto</v>
      </c>
      <c r="E32" s="120">
        <v>25989.829999999998</v>
      </c>
      <c r="F32" s="120">
        <v>23125.859999999993</v>
      </c>
      <c r="G32" s="120">
        <v>14777.44</v>
      </c>
      <c r="H32" s="121">
        <v>3829.1600000000003</v>
      </c>
      <c r="I32" s="121">
        <v>3829.1600000000003</v>
      </c>
      <c r="J32" s="121">
        <v>3829.1600000000003</v>
      </c>
      <c r="K32" s="121">
        <v>3829.1600000000003</v>
      </c>
      <c r="L32" s="121">
        <v>10122.26</v>
      </c>
      <c r="M32" s="121">
        <v>3829.1600000000003</v>
      </c>
      <c r="N32" s="121">
        <v>3829.1600000000003</v>
      </c>
      <c r="O32" s="121">
        <v>3829.1600000000003</v>
      </c>
      <c r="P32" s="121">
        <v>3829.1600000000003</v>
      </c>
      <c r="Q32" s="414"/>
      <c r="R32" s="122">
        <f t="shared" si="0"/>
        <v>104648.67000000001</v>
      </c>
      <c r="S32" s="415"/>
      <c r="T32" s="386"/>
    </row>
    <row r="33" spans="1:23" s="26" customFormat="1" ht="27" customHeight="1" x14ac:dyDescent="0.3">
      <c r="A33" s="405">
        <v>5</v>
      </c>
      <c r="B33" s="420" t="s">
        <v>152</v>
      </c>
      <c r="C33" s="393" t="s">
        <v>42</v>
      </c>
      <c r="D33" s="123" t="s">
        <v>153</v>
      </c>
      <c r="E33" s="124">
        <v>900</v>
      </c>
      <c r="F33" s="124">
        <v>900</v>
      </c>
      <c r="G33" s="124">
        <v>900</v>
      </c>
      <c r="H33" s="125">
        <v>900</v>
      </c>
      <c r="I33" s="125">
        <v>900</v>
      </c>
      <c r="J33" s="125">
        <v>900</v>
      </c>
      <c r="K33" s="125">
        <v>900</v>
      </c>
      <c r="L33" s="125">
        <v>900</v>
      </c>
      <c r="M33" s="125">
        <v>900</v>
      </c>
      <c r="N33" s="125">
        <v>900</v>
      </c>
      <c r="O33" s="125">
        <v>900</v>
      </c>
      <c r="P33" s="125">
        <v>900</v>
      </c>
      <c r="Q33" s="409">
        <f>R33*4</f>
        <v>43200</v>
      </c>
      <c r="R33" s="126">
        <f t="shared" si="0"/>
        <v>10800</v>
      </c>
      <c r="S33" s="410" t="str">
        <f>'[2]MIR 2019'!E29</f>
        <v>(Inspecciones Realizadas / Inspecciones Solicitadas) * 100</v>
      </c>
      <c r="T33" s="412" t="s">
        <v>142</v>
      </c>
      <c r="V33" s="52">
        <v>3011</v>
      </c>
      <c r="W33" t="s">
        <v>154</v>
      </c>
    </row>
    <row r="34" spans="1:23" s="26" customFormat="1" ht="27" customHeight="1" x14ac:dyDescent="0.3">
      <c r="A34" s="406"/>
      <c r="B34" s="297"/>
      <c r="C34" s="394"/>
      <c r="D34" s="112" t="s">
        <v>47</v>
      </c>
      <c r="E34" s="113">
        <v>432829.47</v>
      </c>
      <c r="F34" s="113">
        <v>369418.64999999991</v>
      </c>
      <c r="G34" s="113">
        <v>373397.88999999996</v>
      </c>
      <c r="H34" s="114">
        <v>343019.3</v>
      </c>
      <c r="I34" s="114">
        <v>377485.75000000006</v>
      </c>
      <c r="J34" s="114">
        <v>379683.61000000004</v>
      </c>
      <c r="K34" s="114">
        <v>350184.22999999986</v>
      </c>
      <c r="L34" s="114">
        <v>350785.71</v>
      </c>
      <c r="M34" s="114">
        <v>350572.08000000007</v>
      </c>
      <c r="N34" s="114">
        <v>400079.16000000009</v>
      </c>
      <c r="O34" s="114">
        <v>332704.68999999994</v>
      </c>
      <c r="P34" s="114">
        <v>734822.72</v>
      </c>
      <c r="Q34" s="266"/>
      <c r="R34" s="115">
        <f t="shared" si="0"/>
        <v>4794983.26</v>
      </c>
      <c r="S34" s="411"/>
      <c r="T34" s="413"/>
    </row>
    <row r="35" spans="1:23" s="26" customFormat="1" ht="27" customHeight="1" x14ac:dyDescent="0.3">
      <c r="A35" s="406"/>
      <c r="B35" s="297"/>
      <c r="C35" s="394" t="s">
        <v>48</v>
      </c>
      <c r="D35" s="112" t="str">
        <f>D33</f>
        <v>Solicitudes</v>
      </c>
      <c r="E35" s="116">
        <v>797</v>
      </c>
      <c r="F35" s="116">
        <v>720</v>
      </c>
      <c r="G35" s="116">
        <v>670</v>
      </c>
      <c r="H35" s="117">
        <v>614</v>
      </c>
      <c r="I35" s="117">
        <v>817</v>
      </c>
      <c r="J35" s="117">
        <v>1108</v>
      </c>
      <c r="K35" s="117">
        <v>2186</v>
      </c>
      <c r="L35" s="117">
        <v>1025</v>
      </c>
      <c r="M35" s="117">
        <v>829</v>
      </c>
      <c r="N35" s="117">
        <v>871</v>
      </c>
      <c r="O35" s="117">
        <v>840</v>
      </c>
      <c r="P35" s="117">
        <v>881</v>
      </c>
      <c r="Q35" s="409">
        <f>R35*4</f>
        <v>45432</v>
      </c>
      <c r="R35" s="127">
        <f t="shared" si="0"/>
        <v>11358</v>
      </c>
      <c r="S35" s="273">
        <f>R35/R33</f>
        <v>1.0516666666666667</v>
      </c>
      <c r="T35" s="385">
        <f>R36/R34</f>
        <v>0.91833603398231678</v>
      </c>
    </row>
    <row r="36" spans="1:23" s="26" customFormat="1" ht="27" customHeight="1" thickBot="1" x14ac:dyDescent="0.35">
      <c r="A36" s="407"/>
      <c r="B36" s="421"/>
      <c r="C36" s="401"/>
      <c r="D36" s="119" t="str">
        <f>D34</f>
        <v>Monto</v>
      </c>
      <c r="E36" s="120">
        <v>432829.47</v>
      </c>
      <c r="F36" s="120">
        <v>369418.64999999991</v>
      </c>
      <c r="G36" s="120">
        <v>373397.88999999996</v>
      </c>
      <c r="H36" s="121">
        <v>343019.3</v>
      </c>
      <c r="I36" s="121">
        <v>377485.75000000006</v>
      </c>
      <c r="J36" s="121">
        <v>379683.61000000004</v>
      </c>
      <c r="K36" s="121">
        <v>350184.22999999986</v>
      </c>
      <c r="L36" s="121">
        <v>350785.71</v>
      </c>
      <c r="M36" s="121">
        <v>350572.08000000007</v>
      </c>
      <c r="N36" s="121">
        <v>400079.16000000009</v>
      </c>
      <c r="O36" s="121">
        <v>332704.68999999994</v>
      </c>
      <c r="P36" s="121">
        <v>343245.37</v>
      </c>
      <c r="Q36" s="414"/>
      <c r="R36" s="122">
        <f t="shared" si="0"/>
        <v>4403405.91</v>
      </c>
      <c r="S36" s="415"/>
      <c r="T36" s="386"/>
    </row>
    <row r="37" spans="1:23" s="26" customFormat="1" ht="36.75" customHeight="1" x14ac:dyDescent="0.3">
      <c r="A37" s="405">
        <v>6</v>
      </c>
      <c r="B37" s="288" t="s">
        <v>155</v>
      </c>
      <c r="C37" s="393" t="s">
        <v>42</v>
      </c>
      <c r="D37" s="123" t="s">
        <v>150</v>
      </c>
      <c r="E37" s="128">
        <v>1200</v>
      </c>
      <c r="F37" s="128">
        <v>1200</v>
      </c>
      <c r="G37" s="128">
        <v>1200</v>
      </c>
      <c r="H37" s="129">
        <v>1200</v>
      </c>
      <c r="I37" s="129">
        <v>1200</v>
      </c>
      <c r="J37" s="129">
        <v>1200</v>
      </c>
      <c r="K37" s="129">
        <v>1200</v>
      </c>
      <c r="L37" s="129">
        <v>1200</v>
      </c>
      <c r="M37" s="129">
        <v>1200</v>
      </c>
      <c r="N37" s="129">
        <v>1200</v>
      </c>
      <c r="O37" s="129">
        <v>1200</v>
      </c>
      <c r="P37" s="129">
        <v>1200</v>
      </c>
      <c r="Q37" s="409">
        <f>R37*4</f>
        <v>57600</v>
      </c>
      <c r="R37" s="126">
        <f t="shared" si="0"/>
        <v>14400</v>
      </c>
      <c r="S37" s="423" t="str">
        <f>'[2]MIR 2019'!E30</f>
        <v>(Actualizacion de datos  realizados/Actualizaciones de datos programados) * 100</v>
      </c>
      <c r="T37" s="412" t="s">
        <v>142</v>
      </c>
      <c r="V37" s="52">
        <v>3009</v>
      </c>
    </row>
    <row r="38" spans="1:23" s="26" customFormat="1" ht="30.75" customHeight="1" x14ac:dyDescent="0.3">
      <c r="A38" s="406"/>
      <c r="B38" s="293"/>
      <c r="C38" s="394"/>
      <c r="D38" s="112" t="s">
        <v>47</v>
      </c>
      <c r="E38" s="113">
        <v>273840.67</v>
      </c>
      <c r="F38" s="113">
        <v>232984.42000000004</v>
      </c>
      <c r="G38" s="113">
        <v>214718.11000000007</v>
      </c>
      <c r="H38" s="114">
        <v>167101.6</v>
      </c>
      <c r="I38" s="114">
        <v>172667.33</v>
      </c>
      <c r="J38" s="114">
        <v>172923.62000000005</v>
      </c>
      <c r="K38" s="114">
        <v>171019.45000000004</v>
      </c>
      <c r="L38" s="114">
        <v>161851.59999999998</v>
      </c>
      <c r="M38" s="114">
        <v>157131.45000000001</v>
      </c>
      <c r="N38" s="114">
        <v>181663.81</v>
      </c>
      <c r="O38" s="114">
        <v>159904.04</v>
      </c>
      <c r="P38" s="114">
        <v>661043.87</v>
      </c>
      <c r="Q38" s="266"/>
      <c r="R38" s="115">
        <f t="shared" si="0"/>
        <v>2726849.97</v>
      </c>
      <c r="S38" s="424"/>
      <c r="T38" s="413"/>
    </row>
    <row r="39" spans="1:23" ht="32.25" customHeight="1" x14ac:dyDescent="0.3">
      <c r="A39" s="406"/>
      <c r="B39" s="293"/>
      <c r="C39" s="394" t="s">
        <v>48</v>
      </c>
      <c r="D39" s="112" t="str">
        <f>D37</f>
        <v>Visitas</v>
      </c>
      <c r="E39" s="130">
        <v>1136</v>
      </c>
      <c r="F39" s="130">
        <v>1002</v>
      </c>
      <c r="G39" s="130">
        <v>1241</v>
      </c>
      <c r="H39" s="25">
        <v>2298</v>
      </c>
      <c r="I39" s="25">
        <v>2066</v>
      </c>
      <c r="J39" s="25">
        <v>1310</v>
      </c>
      <c r="K39" s="25">
        <v>1907</v>
      </c>
      <c r="L39" s="25">
        <v>2013</v>
      </c>
      <c r="M39" s="25">
        <v>1836</v>
      </c>
      <c r="N39" s="25">
        <v>1431</v>
      </c>
      <c r="O39" s="25">
        <v>1042</v>
      </c>
      <c r="P39" s="25">
        <v>232</v>
      </c>
      <c r="Q39" s="409">
        <f>R39*4</f>
        <v>70056</v>
      </c>
      <c r="R39" s="118">
        <f>SUM(E39:P39)</f>
        <v>17514</v>
      </c>
      <c r="S39" s="273">
        <f>R39/R37</f>
        <v>1.2162500000000001</v>
      </c>
      <c r="T39" s="385">
        <f>R40/R38</f>
        <v>0.82379387377883506</v>
      </c>
    </row>
    <row r="40" spans="1:23" ht="32.25" customHeight="1" thickBot="1" x14ac:dyDescent="0.35">
      <c r="A40" s="407"/>
      <c r="B40" s="422"/>
      <c r="C40" s="401"/>
      <c r="D40" s="119" t="str">
        <f>D38</f>
        <v>Monto</v>
      </c>
      <c r="E40" s="120">
        <v>273840.67</v>
      </c>
      <c r="F40" s="120">
        <v>232984.42000000004</v>
      </c>
      <c r="G40" s="120">
        <v>214718.11000000007</v>
      </c>
      <c r="H40" s="121">
        <v>167101.6</v>
      </c>
      <c r="I40" s="121">
        <v>172667.33</v>
      </c>
      <c r="J40" s="121">
        <v>172923.62000000005</v>
      </c>
      <c r="K40" s="121">
        <v>171019.45000000004</v>
      </c>
      <c r="L40" s="121">
        <v>161851.59999999998</v>
      </c>
      <c r="M40" s="121">
        <v>157131.45000000001</v>
      </c>
      <c r="N40" s="121">
        <v>181663.81</v>
      </c>
      <c r="O40" s="121">
        <v>159904.04</v>
      </c>
      <c r="P40" s="121">
        <v>180556.2</v>
      </c>
      <c r="Q40" s="414"/>
      <c r="R40" s="122">
        <f>SUM(E40:P40)</f>
        <v>2246362.3000000003</v>
      </c>
      <c r="S40" s="415"/>
      <c r="T40" s="386"/>
    </row>
    <row r="41" spans="1:23" ht="35.25" customHeight="1" x14ac:dyDescent="0.3">
      <c r="A41" s="405">
        <v>7</v>
      </c>
      <c r="B41" s="288" t="s">
        <v>156</v>
      </c>
      <c r="C41" s="393" t="s">
        <v>42</v>
      </c>
      <c r="D41" s="123" t="s">
        <v>157</v>
      </c>
      <c r="E41" s="128">
        <v>300</v>
      </c>
      <c r="F41" s="128">
        <v>300</v>
      </c>
      <c r="G41" s="128">
        <v>300</v>
      </c>
      <c r="H41" s="129">
        <v>300</v>
      </c>
      <c r="I41" s="129">
        <v>300</v>
      </c>
      <c r="J41" s="129">
        <v>300</v>
      </c>
      <c r="K41" s="129">
        <v>300</v>
      </c>
      <c r="L41" s="129">
        <v>300</v>
      </c>
      <c r="M41" s="129">
        <v>300</v>
      </c>
      <c r="N41" s="129">
        <v>300</v>
      </c>
      <c r="O41" s="129">
        <v>300</v>
      </c>
      <c r="P41" s="129">
        <v>300</v>
      </c>
      <c r="Q41" s="409">
        <f>R41*4</f>
        <v>14400</v>
      </c>
      <c r="R41" s="126">
        <f t="shared" si="0"/>
        <v>3600</v>
      </c>
      <c r="S41" s="410" t="str">
        <f>'[2]MIR 2019'!E31</f>
        <v>(Medidores Instalados / Medidores Programados) * 100</v>
      </c>
      <c r="T41" s="412" t="s">
        <v>142</v>
      </c>
      <c r="V41" s="52">
        <v>3010</v>
      </c>
    </row>
    <row r="42" spans="1:23" ht="32.25" customHeight="1" x14ac:dyDescent="0.3">
      <c r="A42" s="406"/>
      <c r="B42" s="293"/>
      <c r="C42" s="394"/>
      <c r="D42" s="112" t="s">
        <v>47</v>
      </c>
      <c r="E42" s="113">
        <v>359861.67000000004</v>
      </c>
      <c r="F42" s="113">
        <v>301940.93000000005</v>
      </c>
      <c r="G42" s="113">
        <v>339182.41</v>
      </c>
      <c r="H42" s="114">
        <v>361269.72999999986</v>
      </c>
      <c r="I42" s="114">
        <v>372930.63999999996</v>
      </c>
      <c r="J42" s="114">
        <v>372622.58999999997</v>
      </c>
      <c r="K42" s="114">
        <v>352432.34</v>
      </c>
      <c r="L42" s="114">
        <v>348936.25</v>
      </c>
      <c r="M42" s="114">
        <v>347009.38000000006</v>
      </c>
      <c r="N42" s="114">
        <v>395327.16</v>
      </c>
      <c r="O42" s="114">
        <v>291486.36999999994</v>
      </c>
      <c r="P42" s="114">
        <v>485032.05999999994</v>
      </c>
      <c r="Q42" s="266"/>
      <c r="R42" s="115">
        <f t="shared" si="0"/>
        <v>4328031.5299999993</v>
      </c>
      <c r="S42" s="411"/>
      <c r="T42" s="413"/>
    </row>
    <row r="43" spans="1:23" ht="32.25" customHeight="1" x14ac:dyDescent="0.3">
      <c r="A43" s="406"/>
      <c r="B43" s="293"/>
      <c r="C43" s="394" t="s">
        <v>48</v>
      </c>
      <c r="D43" s="112" t="str">
        <f>D41</f>
        <v>Medidores</v>
      </c>
      <c r="E43" s="130">
        <v>114</v>
      </c>
      <c r="F43" s="130">
        <v>142</v>
      </c>
      <c r="G43" s="130">
        <v>245</v>
      </c>
      <c r="H43" s="25">
        <v>146</v>
      </c>
      <c r="I43" s="25">
        <v>131</v>
      </c>
      <c r="J43" s="25">
        <v>96</v>
      </c>
      <c r="K43" s="25">
        <v>288</v>
      </c>
      <c r="L43" s="25">
        <v>255</v>
      </c>
      <c r="M43" s="25">
        <v>278</v>
      </c>
      <c r="N43" s="25">
        <v>411</v>
      </c>
      <c r="O43" s="25">
        <v>267</v>
      </c>
      <c r="P43" s="25">
        <v>288</v>
      </c>
      <c r="Q43" s="409">
        <f>R43*4</f>
        <v>10644</v>
      </c>
      <c r="R43" s="118">
        <f>SUM(E43:P43)</f>
        <v>2661</v>
      </c>
      <c r="S43" s="273">
        <f>R43/R41</f>
        <v>0.73916666666666664</v>
      </c>
      <c r="T43" s="385">
        <f>R44/R42</f>
        <v>0.97545275507731799</v>
      </c>
    </row>
    <row r="44" spans="1:23" ht="32.25" customHeight="1" thickBot="1" x14ac:dyDescent="0.35">
      <c r="A44" s="407"/>
      <c r="B44" s="422"/>
      <c r="C44" s="401"/>
      <c r="D44" s="119" t="str">
        <f>D42</f>
        <v>Monto</v>
      </c>
      <c r="E44" s="120">
        <v>359861.67000000004</v>
      </c>
      <c r="F44" s="120">
        <v>301940.93000000005</v>
      </c>
      <c r="G44" s="120">
        <v>339182.41</v>
      </c>
      <c r="H44" s="121">
        <v>361269.72999999986</v>
      </c>
      <c r="I44" s="121">
        <v>372930.63999999996</v>
      </c>
      <c r="J44" s="121">
        <v>372622.58999999997</v>
      </c>
      <c r="K44" s="121">
        <v>352432.34</v>
      </c>
      <c r="L44" s="121">
        <v>348936.25</v>
      </c>
      <c r="M44" s="121">
        <v>347009.38000000006</v>
      </c>
      <c r="N44" s="121">
        <v>395327.16</v>
      </c>
      <c r="O44" s="121">
        <v>291486.36999999994</v>
      </c>
      <c r="P44" s="121">
        <v>378790.81000000006</v>
      </c>
      <c r="Q44" s="414"/>
      <c r="R44" s="122">
        <f>SUM(E44:P44)</f>
        <v>4221790.2799999993</v>
      </c>
      <c r="S44" s="415"/>
      <c r="T44" s="386"/>
    </row>
    <row r="45" spans="1:23" s="26" customFormat="1" ht="39.75" customHeight="1" x14ac:dyDescent="0.3">
      <c r="A45" s="405">
        <v>8</v>
      </c>
      <c r="B45" s="420" t="s">
        <v>158</v>
      </c>
      <c r="C45" s="393" t="s">
        <v>42</v>
      </c>
      <c r="D45" s="123" t="s">
        <v>159</v>
      </c>
      <c r="E45" s="128">
        <v>4000</v>
      </c>
      <c r="F45" s="128">
        <v>4000</v>
      </c>
      <c r="G45" s="128">
        <v>4000</v>
      </c>
      <c r="H45" s="129">
        <v>4000</v>
      </c>
      <c r="I45" s="129">
        <v>4000</v>
      </c>
      <c r="J45" s="129">
        <v>4000</v>
      </c>
      <c r="K45" s="129">
        <v>4000</v>
      </c>
      <c r="L45" s="129">
        <v>4000</v>
      </c>
      <c r="M45" s="129">
        <v>4000</v>
      </c>
      <c r="N45" s="129">
        <v>4000</v>
      </c>
      <c r="O45" s="129">
        <v>4000</v>
      </c>
      <c r="P45" s="129">
        <v>4000</v>
      </c>
      <c r="Q45" s="409">
        <f>R45*4</f>
        <v>192000</v>
      </c>
      <c r="R45" s="126">
        <f t="shared" si="0"/>
        <v>48000</v>
      </c>
      <c r="S45" s="410" t="str">
        <f>'[2]MIR 2019'!E32</f>
        <v>(Atenciones Realizadas / Atenciones Programadas) * 100</v>
      </c>
      <c r="T45" s="412" t="s">
        <v>142</v>
      </c>
      <c r="V45" s="52">
        <v>3014</v>
      </c>
      <c r="W45" t="s">
        <v>160</v>
      </c>
    </row>
    <row r="46" spans="1:23" s="26" customFormat="1" ht="27" customHeight="1" x14ac:dyDescent="0.3">
      <c r="A46" s="406"/>
      <c r="B46" s="297"/>
      <c r="C46" s="394"/>
      <c r="D46" s="112" t="s">
        <v>47</v>
      </c>
      <c r="E46" s="113">
        <v>227370.23</v>
      </c>
      <c r="F46" s="113">
        <v>191023.91999999998</v>
      </c>
      <c r="G46" s="113">
        <v>215526.23999999996</v>
      </c>
      <c r="H46" s="114">
        <v>246204.81000000003</v>
      </c>
      <c r="I46" s="114">
        <v>300185.08999999991</v>
      </c>
      <c r="J46" s="114">
        <v>257214.27999999997</v>
      </c>
      <c r="K46" s="114">
        <v>257345.17999999996</v>
      </c>
      <c r="L46" s="114">
        <v>249730.76000000004</v>
      </c>
      <c r="M46" s="114">
        <v>254902.24999999997</v>
      </c>
      <c r="N46" s="114">
        <v>277653.02</v>
      </c>
      <c r="O46" s="114">
        <v>260770.06</v>
      </c>
      <c r="P46" s="114">
        <v>387001.91999999987</v>
      </c>
      <c r="Q46" s="266"/>
      <c r="R46" s="115">
        <f t="shared" si="0"/>
        <v>3124927.76</v>
      </c>
      <c r="S46" s="411"/>
      <c r="T46" s="413"/>
    </row>
    <row r="47" spans="1:23" s="26" customFormat="1" ht="27" customHeight="1" x14ac:dyDescent="0.3">
      <c r="A47" s="406"/>
      <c r="B47" s="297"/>
      <c r="C47" s="394" t="s">
        <v>48</v>
      </c>
      <c r="D47" s="112" t="str">
        <f>D45</f>
        <v>Incorfomidades</v>
      </c>
      <c r="E47" s="131">
        <v>3380</v>
      </c>
      <c r="F47" s="116">
        <v>3445</v>
      </c>
      <c r="G47" s="116">
        <v>3748</v>
      </c>
      <c r="H47" s="117">
        <v>2966</v>
      </c>
      <c r="I47" s="117">
        <v>3748</v>
      </c>
      <c r="J47" s="117">
        <v>3555</v>
      </c>
      <c r="K47" s="117">
        <v>1955</v>
      </c>
      <c r="L47" s="117">
        <v>2422</v>
      </c>
      <c r="M47" s="117">
        <v>3140</v>
      </c>
      <c r="N47" s="117">
        <v>2955</v>
      </c>
      <c r="O47" s="117">
        <v>3428</v>
      </c>
      <c r="P47" s="117">
        <v>3690</v>
      </c>
      <c r="Q47" s="409">
        <f>R47*4</f>
        <v>153728</v>
      </c>
      <c r="R47" s="118">
        <f>SUM(E47:P47)</f>
        <v>38432</v>
      </c>
      <c r="S47" s="273">
        <f>R47/R45</f>
        <v>0.80066666666666664</v>
      </c>
      <c r="T47" s="385">
        <f>R48/R46</f>
        <v>0.99318286000953815</v>
      </c>
    </row>
    <row r="48" spans="1:23" s="26" customFormat="1" ht="34.5" customHeight="1" thickBot="1" x14ac:dyDescent="0.35">
      <c r="A48" s="407"/>
      <c r="B48" s="421"/>
      <c r="C48" s="401"/>
      <c r="D48" s="119" t="str">
        <f>D46</f>
        <v>Monto</v>
      </c>
      <c r="E48" s="132">
        <v>227370.23</v>
      </c>
      <c r="F48" s="132">
        <v>191023.91999999998</v>
      </c>
      <c r="G48" s="132">
        <v>215526.23999999996</v>
      </c>
      <c r="H48" s="133">
        <v>246204.81000000003</v>
      </c>
      <c r="I48" s="133">
        <v>300185.08999999991</v>
      </c>
      <c r="J48" s="133">
        <v>257214.27999999997</v>
      </c>
      <c r="K48" s="121">
        <v>257345.17999999996</v>
      </c>
      <c r="L48" s="133">
        <v>249730.76000000004</v>
      </c>
      <c r="M48" s="133">
        <v>254902.24999999997</v>
      </c>
      <c r="N48" s="133">
        <v>277653.02</v>
      </c>
      <c r="O48" s="133">
        <v>260770.06</v>
      </c>
      <c r="P48" s="133">
        <v>365698.84999999986</v>
      </c>
      <c r="Q48" s="414"/>
      <c r="R48" s="122">
        <f>SUM(E48:P48)</f>
        <v>3103624.6899999995</v>
      </c>
      <c r="S48" s="415"/>
      <c r="T48" s="386"/>
    </row>
    <row r="49" spans="1:23" s="26" customFormat="1" ht="46.5" customHeight="1" x14ac:dyDescent="0.3">
      <c r="A49" s="405">
        <v>9</v>
      </c>
      <c r="B49" s="420" t="str">
        <f>'[2]MIR 2019'!C33</f>
        <v>Eficientar la facturación mensual del organismo operador, determinante para el logro del presupuesto de ingresos 2019</v>
      </c>
      <c r="C49" s="393" t="s">
        <v>42</v>
      </c>
      <c r="D49" s="123" t="s">
        <v>161</v>
      </c>
      <c r="E49" s="134">
        <v>0.95</v>
      </c>
      <c r="F49" s="134">
        <v>0.95</v>
      </c>
      <c r="G49" s="134">
        <v>0.95</v>
      </c>
      <c r="H49" s="135">
        <v>0.95</v>
      </c>
      <c r="I49" s="135">
        <v>0.95</v>
      </c>
      <c r="J49" s="135">
        <v>0.95</v>
      </c>
      <c r="K49" s="135">
        <v>0.95</v>
      </c>
      <c r="L49" s="135">
        <v>0.95</v>
      </c>
      <c r="M49" s="135">
        <v>0.95</v>
      </c>
      <c r="N49" s="135">
        <v>0.95</v>
      </c>
      <c r="O49" s="135">
        <v>0.95</v>
      </c>
      <c r="P49" s="135">
        <v>0.95</v>
      </c>
      <c r="Q49" s="409">
        <v>7836</v>
      </c>
      <c r="R49" s="136">
        <f>AVERAGE(E49:P49)</f>
        <v>0.94999999999999984</v>
      </c>
      <c r="S49" s="418" t="str">
        <f>'[2]MIR 2019'!E33</f>
        <v>(Importe Mensual Facturado) / (Importe Mensual Programado) * 100</v>
      </c>
      <c r="T49" s="412" t="s">
        <v>142</v>
      </c>
      <c r="V49" s="52">
        <v>3013</v>
      </c>
      <c r="W49" t="s">
        <v>162</v>
      </c>
    </row>
    <row r="50" spans="1:23" s="26" customFormat="1" ht="32.25" customHeight="1" x14ac:dyDescent="0.3">
      <c r="A50" s="406"/>
      <c r="B50" s="297"/>
      <c r="C50" s="394"/>
      <c r="D50" s="112" t="s">
        <v>47</v>
      </c>
      <c r="E50" s="113">
        <v>134156.15000000005</v>
      </c>
      <c r="F50" s="113">
        <v>137965.21999999994</v>
      </c>
      <c r="G50" s="113">
        <v>100891.03</v>
      </c>
      <c r="H50" s="114">
        <v>66209.639999999985</v>
      </c>
      <c r="I50" s="114">
        <v>78699.689999999988</v>
      </c>
      <c r="J50" s="114">
        <v>71986.06</v>
      </c>
      <c r="K50" s="114">
        <v>71171.299999999988</v>
      </c>
      <c r="L50" s="114">
        <v>88215.220000000016</v>
      </c>
      <c r="M50" s="114">
        <v>90138.160000000018</v>
      </c>
      <c r="N50" s="114">
        <v>116616.35</v>
      </c>
      <c r="O50" s="114">
        <v>95400.01999999999</v>
      </c>
      <c r="P50" s="114">
        <v>562910.18000000005</v>
      </c>
      <c r="Q50" s="266"/>
      <c r="R50" s="115">
        <f t="shared" si="0"/>
        <v>1614359.02</v>
      </c>
      <c r="S50" s="419"/>
      <c r="T50" s="413"/>
    </row>
    <row r="51" spans="1:23" s="26" customFormat="1" ht="32.25" customHeight="1" x14ac:dyDescent="0.3">
      <c r="A51" s="406"/>
      <c r="B51" s="297"/>
      <c r="C51" s="394" t="s">
        <v>48</v>
      </c>
      <c r="D51" s="112" t="str">
        <f>D49</f>
        <v>Porcentaje</v>
      </c>
      <c r="E51" s="137">
        <v>0.96</v>
      </c>
      <c r="F51" s="137">
        <v>0.95</v>
      </c>
      <c r="G51" s="137">
        <v>0.91</v>
      </c>
      <c r="H51" s="138">
        <v>0.93</v>
      </c>
      <c r="I51" s="138">
        <v>0.97</v>
      </c>
      <c r="J51" s="138">
        <v>0.96</v>
      </c>
      <c r="K51" s="138">
        <v>0.95</v>
      </c>
      <c r="L51" s="138">
        <v>0.93</v>
      </c>
      <c r="M51" s="138">
        <v>1.02</v>
      </c>
      <c r="N51" s="138">
        <v>0.96</v>
      </c>
      <c r="O51" s="138">
        <v>0.96</v>
      </c>
      <c r="P51" s="138">
        <v>0.88</v>
      </c>
      <c r="Q51" s="265">
        <f>(R51*Q49)/R49</f>
        <v>7822.2526315789491</v>
      </c>
      <c r="R51" s="136">
        <f>AVERAGE(E51:P51)</f>
        <v>0.94833333333333336</v>
      </c>
      <c r="S51" s="273">
        <f>R51/R49</f>
        <v>0.99824561403508794</v>
      </c>
      <c r="T51" s="385">
        <f>R52/R50</f>
        <v>0.75529198579384171</v>
      </c>
    </row>
    <row r="52" spans="1:23" s="26" customFormat="1" ht="42" customHeight="1" thickBot="1" x14ac:dyDescent="0.35">
      <c r="A52" s="407"/>
      <c r="B52" s="421"/>
      <c r="C52" s="401"/>
      <c r="D52" s="119" t="str">
        <f>D50</f>
        <v>Monto</v>
      </c>
      <c r="E52" s="120">
        <v>134156.15000000005</v>
      </c>
      <c r="F52" s="120">
        <v>137965.21999999994</v>
      </c>
      <c r="G52" s="120">
        <v>100891.03</v>
      </c>
      <c r="H52" s="121">
        <v>66209.639999999985</v>
      </c>
      <c r="I52" s="121">
        <v>78699.689999999988</v>
      </c>
      <c r="J52" s="121">
        <v>71986.06</v>
      </c>
      <c r="K52" s="121">
        <v>71171.299999999988</v>
      </c>
      <c r="L52" s="121">
        <v>88215.220000000016</v>
      </c>
      <c r="M52" s="121">
        <v>90138.160000000018</v>
      </c>
      <c r="N52" s="121">
        <v>116616.35</v>
      </c>
      <c r="O52" s="121">
        <v>95400.01999999999</v>
      </c>
      <c r="P52" s="121">
        <v>167863.58999999997</v>
      </c>
      <c r="Q52" s="414"/>
      <c r="R52" s="122">
        <f>SUM(E52:P52)</f>
        <v>1219312.4300000002</v>
      </c>
      <c r="S52" s="415"/>
      <c r="T52" s="386"/>
    </row>
    <row r="53" spans="1:23" s="26" customFormat="1" ht="50.25" customHeight="1" x14ac:dyDescent="0.3">
      <c r="A53" s="405">
        <v>10</v>
      </c>
      <c r="B53" s="416" t="s">
        <v>163</v>
      </c>
      <c r="C53" s="393" t="s">
        <v>42</v>
      </c>
      <c r="D53" s="123" t="s">
        <v>161</v>
      </c>
      <c r="E53" s="139">
        <v>0.8</v>
      </c>
      <c r="F53" s="139">
        <v>0.8</v>
      </c>
      <c r="G53" s="139">
        <v>0.8</v>
      </c>
      <c r="H53" s="140">
        <v>0.8</v>
      </c>
      <c r="I53" s="140">
        <v>0.8</v>
      </c>
      <c r="J53" s="140">
        <v>0.8</v>
      </c>
      <c r="K53" s="140">
        <v>0.8</v>
      </c>
      <c r="L53" s="140">
        <v>0.8</v>
      </c>
      <c r="M53" s="140">
        <v>0.8</v>
      </c>
      <c r="N53" s="140">
        <v>0.8</v>
      </c>
      <c r="O53" s="140">
        <v>0.8</v>
      </c>
      <c r="P53" s="140">
        <v>0.8</v>
      </c>
      <c r="Q53" s="409">
        <v>7836</v>
      </c>
      <c r="R53" s="136">
        <f>AVERAGE(E53:P53)</f>
        <v>0.79999999999999993</v>
      </c>
      <c r="S53" s="410" t="str">
        <f>'[2]MIR 2019'!E34</f>
        <v>(Importe del Ingreso por Uso y Aprovechamiento Recaudado / Importe del Ingreso por Uso y Aprovechamiento Programado) * 100</v>
      </c>
      <c r="T53" s="412" t="s">
        <v>142</v>
      </c>
      <c r="V53" s="52" t="s">
        <v>164</v>
      </c>
    </row>
    <row r="54" spans="1:23" s="26" customFormat="1" ht="50.25" customHeight="1" x14ac:dyDescent="0.3">
      <c r="A54" s="406"/>
      <c r="B54" s="416"/>
      <c r="C54" s="394"/>
      <c r="D54" s="112" t="s">
        <v>47</v>
      </c>
      <c r="E54" s="113">
        <v>41703.210000000006</v>
      </c>
      <c r="F54" s="113">
        <v>42162.390000000007</v>
      </c>
      <c r="G54" s="113">
        <v>60146.819999999992</v>
      </c>
      <c r="H54" s="114">
        <v>90861.220000000016</v>
      </c>
      <c r="I54" s="114">
        <v>99401.919999999998</v>
      </c>
      <c r="J54" s="114">
        <v>104053.24999999999</v>
      </c>
      <c r="K54" s="114">
        <v>103715.89000000003</v>
      </c>
      <c r="L54" s="114">
        <v>124504.37999999999</v>
      </c>
      <c r="M54" s="114">
        <v>121685.4</v>
      </c>
      <c r="N54" s="114">
        <v>136502.99999999997</v>
      </c>
      <c r="O54" s="114">
        <v>121178.98999999999</v>
      </c>
      <c r="P54" s="114">
        <v>357468.29999999993</v>
      </c>
      <c r="Q54" s="266"/>
      <c r="R54" s="115">
        <f t="shared" si="0"/>
        <v>1403384.77</v>
      </c>
      <c r="S54" s="411"/>
      <c r="T54" s="413"/>
      <c r="V54" s="52"/>
    </row>
    <row r="55" spans="1:23" s="26" customFormat="1" ht="32.25" customHeight="1" x14ac:dyDescent="0.3">
      <c r="A55" s="406"/>
      <c r="B55" s="416"/>
      <c r="C55" s="394" t="s">
        <v>48</v>
      </c>
      <c r="D55" s="112" t="str">
        <f>D53</f>
        <v>Porcentaje</v>
      </c>
      <c r="E55" s="141">
        <v>0.57999999999999996</v>
      </c>
      <c r="F55" s="141">
        <v>0.31</v>
      </c>
      <c r="G55" s="141">
        <v>0.36</v>
      </c>
      <c r="H55" s="142">
        <v>0.47</v>
      </c>
      <c r="I55" s="142">
        <v>0.65</v>
      </c>
      <c r="J55" s="142">
        <v>0.38</v>
      </c>
      <c r="K55" s="142">
        <v>0.61</v>
      </c>
      <c r="L55" s="142">
        <v>4.1500000000000004</v>
      </c>
      <c r="M55" s="142">
        <v>1.54</v>
      </c>
      <c r="N55" s="142">
        <v>0.76</v>
      </c>
      <c r="O55" s="142">
        <v>0.37</v>
      </c>
      <c r="P55" s="142">
        <v>0.56000000000000005</v>
      </c>
      <c r="Q55" s="265">
        <f>(R55*Q53)/R53</f>
        <v>8766.5250000000015</v>
      </c>
      <c r="R55" s="136">
        <f>AVERAGE(E55:P55)</f>
        <v>0.89500000000000002</v>
      </c>
      <c r="S55" s="273">
        <f>R55/R53</f>
        <v>1.1187500000000001</v>
      </c>
      <c r="T55" s="385">
        <f>R56/R54</f>
        <v>0.94643741217171684</v>
      </c>
    </row>
    <row r="56" spans="1:23" s="26" customFormat="1" ht="39" customHeight="1" thickBot="1" x14ac:dyDescent="0.35">
      <c r="A56" s="407"/>
      <c r="B56" s="417"/>
      <c r="C56" s="401"/>
      <c r="D56" s="119" t="str">
        <f>D54</f>
        <v>Monto</v>
      </c>
      <c r="E56" s="120">
        <v>41703.210000000006</v>
      </c>
      <c r="F56" s="120">
        <v>42162.390000000007</v>
      </c>
      <c r="G56" s="120">
        <v>60146.819999999992</v>
      </c>
      <c r="H56" s="121">
        <v>90861.22</v>
      </c>
      <c r="I56" s="121">
        <v>99401.919999999998</v>
      </c>
      <c r="J56" s="121">
        <v>104053.24999999999</v>
      </c>
      <c r="K56" s="121">
        <v>103715.89000000003</v>
      </c>
      <c r="L56" s="121">
        <v>124504.37999999999</v>
      </c>
      <c r="M56" s="121">
        <v>121685.4</v>
      </c>
      <c r="N56" s="121">
        <v>136502.99999999997</v>
      </c>
      <c r="O56" s="121">
        <v>121178.98999999999</v>
      </c>
      <c r="P56" s="121">
        <v>282299.38</v>
      </c>
      <c r="Q56" s="414"/>
      <c r="R56" s="122">
        <f>SUM(E56:P56)</f>
        <v>1328215.8500000001</v>
      </c>
      <c r="S56" s="415"/>
      <c r="T56" s="386"/>
    </row>
    <row r="57" spans="1:23" s="26" customFormat="1" ht="35.25" customHeight="1" x14ac:dyDescent="0.3">
      <c r="A57" s="405">
        <v>11</v>
      </c>
      <c r="B57" s="416" t="s">
        <v>165</v>
      </c>
      <c r="C57" s="393" t="s">
        <v>42</v>
      </c>
      <c r="D57" s="123" t="str">
        <f>D55</f>
        <v>Porcentaje</v>
      </c>
      <c r="E57" s="143">
        <v>0.9</v>
      </c>
      <c r="F57" s="143">
        <v>0.9</v>
      </c>
      <c r="G57" s="143">
        <v>0.9</v>
      </c>
      <c r="H57" s="144">
        <v>0.9</v>
      </c>
      <c r="I57" s="144">
        <v>0.9</v>
      </c>
      <c r="J57" s="144">
        <v>0.9</v>
      </c>
      <c r="K57" s="144">
        <v>0.9</v>
      </c>
      <c r="L57" s="144">
        <v>0.9</v>
      </c>
      <c r="M57" s="144">
        <v>0.9</v>
      </c>
      <c r="N57" s="144">
        <v>0.9</v>
      </c>
      <c r="O57" s="144">
        <v>0.9</v>
      </c>
      <c r="P57" s="144">
        <v>0.9</v>
      </c>
      <c r="Q57" s="409">
        <v>7836</v>
      </c>
      <c r="R57" s="136">
        <f>AVERAGE(E57:P57)</f>
        <v>0.90000000000000024</v>
      </c>
      <c r="S57" s="410" t="str">
        <f>'[2]MIR 2019'!E35</f>
        <v>(Importe del Ingreso Recaudado del Mes) / (Importe del Ingreso Programado del Mes) * 100</v>
      </c>
      <c r="T57" s="412" t="s">
        <v>142</v>
      </c>
      <c r="V57" s="52">
        <v>3001</v>
      </c>
      <c r="W57" t="s">
        <v>166</v>
      </c>
    </row>
    <row r="58" spans="1:23" s="26" customFormat="1" ht="56.25" customHeight="1" x14ac:dyDescent="0.3">
      <c r="A58" s="406"/>
      <c r="B58" s="416"/>
      <c r="C58" s="394"/>
      <c r="D58" s="112" t="s">
        <v>47</v>
      </c>
      <c r="E58" s="113">
        <v>253877.33000000002</v>
      </c>
      <c r="F58" s="113">
        <v>314305.34000000003</v>
      </c>
      <c r="G58" s="113">
        <v>328966.63</v>
      </c>
      <c r="H58" s="114">
        <v>331594.23</v>
      </c>
      <c r="I58" s="114">
        <v>339818.48000000004</v>
      </c>
      <c r="J58" s="114">
        <v>294675.74999999994</v>
      </c>
      <c r="K58" s="114">
        <v>280330.17</v>
      </c>
      <c r="L58" s="114">
        <v>335808.33000000007</v>
      </c>
      <c r="M58" s="114">
        <v>270380.57000000012</v>
      </c>
      <c r="N58" s="114">
        <v>432059.88000000012</v>
      </c>
      <c r="O58" s="114">
        <v>507710.51</v>
      </c>
      <c r="P58" s="114">
        <v>3707699.8100000005</v>
      </c>
      <c r="Q58" s="266"/>
      <c r="R58" s="115">
        <f t="shared" si="0"/>
        <v>7397227.0300000012</v>
      </c>
      <c r="S58" s="411"/>
      <c r="T58" s="413"/>
    </row>
    <row r="59" spans="1:23" s="26" customFormat="1" ht="32.25" customHeight="1" x14ac:dyDescent="0.3">
      <c r="A59" s="406"/>
      <c r="B59" s="416"/>
      <c r="C59" s="394" t="s">
        <v>48</v>
      </c>
      <c r="D59" s="112" t="str">
        <f>D57</f>
        <v>Porcentaje</v>
      </c>
      <c r="E59" s="141">
        <v>0.94</v>
      </c>
      <c r="F59" s="141">
        <v>0.77</v>
      </c>
      <c r="G59" s="141">
        <v>0.8</v>
      </c>
      <c r="H59" s="142">
        <v>0.9</v>
      </c>
      <c r="I59" s="142">
        <v>0.8</v>
      </c>
      <c r="J59" s="142">
        <v>0.7</v>
      </c>
      <c r="K59" s="142">
        <v>0.81</v>
      </c>
      <c r="L59" s="142">
        <v>0.78</v>
      </c>
      <c r="M59" s="142">
        <v>0.72</v>
      </c>
      <c r="N59" s="142">
        <v>1.01</v>
      </c>
      <c r="O59" s="142">
        <v>1.45</v>
      </c>
      <c r="P59" s="142">
        <v>1.62</v>
      </c>
      <c r="Q59" s="265">
        <f>(R59*Q57)/R57</f>
        <v>8198.7777777777756</v>
      </c>
      <c r="R59" s="136">
        <f>AVERAGE(E59:P59)</f>
        <v>0.94166666666666676</v>
      </c>
      <c r="S59" s="273">
        <f>R59/R57</f>
        <v>1.0462962962962961</v>
      </c>
      <c r="T59" s="385">
        <f>R60/R58</f>
        <v>0.93911671655155338</v>
      </c>
    </row>
    <row r="60" spans="1:23" s="26" customFormat="1" ht="60.75" customHeight="1" thickBot="1" x14ac:dyDescent="0.35">
      <c r="A60" s="407"/>
      <c r="B60" s="417"/>
      <c r="C60" s="401"/>
      <c r="D60" s="119" t="str">
        <f>D58</f>
        <v>Monto</v>
      </c>
      <c r="E60" s="120">
        <v>253877.33000000002</v>
      </c>
      <c r="F60" s="120">
        <v>314305.34000000003</v>
      </c>
      <c r="G60" s="120">
        <v>328966.63</v>
      </c>
      <c r="H60" s="121">
        <v>331594.23</v>
      </c>
      <c r="I60" s="121">
        <v>339818.48000000004</v>
      </c>
      <c r="J60" s="121">
        <v>294675.74999999994</v>
      </c>
      <c r="K60" s="121">
        <v>280330.17</v>
      </c>
      <c r="L60" s="121">
        <v>335808.33000000007</v>
      </c>
      <c r="M60" s="121">
        <v>270380.57000000012</v>
      </c>
      <c r="N60" s="121">
        <v>432059.88000000012</v>
      </c>
      <c r="O60" s="121">
        <v>507710.51</v>
      </c>
      <c r="P60" s="121">
        <v>3257332.34</v>
      </c>
      <c r="Q60" s="414"/>
      <c r="R60" s="122">
        <f>SUM(E60:P60)</f>
        <v>6946859.5600000005</v>
      </c>
      <c r="S60" s="415"/>
      <c r="T60" s="386"/>
    </row>
    <row r="61" spans="1:23" s="26" customFormat="1" ht="44.25" customHeight="1" x14ac:dyDescent="0.3">
      <c r="A61" s="405">
        <v>12</v>
      </c>
      <c r="B61" s="416" t="s">
        <v>167</v>
      </c>
      <c r="C61" s="393" t="s">
        <v>42</v>
      </c>
      <c r="D61" s="123" t="str">
        <f>D59</f>
        <v>Porcentaje</v>
      </c>
      <c r="E61" s="143">
        <v>0.9</v>
      </c>
      <c r="F61" s="143">
        <v>0.9</v>
      </c>
      <c r="G61" s="143">
        <v>0.9</v>
      </c>
      <c r="H61" s="144">
        <v>0.9</v>
      </c>
      <c r="I61" s="144">
        <v>0.9</v>
      </c>
      <c r="J61" s="144">
        <v>0.9</v>
      </c>
      <c r="K61" s="144">
        <v>0.9</v>
      </c>
      <c r="L61" s="144">
        <v>0.9</v>
      </c>
      <c r="M61" s="144">
        <v>0.9</v>
      </c>
      <c r="N61" s="144">
        <v>0.9</v>
      </c>
      <c r="O61" s="144">
        <v>0.9</v>
      </c>
      <c r="P61" s="144">
        <v>0.9</v>
      </c>
      <c r="Q61" s="409">
        <v>7836</v>
      </c>
      <c r="R61" s="136">
        <f>AVERAGE(E61:P61)</f>
        <v>0.90000000000000024</v>
      </c>
      <c r="S61" s="410" t="str">
        <f>'[2]MIR 2019'!E36</f>
        <v>(Importe del Ingreso Recaudado del Mes) / (Importe del Ingreso Programado del Mes) * 100</v>
      </c>
      <c r="T61" s="412" t="s">
        <v>142</v>
      </c>
      <c r="V61" s="145">
        <v>3002</v>
      </c>
    </row>
    <row r="62" spans="1:23" s="26" customFormat="1" ht="44.25" customHeight="1" x14ac:dyDescent="0.3">
      <c r="A62" s="406"/>
      <c r="B62" s="416"/>
      <c r="C62" s="394"/>
      <c r="D62" s="112" t="s">
        <v>47</v>
      </c>
      <c r="E62" s="113">
        <v>842355.43000000017</v>
      </c>
      <c r="F62" s="113">
        <v>775856.64999999979</v>
      </c>
      <c r="G62" s="113">
        <v>690945.45</v>
      </c>
      <c r="H62" s="114">
        <v>759932.04999999981</v>
      </c>
      <c r="I62" s="114">
        <v>838406.33</v>
      </c>
      <c r="J62" s="114">
        <v>819095.44</v>
      </c>
      <c r="K62" s="114">
        <v>773981.15</v>
      </c>
      <c r="L62" s="114">
        <v>765061.58999999973</v>
      </c>
      <c r="M62" s="114">
        <v>759767.2999999997</v>
      </c>
      <c r="N62" s="114">
        <v>872814.37999999989</v>
      </c>
      <c r="O62" s="114">
        <v>804118.86</v>
      </c>
      <c r="P62" s="114">
        <v>979905.03999999969</v>
      </c>
      <c r="Q62" s="266"/>
      <c r="R62" s="115">
        <f t="shared" si="0"/>
        <v>9682239.6699999981</v>
      </c>
      <c r="S62" s="411"/>
      <c r="T62" s="413"/>
    </row>
    <row r="63" spans="1:23" s="26" customFormat="1" ht="32.25" customHeight="1" x14ac:dyDescent="0.3">
      <c r="A63" s="406"/>
      <c r="B63" s="416"/>
      <c r="C63" s="394" t="s">
        <v>48</v>
      </c>
      <c r="D63" s="112" t="str">
        <f>D61</f>
        <v>Porcentaje</v>
      </c>
      <c r="E63" s="141">
        <v>0.86</v>
      </c>
      <c r="F63" s="141">
        <v>0.72</v>
      </c>
      <c r="G63" s="141">
        <v>0.86</v>
      </c>
      <c r="H63" s="142">
        <v>0.92</v>
      </c>
      <c r="I63" s="142">
        <v>0.8</v>
      </c>
      <c r="J63" s="142">
        <v>0.77</v>
      </c>
      <c r="K63" s="142">
        <v>0.83</v>
      </c>
      <c r="L63" s="142">
        <v>0.79</v>
      </c>
      <c r="M63" s="142">
        <v>0.8</v>
      </c>
      <c r="N63" s="142">
        <v>1.02</v>
      </c>
      <c r="O63" s="142">
        <v>1.82</v>
      </c>
      <c r="P63" s="142">
        <v>2.0299999999999998</v>
      </c>
      <c r="Q63" s="265">
        <f>(R63*Q61)/R61</f>
        <v>8866.2888888888865</v>
      </c>
      <c r="R63" s="136">
        <f>AVERAGE(E63:P63)</f>
        <v>1.0183333333333333</v>
      </c>
      <c r="S63" s="273">
        <f>R63/R61</f>
        <v>1.1314814814814811</v>
      </c>
      <c r="T63" s="385">
        <f>R64/R62</f>
        <v>0.99739824349958484</v>
      </c>
    </row>
    <row r="64" spans="1:23" s="26" customFormat="1" ht="37.5" customHeight="1" thickBot="1" x14ac:dyDescent="0.35">
      <c r="A64" s="407"/>
      <c r="B64" s="417"/>
      <c r="C64" s="401"/>
      <c r="D64" s="119" t="str">
        <f>D62</f>
        <v>Monto</v>
      </c>
      <c r="E64" s="120">
        <v>842355.43000000017</v>
      </c>
      <c r="F64" s="120">
        <v>775856.64999999979</v>
      </c>
      <c r="G64" s="120">
        <v>690945.45</v>
      </c>
      <c r="H64" s="121">
        <v>759932.04999999981</v>
      </c>
      <c r="I64" s="121">
        <v>838406.33</v>
      </c>
      <c r="J64" s="121">
        <v>819095.44</v>
      </c>
      <c r="K64" s="121">
        <v>773981.15</v>
      </c>
      <c r="L64" s="121">
        <v>765061.58999999973</v>
      </c>
      <c r="M64" s="121">
        <v>759767.2999999997</v>
      </c>
      <c r="N64" s="121">
        <v>872814.37999999989</v>
      </c>
      <c r="O64" s="121">
        <v>804118.86</v>
      </c>
      <c r="P64" s="121">
        <v>954714.20999999985</v>
      </c>
      <c r="Q64" s="414"/>
      <c r="R64" s="122">
        <f>SUM(E64:P64)</f>
        <v>9657048.839999998</v>
      </c>
      <c r="S64" s="415"/>
      <c r="T64" s="386"/>
    </row>
    <row r="65" spans="1:22" s="26" customFormat="1" ht="42" customHeight="1" x14ac:dyDescent="0.3">
      <c r="A65" s="405">
        <v>13</v>
      </c>
      <c r="B65" s="416" t="s">
        <v>168</v>
      </c>
      <c r="C65" s="393" t="s">
        <v>42</v>
      </c>
      <c r="D65" s="123" t="str">
        <f>D63</f>
        <v>Porcentaje</v>
      </c>
      <c r="E65" s="143">
        <v>0.9</v>
      </c>
      <c r="F65" s="143">
        <v>0.9</v>
      </c>
      <c r="G65" s="143">
        <v>0.9</v>
      </c>
      <c r="H65" s="144">
        <v>0.9</v>
      </c>
      <c r="I65" s="144">
        <v>0.9</v>
      </c>
      <c r="J65" s="144">
        <v>0.9</v>
      </c>
      <c r="K65" s="144">
        <v>0.9</v>
      </c>
      <c r="L65" s="144">
        <v>0.9</v>
      </c>
      <c r="M65" s="144">
        <v>0.9</v>
      </c>
      <c r="N65" s="144">
        <v>0.9</v>
      </c>
      <c r="O65" s="144">
        <v>0.9</v>
      </c>
      <c r="P65" s="144">
        <v>0.9</v>
      </c>
      <c r="Q65" s="409">
        <v>7836</v>
      </c>
      <c r="R65" s="136">
        <f>AVERAGE(E65:P65)</f>
        <v>0.90000000000000024</v>
      </c>
      <c r="S65" s="410" t="str">
        <f>'[2]MIR 2019'!E37</f>
        <v>(Importe del Ingreso Recaudado del Mes) / (Importe del Ingreso Programado del Mes) * 100</v>
      </c>
      <c r="T65" s="412" t="s">
        <v>142</v>
      </c>
      <c r="V65" s="145">
        <v>3003</v>
      </c>
    </row>
    <row r="66" spans="1:22" s="26" customFormat="1" ht="43.5" customHeight="1" x14ac:dyDescent="0.3">
      <c r="A66" s="406"/>
      <c r="B66" s="416"/>
      <c r="C66" s="394"/>
      <c r="D66" s="112" t="s">
        <v>47</v>
      </c>
      <c r="E66" s="113">
        <v>369927.44999999995</v>
      </c>
      <c r="F66" s="113">
        <v>333618.53999999986</v>
      </c>
      <c r="G66" s="113">
        <v>340353.76999999996</v>
      </c>
      <c r="H66" s="114">
        <v>369022.97000000003</v>
      </c>
      <c r="I66" s="114">
        <v>439237.69000000012</v>
      </c>
      <c r="J66" s="114">
        <v>412112.4599999999</v>
      </c>
      <c r="K66" s="114">
        <v>388694.83000000007</v>
      </c>
      <c r="L66" s="114">
        <v>389240.9200000001</v>
      </c>
      <c r="M66" s="114">
        <v>385996.31999999995</v>
      </c>
      <c r="N66" s="114">
        <v>447410.45999999996</v>
      </c>
      <c r="O66" s="114">
        <v>382747.98999999993</v>
      </c>
      <c r="P66" s="114">
        <v>809922.85</v>
      </c>
      <c r="Q66" s="266"/>
      <c r="R66" s="115">
        <f>SUM(E66:P66)</f>
        <v>5068286.2499999991</v>
      </c>
      <c r="S66" s="411"/>
      <c r="T66" s="413"/>
    </row>
    <row r="67" spans="1:22" s="26" customFormat="1" ht="32.25" customHeight="1" x14ac:dyDescent="0.3">
      <c r="A67" s="406"/>
      <c r="B67" s="416"/>
      <c r="C67" s="394" t="s">
        <v>48</v>
      </c>
      <c r="D67" s="112" t="str">
        <f>D65</f>
        <v>Porcentaje</v>
      </c>
      <c r="E67" s="141">
        <v>1.01</v>
      </c>
      <c r="F67" s="141">
        <v>0.75</v>
      </c>
      <c r="G67" s="141">
        <v>0.67</v>
      </c>
      <c r="H67" s="142">
        <v>0.92</v>
      </c>
      <c r="I67" s="142">
        <v>0.82</v>
      </c>
      <c r="J67" s="142">
        <v>0.67</v>
      </c>
      <c r="K67" s="142">
        <v>0.9</v>
      </c>
      <c r="L67" s="142">
        <v>0.73</v>
      </c>
      <c r="M67" s="142">
        <v>0.7</v>
      </c>
      <c r="N67" s="142">
        <v>0.96</v>
      </c>
      <c r="O67" s="142">
        <v>0.6</v>
      </c>
      <c r="P67" s="142">
        <v>1.03</v>
      </c>
      <c r="Q67" s="265">
        <f>(R67*Q65)/R65</f>
        <v>7081.4222222222197</v>
      </c>
      <c r="R67" s="136">
        <f>AVERAGE(E67:P67)</f>
        <v>0.81333333333333335</v>
      </c>
      <c r="S67" s="273">
        <f>R67/R65</f>
        <v>0.90370370370370345</v>
      </c>
      <c r="T67" s="385">
        <f>R68/R66</f>
        <v>0.93257752164254737</v>
      </c>
    </row>
    <row r="68" spans="1:22" s="26" customFormat="1" ht="42.75" customHeight="1" thickBot="1" x14ac:dyDescent="0.35">
      <c r="A68" s="407"/>
      <c r="B68" s="417"/>
      <c r="C68" s="401"/>
      <c r="D68" s="119" t="str">
        <f>D66</f>
        <v>Monto</v>
      </c>
      <c r="E68" s="120">
        <v>369927.44999999995</v>
      </c>
      <c r="F68" s="120">
        <v>333618.53999999986</v>
      </c>
      <c r="G68" s="120">
        <v>340353.76999999996</v>
      </c>
      <c r="H68" s="121">
        <v>369022.97000000003</v>
      </c>
      <c r="I68" s="121">
        <v>439237.69000000012</v>
      </c>
      <c r="J68" s="121">
        <v>412112.4599999999</v>
      </c>
      <c r="K68" s="121">
        <v>388694.83000000007</v>
      </c>
      <c r="L68" s="121">
        <v>389240.9200000001</v>
      </c>
      <c r="M68" s="121">
        <v>385996.31999999995</v>
      </c>
      <c r="N68" s="121">
        <v>447410.45999999996</v>
      </c>
      <c r="O68" s="121">
        <v>382747.98999999993</v>
      </c>
      <c r="P68" s="121">
        <v>468206.42999999988</v>
      </c>
      <c r="Q68" s="414"/>
      <c r="R68" s="122">
        <f>SUM(E68:P68)</f>
        <v>4726569.8299999991</v>
      </c>
      <c r="S68" s="415"/>
      <c r="T68" s="386"/>
    </row>
    <row r="69" spans="1:22" s="26" customFormat="1" ht="57" customHeight="1" x14ac:dyDescent="0.3">
      <c r="A69" s="405">
        <v>14</v>
      </c>
      <c r="B69" s="416" t="s">
        <v>169</v>
      </c>
      <c r="C69" s="393" t="s">
        <v>42</v>
      </c>
      <c r="D69" s="123" t="str">
        <f>D67</f>
        <v>Porcentaje</v>
      </c>
      <c r="E69" s="143">
        <v>0.9</v>
      </c>
      <c r="F69" s="143">
        <v>0.9</v>
      </c>
      <c r="G69" s="143">
        <v>0.9</v>
      </c>
      <c r="H69" s="144">
        <v>0.9</v>
      </c>
      <c r="I69" s="144">
        <v>0.9</v>
      </c>
      <c r="J69" s="144">
        <v>0.9</v>
      </c>
      <c r="K69" s="144">
        <v>0.9</v>
      </c>
      <c r="L69" s="144">
        <v>0.9</v>
      </c>
      <c r="M69" s="144">
        <v>0.9</v>
      </c>
      <c r="N69" s="144">
        <v>0.9</v>
      </c>
      <c r="O69" s="144">
        <v>0.9</v>
      </c>
      <c r="P69" s="144">
        <v>0.9</v>
      </c>
      <c r="Q69" s="409">
        <v>7836</v>
      </c>
      <c r="R69" s="136">
        <f>AVERAGE(E69:P69)</f>
        <v>0.90000000000000024</v>
      </c>
      <c r="S69" s="418" t="str">
        <f>'[2]MIR 2019'!E38</f>
        <v>(Importe del Ingreso Recaudado del Mes) / (Importe del Ingreso Programado del Mes) * 100</v>
      </c>
      <c r="T69" s="412" t="s">
        <v>142</v>
      </c>
      <c r="V69" s="26">
        <v>3004</v>
      </c>
    </row>
    <row r="70" spans="1:22" s="26" customFormat="1" ht="73.5" customHeight="1" x14ac:dyDescent="0.3">
      <c r="A70" s="406"/>
      <c r="B70" s="416"/>
      <c r="C70" s="394"/>
      <c r="D70" s="112" t="s">
        <v>47</v>
      </c>
      <c r="E70" s="113">
        <v>1225488.6500000004</v>
      </c>
      <c r="F70" s="113">
        <v>1059888.28</v>
      </c>
      <c r="G70" s="113">
        <v>1033656.0800000001</v>
      </c>
      <c r="H70" s="114">
        <v>1061757.47</v>
      </c>
      <c r="I70" s="114">
        <v>1263528.1700000002</v>
      </c>
      <c r="J70" s="114">
        <v>1132910.3</v>
      </c>
      <c r="K70" s="114">
        <v>1124370.48</v>
      </c>
      <c r="L70" s="114">
        <v>1123021.7699999996</v>
      </c>
      <c r="M70" s="114">
        <v>1133240.8500000006</v>
      </c>
      <c r="N70" s="114">
        <v>1264464.3</v>
      </c>
      <c r="O70" s="114">
        <v>1184546.5999999999</v>
      </c>
      <c r="P70" s="114">
        <v>2047626.9999999998</v>
      </c>
      <c r="Q70" s="266"/>
      <c r="R70" s="115">
        <f t="shared" si="0"/>
        <v>14654499.950000001</v>
      </c>
      <c r="S70" s="419"/>
      <c r="T70" s="413"/>
    </row>
    <row r="71" spans="1:22" s="26" customFormat="1" ht="32.25" customHeight="1" x14ac:dyDescent="0.3">
      <c r="A71" s="406"/>
      <c r="B71" s="416"/>
      <c r="C71" s="394" t="s">
        <v>48</v>
      </c>
      <c r="D71" s="112" t="str">
        <f>D69</f>
        <v>Porcentaje</v>
      </c>
      <c r="E71" s="141">
        <v>0.85</v>
      </c>
      <c r="F71" s="141">
        <v>0.73</v>
      </c>
      <c r="G71" s="141">
        <v>0.72</v>
      </c>
      <c r="H71" s="142">
        <v>0.72</v>
      </c>
      <c r="I71" s="142">
        <v>0.73</v>
      </c>
      <c r="J71" s="142">
        <v>0.43</v>
      </c>
      <c r="K71" s="142">
        <v>0.53</v>
      </c>
      <c r="L71" s="142">
        <v>0.8</v>
      </c>
      <c r="M71" s="142">
        <v>0.93</v>
      </c>
      <c r="N71" s="142">
        <v>0.95</v>
      </c>
      <c r="O71" s="142">
        <v>0.59</v>
      </c>
      <c r="P71" s="142">
        <v>0.97</v>
      </c>
      <c r="Q71" s="265">
        <f>(R71*Q69)/R69</f>
        <v>6493.7222222222199</v>
      </c>
      <c r="R71" s="136">
        <f>AVERAGE(E71:P71)</f>
        <v>0.74583333333333324</v>
      </c>
      <c r="S71" s="273">
        <f>R71/R69</f>
        <v>0.82870370370370339</v>
      </c>
      <c r="T71" s="385">
        <f>R72/R70</f>
        <v>0.99424932953785294</v>
      </c>
    </row>
    <row r="72" spans="1:22" s="26" customFormat="1" ht="32.25" customHeight="1" thickBot="1" x14ac:dyDescent="0.35">
      <c r="A72" s="407"/>
      <c r="B72" s="417"/>
      <c r="C72" s="401"/>
      <c r="D72" s="119" t="str">
        <f>D70</f>
        <v>Monto</v>
      </c>
      <c r="E72" s="120">
        <v>1225488.6500000004</v>
      </c>
      <c r="F72" s="120">
        <v>1059888.28</v>
      </c>
      <c r="G72" s="120">
        <v>1033656.0800000001</v>
      </c>
      <c r="H72" s="121">
        <v>1061757.47</v>
      </c>
      <c r="I72" s="121">
        <v>1263528.1700000002</v>
      </c>
      <c r="J72" s="121">
        <v>1132910.3</v>
      </c>
      <c r="K72" s="121">
        <v>1124370.48</v>
      </c>
      <c r="L72" s="121">
        <v>1123021.7699999996</v>
      </c>
      <c r="M72" s="121">
        <v>1133240.8500000006</v>
      </c>
      <c r="N72" s="121">
        <v>1264464.3</v>
      </c>
      <c r="O72" s="121">
        <v>1184546.5999999999</v>
      </c>
      <c r="P72" s="121">
        <v>1963353.7999999998</v>
      </c>
      <c r="Q72" s="414"/>
      <c r="R72" s="122">
        <f>SUM(E72:P72)</f>
        <v>14570226.75</v>
      </c>
      <c r="S72" s="415"/>
      <c r="T72" s="386"/>
    </row>
    <row r="73" spans="1:22" s="26" customFormat="1" ht="42" customHeight="1" x14ac:dyDescent="0.3">
      <c r="A73" s="405">
        <v>15</v>
      </c>
      <c r="B73" s="416" t="s">
        <v>170</v>
      </c>
      <c r="C73" s="393" t="s">
        <v>42</v>
      </c>
      <c r="D73" s="123" t="str">
        <f>D71</f>
        <v>Porcentaje</v>
      </c>
      <c r="E73" s="143">
        <v>0.9</v>
      </c>
      <c r="F73" s="143">
        <v>0.9</v>
      </c>
      <c r="G73" s="143">
        <v>0.9</v>
      </c>
      <c r="H73" s="144">
        <v>0.9</v>
      </c>
      <c r="I73" s="144">
        <v>0.9</v>
      </c>
      <c r="J73" s="144">
        <v>0.9</v>
      </c>
      <c r="K73" s="144">
        <v>0.9</v>
      </c>
      <c r="L73" s="144">
        <v>0.9</v>
      </c>
      <c r="M73" s="144">
        <v>0.9</v>
      </c>
      <c r="N73" s="144">
        <v>0.9</v>
      </c>
      <c r="O73" s="144">
        <v>0.9</v>
      </c>
      <c r="P73" s="144">
        <v>0.9</v>
      </c>
      <c r="Q73" s="409">
        <v>7836</v>
      </c>
      <c r="R73" s="136">
        <f>AVERAGE(E73:P73)</f>
        <v>0.90000000000000024</v>
      </c>
      <c r="S73" s="410" t="str">
        <f>'[2]MIR 2019'!E39</f>
        <v>(Importe del Ingreso Recaudado del Mes) / (Importe del Ingreso Programado del Mes) * 100</v>
      </c>
      <c r="T73" s="412" t="s">
        <v>142</v>
      </c>
      <c r="V73" s="26">
        <v>3005</v>
      </c>
    </row>
    <row r="74" spans="1:22" s="26" customFormat="1" ht="42" customHeight="1" x14ac:dyDescent="0.3">
      <c r="A74" s="406"/>
      <c r="B74" s="416"/>
      <c r="C74" s="394"/>
      <c r="D74" s="112" t="s">
        <v>47</v>
      </c>
      <c r="E74" s="113">
        <v>567104.00999999978</v>
      </c>
      <c r="F74" s="113">
        <v>484285.92999999993</v>
      </c>
      <c r="G74" s="113">
        <v>469879.78</v>
      </c>
      <c r="H74" s="114">
        <v>440769.5</v>
      </c>
      <c r="I74" s="114">
        <v>518587.72000000009</v>
      </c>
      <c r="J74" s="114">
        <v>477050.32</v>
      </c>
      <c r="K74" s="114">
        <v>464258.47999999992</v>
      </c>
      <c r="L74" s="114">
        <v>452589.95000000007</v>
      </c>
      <c r="M74" s="114">
        <v>461381.95999999985</v>
      </c>
      <c r="N74" s="114">
        <v>508978.93</v>
      </c>
      <c r="O74" s="114">
        <v>480142.73000000004</v>
      </c>
      <c r="P74" s="114">
        <v>598830.53</v>
      </c>
      <c r="Q74" s="266"/>
      <c r="R74" s="115">
        <f t="shared" si="0"/>
        <v>5923859.8399999999</v>
      </c>
      <c r="S74" s="411"/>
      <c r="T74" s="413"/>
    </row>
    <row r="75" spans="1:22" s="26" customFormat="1" ht="42" customHeight="1" x14ac:dyDescent="0.3">
      <c r="A75" s="406"/>
      <c r="B75" s="416"/>
      <c r="C75" s="394" t="s">
        <v>48</v>
      </c>
      <c r="D75" s="112" t="str">
        <f>D73</f>
        <v>Porcentaje</v>
      </c>
      <c r="E75" s="141">
        <v>0.9</v>
      </c>
      <c r="F75" s="141">
        <v>1.88</v>
      </c>
      <c r="G75" s="141">
        <v>0.64</v>
      </c>
      <c r="H75" s="142">
        <v>1.03</v>
      </c>
      <c r="I75" s="142">
        <v>0.82</v>
      </c>
      <c r="J75" s="142">
        <v>0.49</v>
      </c>
      <c r="K75" s="142">
        <v>0.8</v>
      </c>
      <c r="L75" s="142">
        <v>0.79</v>
      </c>
      <c r="M75" s="142">
        <v>0.94</v>
      </c>
      <c r="N75" s="142">
        <v>1.03</v>
      </c>
      <c r="O75" s="142">
        <v>0.77</v>
      </c>
      <c r="P75" s="142">
        <v>1.6</v>
      </c>
      <c r="Q75" s="265">
        <f>(R75*Q73)/R73</f>
        <v>8481.7444444444427</v>
      </c>
      <c r="R75" s="136">
        <f>AVERAGE(E75:P75)</f>
        <v>0.97416666666666663</v>
      </c>
      <c r="S75" s="273">
        <f>R75/R73</f>
        <v>1.082407407407407</v>
      </c>
      <c r="T75" s="385">
        <f>R76/R74</f>
        <v>0.99321526992779086</v>
      </c>
    </row>
    <row r="76" spans="1:22" s="26" customFormat="1" ht="30.75" customHeight="1" thickBot="1" x14ac:dyDescent="0.35">
      <c r="A76" s="407"/>
      <c r="B76" s="417"/>
      <c r="C76" s="401"/>
      <c r="D76" s="119" t="str">
        <f>D74</f>
        <v>Monto</v>
      </c>
      <c r="E76" s="120">
        <v>567104.00999999978</v>
      </c>
      <c r="F76" s="120">
        <v>484285.92999999993</v>
      </c>
      <c r="G76" s="120">
        <v>469879.78</v>
      </c>
      <c r="H76" s="121">
        <v>440769.5</v>
      </c>
      <c r="I76" s="121">
        <v>518587.72000000009</v>
      </c>
      <c r="J76" s="121">
        <v>477050.32</v>
      </c>
      <c r="K76" s="121">
        <v>464258.47999999992</v>
      </c>
      <c r="L76" s="121">
        <v>452589.95000000007</v>
      </c>
      <c r="M76" s="121">
        <v>461381.95999999985</v>
      </c>
      <c r="N76" s="121">
        <v>508978.93</v>
      </c>
      <c r="O76" s="121">
        <v>480142.73000000004</v>
      </c>
      <c r="P76" s="121">
        <v>558638.74</v>
      </c>
      <c r="Q76" s="414"/>
      <c r="R76" s="122">
        <f>SUM(E76:P76)</f>
        <v>5883668.0499999998</v>
      </c>
      <c r="S76" s="415"/>
      <c r="T76" s="386"/>
    </row>
    <row r="77" spans="1:22" s="26" customFormat="1" ht="39.75" customHeight="1" x14ac:dyDescent="0.3">
      <c r="A77" s="405">
        <v>16</v>
      </c>
      <c r="B77" s="416" t="s">
        <v>171</v>
      </c>
      <c r="C77" s="393" t="s">
        <v>42</v>
      </c>
      <c r="D77" s="123" t="str">
        <f>D75</f>
        <v>Porcentaje</v>
      </c>
      <c r="E77" s="143">
        <v>0.9</v>
      </c>
      <c r="F77" s="143">
        <v>0.9</v>
      </c>
      <c r="G77" s="143">
        <v>0.9</v>
      </c>
      <c r="H77" s="144">
        <v>0.9</v>
      </c>
      <c r="I77" s="144">
        <v>0.9</v>
      </c>
      <c r="J77" s="144">
        <v>0.9</v>
      </c>
      <c r="K77" s="144">
        <v>0.9</v>
      </c>
      <c r="L77" s="144">
        <v>0.9</v>
      </c>
      <c r="M77" s="144">
        <v>0.9</v>
      </c>
      <c r="N77" s="144">
        <v>0.9</v>
      </c>
      <c r="O77" s="144">
        <v>0.9</v>
      </c>
      <c r="P77" s="144">
        <v>0.9</v>
      </c>
      <c r="Q77" s="409">
        <v>7836</v>
      </c>
      <c r="R77" s="136">
        <f>AVERAGE(E77:P77)</f>
        <v>0.90000000000000024</v>
      </c>
      <c r="S77" s="418" t="str">
        <f>'[2]MIR 2019'!E40</f>
        <v>(Importe del Ingreso Recaudado del Mes) / (Importe del Ingreso Programado del Mes) * 100</v>
      </c>
      <c r="T77" s="412" t="s">
        <v>142</v>
      </c>
      <c r="V77" s="26">
        <v>3006</v>
      </c>
    </row>
    <row r="78" spans="1:22" s="26" customFormat="1" ht="39" customHeight="1" x14ac:dyDescent="0.3">
      <c r="A78" s="406"/>
      <c r="B78" s="416"/>
      <c r="C78" s="394"/>
      <c r="D78" s="112" t="s">
        <v>47</v>
      </c>
      <c r="E78" s="113">
        <v>535368.59000000008</v>
      </c>
      <c r="F78" s="113">
        <v>458524.6700000001</v>
      </c>
      <c r="G78" s="113">
        <v>463279.51999999996</v>
      </c>
      <c r="H78" s="114">
        <v>446422.37000000005</v>
      </c>
      <c r="I78" s="114">
        <v>540594.66</v>
      </c>
      <c r="J78" s="114">
        <v>457808.76000000007</v>
      </c>
      <c r="K78" s="114">
        <v>449466.19000000012</v>
      </c>
      <c r="L78" s="114">
        <v>442570.37999999995</v>
      </c>
      <c r="M78" s="114">
        <v>449773.46</v>
      </c>
      <c r="N78" s="114">
        <v>487429.94000000006</v>
      </c>
      <c r="O78" s="114">
        <v>447588.15</v>
      </c>
      <c r="P78" s="114">
        <v>585925.54000000015</v>
      </c>
      <c r="Q78" s="266"/>
      <c r="R78" s="115">
        <f t="shared" si="0"/>
        <v>5764752.2300000014</v>
      </c>
      <c r="S78" s="419"/>
      <c r="T78" s="413"/>
    </row>
    <row r="79" spans="1:22" s="26" customFormat="1" ht="32.25" customHeight="1" x14ac:dyDescent="0.3">
      <c r="A79" s="406"/>
      <c r="B79" s="416"/>
      <c r="C79" s="394" t="s">
        <v>48</v>
      </c>
      <c r="D79" s="112" t="str">
        <f>D77</f>
        <v>Porcentaje</v>
      </c>
      <c r="E79" s="141">
        <v>0.9</v>
      </c>
      <c r="F79" s="141">
        <v>0.78</v>
      </c>
      <c r="G79" s="141">
        <v>0.72</v>
      </c>
      <c r="H79" s="142">
        <v>0.63</v>
      </c>
      <c r="I79" s="142">
        <v>0.97</v>
      </c>
      <c r="J79" s="142">
        <v>0.54</v>
      </c>
      <c r="K79" s="142">
        <v>0.72</v>
      </c>
      <c r="L79" s="142">
        <v>0.8</v>
      </c>
      <c r="M79" s="142">
        <v>0.93</v>
      </c>
      <c r="N79" s="142">
        <v>1.04</v>
      </c>
      <c r="O79" s="142">
        <v>0.8</v>
      </c>
      <c r="P79" s="142">
        <v>0.97</v>
      </c>
      <c r="Q79" s="265">
        <f>(R79*Q77)/R77</f>
        <v>7110.4444444444434</v>
      </c>
      <c r="R79" s="136">
        <f>AVERAGE(E79:P79)</f>
        <v>0.81666666666666676</v>
      </c>
      <c r="S79" s="273">
        <f>R79/R77</f>
        <v>0.90740740740740722</v>
      </c>
      <c r="T79" s="385">
        <f>R80/R78</f>
        <v>0.98767918426218293</v>
      </c>
    </row>
    <row r="80" spans="1:22" s="26" customFormat="1" ht="32.25" customHeight="1" thickBot="1" x14ac:dyDescent="0.35">
      <c r="A80" s="407"/>
      <c r="B80" s="417"/>
      <c r="C80" s="401"/>
      <c r="D80" s="119" t="str">
        <f>D78</f>
        <v>Monto</v>
      </c>
      <c r="E80" s="120">
        <v>535368.59000000008</v>
      </c>
      <c r="F80" s="120">
        <v>458524.6700000001</v>
      </c>
      <c r="G80" s="120">
        <v>463279.51999999996</v>
      </c>
      <c r="H80" s="121">
        <v>446422.37000000005</v>
      </c>
      <c r="I80" s="121">
        <v>540594.66</v>
      </c>
      <c r="J80" s="121">
        <v>457808.76000000007</v>
      </c>
      <c r="K80" s="121">
        <v>449466.19000000012</v>
      </c>
      <c r="L80" s="121">
        <v>442570.37999999995</v>
      </c>
      <c r="M80" s="121">
        <v>449773.46</v>
      </c>
      <c r="N80" s="121">
        <v>487429.94000000006</v>
      </c>
      <c r="O80" s="121">
        <v>447588.15</v>
      </c>
      <c r="P80" s="121">
        <v>514899.09000000008</v>
      </c>
      <c r="Q80" s="414"/>
      <c r="R80" s="122">
        <f>SUM(E80:P80)</f>
        <v>5693725.7800000012</v>
      </c>
      <c r="S80" s="415"/>
      <c r="T80" s="386"/>
    </row>
    <row r="81" spans="1:22" s="26" customFormat="1" ht="77.25" customHeight="1" x14ac:dyDescent="0.3">
      <c r="A81" s="405">
        <v>17</v>
      </c>
      <c r="B81" s="287" t="str">
        <f>'[2]MIR 2019'!C41</f>
        <v>Continuar avanzando en el sistema de información georeferenciado.</v>
      </c>
      <c r="C81" s="393" t="s">
        <v>42</v>
      </c>
      <c r="D81" s="123" t="str">
        <f>D79</f>
        <v>Porcentaje</v>
      </c>
      <c r="E81" s="143">
        <v>0.8</v>
      </c>
      <c r="F81" s="143">
        <v>0.8</v>
      </c>
      <c r="G81" s="143">
        <v>0.8</v>
      </c>
      <c r="H81" s="144">
        <v>0.8</v>
      </c>
      <c r="I81" s="144">
        <v>0.8</v>
      </c>
      <c r="J81" s="144">
        <v>0.8</v>
      </c>
      <c r="K81" s="144">
        <v>0.8</v>
      </c>
      <c r="L81" s="144">
        <v>0.8</v>
      </c>
      <c r="M81" s="144">
        <v>0.8</v>
      </c>
      <c r="N81" s="144">
        <v>0.8</v>
      </c>
      <c r="O81" s="144">
        <v>0.8</v>
      </c>
      <c r="P81" s="144">
        <v>0.8</v>
      </c>
      <c r="Q81" s="409">
        <v>7836</v>
      </c>
      <c r="R81" s="136">
        <f>AVERAGE(E81:P81)</f>
        <v>0.79999999999999993</v>
      </c>
      <c r="S81" s="410" t="str">
        <f>'[2]MIR 2019'!E41</f>
        <v>(usuarios incorporados al sistema de información georeferenciado /  usuarios programados  al sistema de información georeferenciado) * 100</v>
      </c>
      <c r="T81" s="412" t="s">
        <v>142</v>
      </c>
      <c r="V81" s="26">
        <v>3012</v>
      </c>
    </row>
    <row r="82" spans="1:22" s="26" customFormat="1" ht="60" customHeight="1" x14ac:dyDescent="0.3">
      <c r="A82" s="406"/>
      <c r="B82" s="287"/>
      <c r="C82" s="394"/>
      <c r="D82" s="112" t="s">
        <v>47</v>
      </c>
      <c r="E82" s="113">
        <v>78745.940000000017</v>
      </c>
      <c r="F82" s="113">
        <v>47198.969999999987</v>
      </c>
      <c r="G82" s="113">
        <v>47198.969999999987</v>
      </c>
      <c r="H82" s="114">
        <v>27442.069999999996</v>
      </c>
      <c r="I82" s="114">
        <v>7685.17</v>
      </c>
      <c r="J82" s="114">
        <v>7685.17</v>
      </c>
      <c r="K82" s="114">
        <v>7685.17</v>
      </c>
      <c r="L82" s="114">
        <v>7685.17</v>
      </c>
      <c r="M82" s="114">
        <v>7685.17</v>
      </c>
      <c r="N82" s="114">
        <v>7685.17</v>
      </c>
      <c r="O82" s="114">
        <v>7685.17</v>
      </c>
      <c r="P82" s="114">
        <v>277933.93</v>
      </c>
      <c r="Q82" s="266"/>
      <c r="R82" s="115">
        <f t="shared" ref="R82:R84" si="1">SUM(E82:P82)</f>
        <v>532316.07000000007</v>
      </c>
      <c r="S82" s="411"/>
      <c r="T82" s="413"/>
    </row>
    <row r="83" spans="1:22" s="26" customFormat="1" ht="32.25" customHeight="1" x14ac:dyDescent="0.3">
      <c r="A83" s="406"/>
      <c r="B83" s="287"/>
      <c r="C83" s="394" t="s">
        <v>48</v>
      </c>
      <c r="D83" s="112" t="str">
        <f>D81</f>
        <v>Porcentaje</v>
      </c>
      <c r="E83" s="142">
        <v>0.6</v>
      </c>
      <c r="F83" s="142">
        <v>0.55000000000000004</v>
      </c>
      <c r="G83" s="142">
        <v>0.57999999999999996</v>
      </c>
      <c r="H83" s="142">
        <v>0.45</v>
      </c>
      <c r="I83" s="142">
        <v>0.4</v>
      </c>
      <c r="J83" s="142">
        <v>0.38</v>
      </c>
      <c r="K83" s="142">
        <v>0.4</v>
      </c>
      <c r="L83" s="142">
        <v>0.38</v>
      </c>
      <c r="M83" s="142">
        <v>0.42</v>
      </c>
      <c r="N83" s="142">
        <v>0.36</v>
      </c>
      <c r="O83" s="142">
        <v>0.43</v>
      </c>
      <c r="P83" s="142">
        <v>0.32</v>
      </c>
      <c r="Q83" s="265">
        <f>(R83*Q81)/R81</f>
        <v>4301.6375000000007</v>
      </c>
      <c r="R83" s="136">
        <f>AVERAGE(E83:P83)</f>
        <v>0.43916666666666671</v>
      </c>
      <c r="S83" s="273">
        <f>R83/R81</f>
        <v>0.54895833333333344</v>
      </c>
      <c r="T83" s="385">
        <f>R84/R82</f>
        <v>0.49231523294045976</v>
      </c>
    </row>
    <row r="84" spans="1:22" s="26" customFormat="1" ht="32.25" customHeight="1" thickBot="1" x14ac:dyDescent="0.35">
      <c r="A84" s="407"/>
      <c r="B84" s="408"/>
      <c r="C84" s="401"/>
      <c r="D84" s="119" t="str">
        <f>D82</f>
        <v>Monto</v>
      </c>
      <c r="E84" s="121">
        <v>78745.940000000017</v>
      </c>
      <c r="F84" s="121">
        <v>47198.969999999987</v>
      </c>
      <c r="G84" s="121">
        <v>47198.969999999987</v>
      </c>
      <c r="H84" s="121">
        <v>27442.069999999996</v>
      </c>
      <c r="I84" s="121">
        <v>7685.17</v>
      </c>
      <c r="J84" s="121">
        <v>7685.17</v>
      </c>
      <c r="K84" s="121">
        <v>7685.17</v>
      </c>
      <c r="L84" s="121">
        <v>7685.17</v>
      </c>
      <c r="M84" s="121">
        <v>7685.17</v>
      </c>
      <c r="N84" s="121">
        <v>7685.17</v>
      </c>
      <c r="O84" s="121">
        <v>7685.17</v>
      </c>
      <c r="P84" s="121">
        <v>7685.17</v>
      </c>
      <c r="Q84" s="414"/>
      <c r="R84" s="122">
        <f t="shared" si="1"/>
        <v>262067.31000000011</v>
      </c>
      <c r="S84" s="415"/>
      <c r="T84" s="386"/>
    </row>
    <row r="85" spans="1:22" s="106" customFormat="1" ht="56.25" customHeight="1" x14ac:dyDescent="0.3">
      <c r="A85" s="387" t="s">
        <v>172</v>
      </c>
      <c r="B85" s="388"/>
      <c r="C85" s="393" t="s">
        <v>42</v>
      </c>
      <c r="D85" s="146" t="s">
        <v>80</v>
      </c>
      <c r="E85" s="147">
        <f>E17+E21+E25+E29+E33+E37+E41+E45+E49+E53+E57+E61+E65+E69+E73+E77+E81</f>
        <v>222594.94999999995</v>
      </c>
      <c r="F85" s="147">
        <f t="shared" ref="F85:P85" si="2">F17+F21+F25+F29+F33+F37+F41+F45+F49+F53+F57+F61+F65+F69+F73+F77+F81</f>
        <v>222655.94999999995</v>
      </c>
      <c r="G85" s="147">
        <f t="shared" si="2"/>
        <v>222816.94999999995</v>
      </c>
      <c r="H85" s="148">
        <f t="shared" si="2"/>
        <v>223343.94999999995</v>
      </c>
      <c r="I85" s="147">
        <f t="shared" si="2"/>
        <v>223674.94999999995</v>
      </c>
      <c r="J85" s="148">
        <f>J17+J21+J25+J29+J33+J37+J41+J45+J49+J53+J57+J61+J65+J69+J73+J77+J81</f>
        <v>224085.94999999995</v>
      </c>
      <c r="K85" s="148">
        <f t="shared" si="2"/>
        <v>224397.94999999995</v>
      </c>
      <c r="L85" s="148">
        <f t="shared" si="2"/>
        <v>225713.94999999995</v>
      </c>
      <c r="M85" s="148">
        <f>M17+M21+M25+M29+M33+M37+M41+M45+M49+M53+M57+M61+M65+M69+M73+M77+M81</f>
        <v>225679.94999999995</v>
      </c>
      <c r="N85" s="147">
        <f t="shared" si="2"/>
        <v>226157.94999999995</v>
      </c>
      <c r="O85" s="147">
        <f t="shared" si="2"/>
        <v>226323.94999999995</v>
      </c>
      <c r="P85" s="147">
        <f t="shared" si="2"/>
        <v>226513.94999999995</v>
      </c>
      <c r="Q85" s="395">
        <f>(Q17+Q21+Q25+Q29+Q33+Q37+Q41+Q45+Q49+Q53+Q57+Q61+Q65+Q69+Q73+Q77+Q81)/17</f>
        <v>113908.4705882353</v>
      </c>
      <c r="R85" s="149">
        <f>SUM(E85:P85)</f>
        <v>2693960.3999999994</v>
      </c>
      <c r="S85" s="397" t="s">
        <v>81</v>
      </c>
      <c r="T85" s="399" t="s">
        <v>82</v>
      </c>
    </row>
    <row r="86" spans="1:22" s="106" customFormat="1" ht="51" customHeight="1" x14ac:dyDescent="0.3">
      <c r="A86" s="389"/>
      <c r="B86" s="390"/>
      <c r="C86" s="394"/>
      <c r="D86" s="150" t="s">
        <v>47</v>
      </c>
      <c r="E86" s="114">
        <f>SUM(E18,E22,E26,E30,E34,E38,E42,E46,E50,E54,E58,E62,E66,E70,E74,E78,E82)</f>
        <v>6814122.3800000008</v>
      </c>
      <c r="F86" s="114">
        <f>SUM(F18,F22,F26,F30,F34,F38,F42,F46,F50,F54,F58,F62,F66,F70,F74,F78,F82)</f>
        <v>5918859.0299999993</v>
      </c>
      <c r="G86" s="114">
        <f t="shared" ref="G86:N86" si="3">SUM(G18,G22,G26,G30,G34,G38,G42,G46,G50,G54,G58,G62,G66,G70,G74,G78,G82)</f>
        <v>6014248.6599999983</v>
      </c>
      <c r="H86" s="114">
        <f t="shared" si="3"/>
        <v>5843482.9000000004</v>
      </c>
      <c r="I86" s="114">
        <f t="shared" si="3"/>
        <v>6829792.8200000003</v>
      </c>
      <c r="J86" s="114">
        <f t="shared" si="3"/>
        <v>6193919.1900000004</v>
      </c>
      <c r="K86" s="114">
        <f t="shared" si="3"/>
        <v>6077237.129999999</v>
      </c>
      <c r="L86" s="114">
        <f t="shared" si="3"/>
        <v>6128237.5</v>
      </c>
      <c r="M86" s="114">
        <f t="shared" si="3"/>
        <v>6058699.5800000001</v>
      </c>
      <c r="N86" s="114">
        <f t="shared" si="3"/>
        <v>6893686.9299999997</v>
      </c>
      <c r="O86" s="114">
        <f>SUM(O18,O22,O26,O30,O34,O38,O42,O46,O50,O54,O58,O62,O66,O70,O74,O78,O82)</f>
        <v>6554468.7199999997</v>
      </c>
      <c r="P86" s="114">
        <f>SUM(P18,P22,P26,P30,P34,P38,P42,P46,P50,P54,P58,P62,P66,P70,P74,P78,P82)</f>
        <v>14315296.329999998</v>
      </c>
      <c r="Q86" s="396"/>
      <c r="R86" s="151">
        <f>SUM(E86:P86)</f>
        <v>83642051.170000002</v>
      </c>
      <c r="S86" s="398"/>
      <c r="T86" s="400"/>
    </row>
    <row r="87" spans="1:22" s="106" customFormat="1" ht="34.5" customHeight="1" x14ac:dyDescent="0.3">
      <c r="A87" s="389"/>
      <c r="B87" s="390"/>
      <c r="C87" s="394" t="s">
        <v>48</v>
      </c>
      <c r="D87" s="112" t="str">
        <f>D85</f>
        <v>Actividades</v>
      </c>
      <c r="E87" s="152">
        <f>SUM(E19,E23,E27,E31,E35,E39,E43,E47,E51,E55,E59,E63,E67,E71,E75,E79,E83)</f>
        <v>219017.59999999998</v>
      </c>
      <c r="F87" s="152">
        <f t="shared" ref="F87:P88" si="4">SUM(F19,F23,F27,F31,F35,F39,F43,F47,F51,F55,F59,F63,F67,F71,F75,F79,F83)</f>
        <v>215704.44</v>
      </c>
      <c r="G87" s="152">
        <f t="shared" si="4"/>
        <v>218322.25999999998</v>
      </c>
      <c r="H87" s="153">
        <f t="shared" si="4"/>
        <v>218211.97000000003</v>
      </c>
      <c r="I87" s="153">
        <f>SUM(I19,I23,I27,I31,I35,I39,I43,I47,I51,I55,I59,I63,I67,I71,I75,I79,I83)</f>
        <v>230089.96</v>
      </c>
      <c r="J87" s="153">
        <f t="shared" si="4"/>
        <v>226561.32</v>
      </c>
      <c r="K87" s="152">
        <f t="shared" si="4"/>
        <v>227679.54999999996</v>
      </c>
      <c r="L87" s="153">
        <f t="shared" si="4"/>
        <v>217375.15</v>
      </c>
      <c r="M87" s="153">
        <f t="shared" si="4"/>
        <v>216430</v>
      </c>
      <c r="N87" s="152">
        <f t="shared" si="4"/>
        <v>216873.09</v>
      </c>
      <c r="O87" s="152">
        <f t="shared" si="4"/>
        <v>218643.78999999998</v>
      </c>
      <c r="P87" s="152">
        <f t="shared" si="4"/>
        <v>217410.98</v>
      </c>
      <c r="Q87" s="395">
        <f>(Q19+Q23+Q27+Q31+Q35+Q39+Q43+Q47+Q51+Q55+Q59+Q63+Q67+Q71+Q75+Q79+Q83)/17</f>
        <v>105745.81265479876</v>
      </c>
      <c r="R87" s="149">
        <f>SUM(E87:P87)</f>
        <v>2642320.11</v>
      </c>
      <c r="S87" s="267">
        <f>R87/R85</f>
        <v>0.9808310879402683</v>
      </c>
      <c r="T87" s="269">
        <f>R88/R86</f>
        <v>0.96323707887375576</v>
      </c>
    </row>
    <row r="88" spans="1:22" s="106" customFormat="1" ht="34.5" customHeight="1" thickBot="1" x14ac:dyDescent="0.35">
      <c r="A88" s="391"/>
      <c r="B88" s="392"/>
      <c r="C88" s="401"/>
      <c r="D88" s="119" t="str">
        <f>D86</f>
        <v>Monto</v>
      </c>
      <c r="E88" s="121">
        <f>SUM(E20,E24,E28,E32,E36,E40,E44,E48,E52,E56,E60,E64,E68,E72,E76,E80,E84)</f>
        <v>6814122.3800000008</v>
      </c>
      <c r="F88" s="121">
        <f>SUM(F20,F24,F28,F32,F36,F40,F44,F48,F52,F56,F60,F64,F68,F72,F76,F80,F84)</f>
        <v>5918859.0299999993</v>
      </c>
      <c r="G88" s="121">
        <f t="shared" si="4"/>
        <v>6014248.6599999983</v>
      </c>
      <c r="H88" s="121">
        <f>SUM(H20,H24,H28,H32,H36,H40,H44,H48,H52,H56,H60,H64,H68,H72,H76,H80,H84)</f>
        <v>5843482.9000000004</v>
      </c>
      <c r="I88" s="121">
        <f t="shared" si="4"/>
        <v>6829792.8200000003</v>
      </c>
      <c r="J88" s="121">
        <f>SUM(J20,J24,J28,J32,J36,J40,J44,J48,J52,J56,J60,J64,J68,J72,J76,J80,J84)</f>
        <v>6193919.1900000004</v>
      </c>
      <c r="K88" s="121">
        <f t="shared" si="4"/>
        <v>6077237.129999999</v>
      </c>
      <c r="L88" s="121">
        <f>SUM(L20,L24,L28,L32,L36,L40,L44,L48,L52,L56,L60,L64,L68,L72,L76,L80,L84)</f>
        <v>6128237.5</v>
      </c>
      <c r="M88" s="121">
        <f t="shared" si="4"/>
        <v>6058699.5800000001</v>
      </c>
      <c r="N88" s="121">
        <f t="shared" si="4"/>
        <v>6893686.9299999997</v>
      </c>
      <c r="O88" s="121">
        <f>SUM(O20,O24,O28,O32,O36,O40,O44,O48,O52,O56,O60,O64,O68,O72,O76,O80,O84)</f>
        <v>6554468.7199999997</v>
      </c>
      <c r="P88" s="121">
        <f>SUM(P20,P24,P28,P32,P36,P40,P44,P48,P52,P56,P60,P64,P68,P72,P76,P80,P84)</f>
        <v>11240370.199999999</v>
      </c>
      <c r="Q88" s="402"/>
      <c r="R88" s="154">
        <f>SUM(E88:P88)</f>
        <v>80567125.040000007</v>
      </c>
      <c r="S88" s="403"/>
      <c r="T88" s="404"/>
    </row>
    <row r="89" spans="1:22" ht="34.5" customHeight="1" x14ac:dyDescent="0.3">
      <c r="A89" s="155"/>
      <c r="B89" s="155"/>
      <c r="C89" s="155"/>
      <c r="D89" s="156"/>
      <c r="E89" s="157"/>
      <c r="F89" s="157"/>
      <c r="G89" s="158"/>
      <c r="H89" s="159"/>
      <c r="I89" s="159"/>
      <c r="J89" s="159"/>
      <c r="K89" s="160"/>
      <c r="L89" s="159"/>
      <c r="M89" s="159"/>
      <c r="N89" s="159"/>
      <c r="O89" s="159"/>
      <c r="P89" s="159"/>
      <c r="Q89" s="161"/>
      <c r="R89" s="162"/>
      <c r="S89" s="163"/>
      <c r="T89" s="164"/>
    </row>
    <row r="99" spans="16:16" x14ac:dyDescent="0.3">
      <c r="P99" t="s">
        <v>173</v>
      </c>
    </row>
  </sheetData>
  <mergeCells count="218">
    <mergeCell ref="A8:J8"/>
    <mergeCell ref="K8:T8"/>
    <mergeCell ref="A9:J9"/>
    <mergeCell ref="K9:T9"/>
    <mergeCell ref="A10:P10"/>
    <mergeCell ref="A11:T11"/>
    <mergeCell ref="A2:T2"/>
    <mergeCell ref="A3:T3"/>
    <mergeCell ref="A6:J6"/>
    <mergeCell ref="K6:T6"/>
    <mergeCell ref="A7:J7"/>
    <mergeCell ref="K7:T7"/>
    <mergeCell ref="C15:C16"/>
    <mergeCell ref="D15:D16"/>
    <mergeCell ref="E15:E16"/>
    <mergeCell ref="F15:F16"/>
    <mergeCell ref="A12:D12"/>
    <mergeCell ref="E12:H12"/>
    <mergeCell ref="I12:P12"/>
    <mergeCell ref="Q12:T12"/>
    <mergeCell ref="A13:D13"/>
    <mergeCell ref="E13:H13"/>
    <mergeCell ref="I13:P13"/>
    <mergeCell ref="Q13:T13"/>
    <mergeCell ref="S15:T15"/>
    <mergeCell ref="A17:A20"/>
    <mergeCell ref="B17:B20"/>
    <mergeCell ref="C17:C18"/>
    <mergeCell ref="Q17:Q18"/>
    <mergeCell ref="S17:S18"/>
    <mergeCell ref="T17:T18"/>
    <mergeCell ref="C19:C20"/>
    <mergeCell ref="Q19:Q20"/>
    <mergeCell ref="S19:S20"/>
    <mergeCell ref="M15:M16"/>
    <mergeCell ref="N15:N16"/>
    <mergeCell ref="O15:O16"/>
    <mergeCell ref="P15:P16"/>
    <mergeCell ref="Q15:Q16"/>
    <mergeCell ref="R15:R16"/>
    <mergeCell ref="G15:G16"/>
    <mergeCell ref="H15:H16"/>
    <mergeCell ref="I15:I16"/>
    <mergeCell ref="J15:J16"/>
    <mergeCell ref="K15:K16"/>
    <mergeCell ref="L15:L16"/>
    <mergeCell ref="A15:A16"/>
    <mergeCell ref="B15:B16"/>
    <mergeCell ref="T19:T20"/>
    <mergeCell ref="A21:A24"/>
    <mergeCell ref="B21:B24"/>
    <mergeCell ref="C21:C22"/>
    <mergeCell ref="Q21:Q22"/>
    <mergeCell ref="S21:S22"/>
    <mergeCell ref="T21:T22"/>
    <mergeCell ref="C23:C24"/>
    <mergeCell ref="Q23:Q24"/>
    <mergeCell ref="S23:S24"/>
    <mergeCell ref="T23:T24"/>
    <mergeCell ref="A25:A28"/>
    <mergeCell ref="B25:B28"/>
    <mergeCell ref="C25:C26"/>
    <mergeCell ref="Q25:Q26"/>
    <mergeCell ref="S25:S26"/>
    <mergeCell ref="T25:T26"/>
    <mergeCell ref="C27:C28"/>
    <mergeCell ref="Q27:Q28"/>
    <mergeCell ref="S27:S28"/>
    <mergeCell ref="T27:T28"/>
    <mergeCell ref="A29:A32"/>
    <mergeCell ref="B29:B32"/>
    <mergeCell ref="C29:C30"/>
    <mergeCell ref="Q29:Q30"/>
    <mergeCell ref="S29:S30"/>
    <mergeCell ref="T29:T30"/>
    <mergeCell ref="C31:C32"/>
    <mergeCell ref="Q31:Q32"/>
    <mergeCell ref="S31:S32"/>
    <mergeCell ref="T31:T32"/>
    <mergeCell ref="A33:A36"/>
    <mergeCell ref="B33:B36"/>
    <mergeCell ref="C33:C34"/>
    <mergeCell ref="Q33:Q34"/>
    <mergeCell ref="S33:S34"/>
    <mergeCell ref="T33:T34"/>
    <mergeCell ref="C35:C36"/>
    <mergeCell ref="Q35:Q36"/>
    <mergeCell ref="S35:S36"/>
    <mergeCell ref="T35:T36"/>
    <mergeCell ref="A37:A40"/>
    <mergeCell ref="B37:B40"/>
    <mergeCell ref="C37:C38"/>
    <mergeCell ref="Q37:Q38"/>
    <mergeCell ref="S37:S38"/>
    <mergeCell ref="T37:T38"/>
    <mergeCell ref="C39:C40"/>
    <mergeCell ref="Q39:Q40"/>
    <mergeCell ref="S39:S40"/>
    <mergeCell ref="T39:T40"/>
    <mergeCell ref="A41:A44"/>
    <mergeCell ref="B41:B44"/>
    <mergeCell ref="C41:C42"/>
    <mergeCell ref="Q41:Q42"/>
    <mergeCell ref="S41:S42"/>
    <mergeCell ref="T41:T42"/>
    <mergeCell ref="C43:C44"/>
    <mergeCell ref="Q43:Q44"/>
    <mergeCell ref="S43:S44"/>
    <mergeCell ref="T43:T44"/>
    <mergeCell ref="A45:A48"/>
    <mergeCell ref="B45:B48"/>
    <mergeCell ref="C45:C46"/>
    <mergeCell ref="Q45:Q46"/>
    <mergeCell ref="S45:S46"/>
    <mergeCell ref="T45:T46"/>
    <mergeCell ref="C47:C48"/>
    <mergeCell ref="Q47:Q48"/>
    <mergeCell ref="S47:S48"/>
    <mergeCell ref="T47:T48"/>
    <mergeCell ref="A49:A52"/>
    <mergeCell ref="B49:B52"/>
    <mergeCell ref="C49:C50"/>
    <mergeCell ref="Q49:Q50"/>
    <mergeCell ref="S49:S50"/>
    <mergeCell ref="T49:T50"/>
    <mergeCell ref="C51:C52"/>
    <mergeCell ref="Q51:Q52"/>
    <mergeCell ref="S51:S52"/>
    <mergeCell ref="T51:T52"/>
    <mergeCell ref="A53:A56"/>
    <mergeCell ref="B53:B56"/>
    <mergeCell ref="C53:C54"/>
    <mergeCell ref="Q53:Q54"/>
    <mergeCell ref="S53:S54"/>
    <mergeCell ref="T53:T54"/>
    <mergeCell ref="C55:C56"/>
    <mergeCell ref="Q55:Q56"/>
    <mergeCell ref="S55:S56"/>
    <mergeCell ref="T55:T56"/>
    <mergeCell ref="A57:A60"/>
    <mergeCell ref="B57:B60"/>
    <mergeCell ref="C57:C58"/>
    <mergeCell ref="Q57:Q58"/>
    <mergeCell ref="S57:S58"/>
    <mergeCell ref="T57:T58"/>
    <mergeCell ref="C59:C60"/>
    <mergeCell ref="Q59:Q60"/>
    <mergeCell ref="S59:S60"/>
    <mergeCell ref="T59:T60"/>
    <mergeCell ref="A61:A64"/>
    <mergeCell ref="B61:B64"/>
    <mergeCell ref="C61:C62"/>
    <mergeCell ref="Q61:Q62"/>
    <mergeCell ref="S61:S62"/>
    <mergeCell ref="T61:T62"/>
    <mergeCell ref="C63:C64"/>
    <mergeCell ref="Q63:Q64"/>
    <mergeCell ref="S63:S64"/>
    <mergeCell ref="T63:T64"/>
    <mergeCell ref="A65:A68"/>
    <mergeCell ref="B65:B68"/>
    <mergeCell ref="C65:C66"/>
    <mergeCell ref="Q65:Q66"/>
    <mergeCell ref="S65:S66"/>
    <mergeCell ref="T65:T66"/>
    <mergeCell ref="C67:C68"/>
    <mergeCell ref="Q67:Q68"/>
    <mergeCell ref="S67:S68"/>
    <mergeCell ref="T67:T68"/>
    <mergeCell ref="A69:A72"/>
    <mergeCell ref="B69:B72"/>
    <mergeCell ref="C69:C70"/>
    <mergeCell ref="Q69:Q70"/>
    <mergeCell ref="S69:S70"/>
    <mergeCell ref="T69:T70"/>
    <mergeCell ref="C71:C72"/>
    <mergeCell ref="Q71:Q72"/>
    <mergeCell ref="S71:S72"/>
    <mergeCell ref="T71:T72"/>
    <mergeCell ref="A73:A76"/>
    <mergeCell ref="B73:B76"/>
    <mergeCell ref="C73:C74"/>
    <mergeCell ref="Q73:Q74"/>
    <mergeCell ref="S73:S74"/>
    <mergeCell ref="T73:T74"/>
    <mergeCell ref="C75:C76"/>
    <mergeCell ref="Q75:Q76"/>
    <mergeCell ref="S75:S76"/>
    <mergeCell ref="T75:T76"/>
    <mergeCell ref="A77:A80"/>
    <mergeCell ref="B77:B80"/>
    <mergeCell ref="C77:C78"/>
    <mergeCell ref="Q77:Q78"/>
    <mergeCell ref="S77:S78"/>
    <mergeCell ref="T77:T78"/>
    <mergeCell ref="C79:C80"/>
    <mergeCell ref="Q79:Q80"/>
    <mergeCell ref="S79:S80"/>
    <mergeCell ref="T79:T80"/>
    <mergeCell ref="A81:A84"/>
    <mergeCell ref="B81:B84"/>
    <mergeCell ref="C81:C82"/>
    <mergeCell ref="Q81:Q82"/>
    <mergeCell ref="S81:S82"/>
    <mergeCell ref="T81:T82"/>
    <mergeCell ref="C83:C84"/>
    <mergeCell ref="Q83:Q84"/>
    <mergeCell ref="S83:S84"/>
    <mergeCell ref="T83:T84"/>
    <mergeCell ref="A85:B88"/>
    <mergeCell ref="C85:C86"/>
    <mergeCell ref="Q85:Q86"/>
    <mergeCell ref="S85:S86"/>
    <mergeCell ref="T85:T86"/>
    <mergeCell ref="C87:C88"/>
    <mergeCell ref="Q87:Q88"/>
    <mergeCell ref="S87:S88"/>
    <mergeCell ref="T87:T88"/>
  </mergeCells>
  <printOptions horizontalCentered="1"/>
  <pageMargins left="0.7" right="0.7" top="0.75" bottom="0.75" header="0.3" footer="0.3"/>
  <pageSetup scale="41" fitToHeight="0" orientation="landscape" r:id="rId1"/>
  <rowBreaks count="2" manualBreakCount="2">
    <brk id="36" max="19" man="1"/>
    <brk id="64"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2"/>
  <sheetViews>
    <sheetView view="pageBreakPreview" zoomScale="60" zoomScaleNormal="70" workbookViewId="0"/>
  </sheetViews>
  <sheetFormatPr baseColWidth="10" defaultRowHeight="14.4" x14ac:dyDescent="0.3"/>
  <cols>
    <col min="1" max="1" width="4.5546875" customWidth="1"/>
    <col min="2" max="2" width="35" style="214" customWidth="1"/>
    <col min="3" max="3" width="12.5546875" customWidth="1"/>
    <col min="4" max="4" width="14" bestFit="1" customWidth="1"/>
    <col min="5" max="10" width="16.5546875" customWidth="1"/>
    <col min="11" max="11" width="18.44140625" bestFit="1" customWidth="1"/>
    <col min="12" max="12" width="16.5546875" style="215" customWidth="1"/>
    <col min="13" max="13" width="16.5546875" customWidth="1"/>
    <col min="14" max="14" width="16.5546875" style="215" customWidth="1"/>
    <col min="15" max="16" width="17.88671875" bestFit="1" customWidth="1"/>
    <col min="17" max="17" width="12.6640625" customWidth="1"/>
    <col min="18" max="18" width="16" customWidth="1"/>
    <col min="19" max="19" width="16" bestFit="1" customWidth="1"/>
    <col min="20" max="20" width="16.44140625" customWidth="1"/>
  </cols>
  <sheetData>
    <row r="1" spans="1:21" ht="18" x14ac:dyDescent="0.35">
      <c r="A1" s="165"/>
      <c r="B1" s="165"/>
      <c r="C1" s="165"/>
      <c r="D1" s="165"/>
      <c r="E1" s="165"/>
      <c r="F1" s="165"/>
      <c r="G1" s="165"/>
      <c r="H1" s="165"/>
      <c r="I1" s="165"/>
      <c r="J1" s="165"/>
      <c r="K1" s="165"/>
      <c r="L1" s="166"/>
      <c r="M1" s="165"/>
      <c r="N1" s="166"/>
      <c r="O1" s="165"/>
      <c r="P1" s="165"/>
      <c r="Q1" s="165"/>
      <c r="R1" s="165"/>
      <c r="S1" s="165"/>
      <c r="T1" s="165"/>
      <c r="U1" s="2"/>
    </row>
    <row r="2" spans="1:21" ht="25.2" x14ac:dyDescent="0.3">
      <c r="A2" s="518" t="s">
        <v>0</v>
      </c>
      <c r="B2" s="518"/>
      <c r="C2" s="518"/>
      <c r="D2" s="518"/>
      <c r="E2" s="518"/>
      <c r="F2" s="518"/>
      <c r="G2" s="518"/>
      <c r="H2" s="518"/>
      <c r="I2" s="518"/>
      <c r="J2" s="518"/>
      <c r="K2" s="518"/>
      <c r="L2" s="518"/>
      <c r="M2" s="518"/>
      <c r="N2" s="518"/>
      <c r="O2" s="518"/>
      <c r="P2" s="518"/>
      <c r="Q2" s="518"/>
      <c r="R2" s="518"/>
      <c r="S2" s="518"/>
      <c r="T2" s="518"/>
      <c r="U2" s="3"/>
    </row>
    <row r="3" spans="1:21" ht="17.399999999999999" x14ac:dyDescent="0.3">
      <c r="A3" s="519" t="s">
        <v>1</v>
      </c>
      <c r="B3" s="519"/>
      <c r="C3" s="519"/>
      <c r="D3" s="519"/>
      <c r="E3" s="519"/>
      <c r="F3" s="519"/>
      <c r="G3" s="519"/>
      <c r="H3" s="519"/>
      <c r="I3" s="519"/>
      <c r="J3" s="519"/>
      <c r="K3" s="519"/>
      <c r="L3" s="519"/>
      <c r="M3" s="519"/>
      <c r="N3" s="519"/>
      <c r="O3" s="519"/>
      <c r="P3" s="519"/>
      <c r="Q3" s="519"/>
      <c r="R3" s="519"/>
      <c r="S3" s="519"/>
      <c r="T3" s="519"/>
      <c r="U3" s="4"/>
    </row>
    <row r="4" spans="1:21" ht="16.2" thickBot="1" x14ac:dyDescent="0.35">
      <c r="A4" s="167"/>
      <c r="B4" s="167"/>
      <c r="C4" s="167"/>
      <c r="D4" s="167"/>
      <c r="E4" s="167"/>
      <c r="F4" s="167"/>
      <c r="G4" s="167"/>
      <c r="H4" s="167"/>
      <c r="I4" s="167"/>
      <c r="J4" s="167"/>
      <c r="K4" s="167"/>
      <c r="L4" s="168"/>
      <c r="M4" s="167"/>
      <c r="N4" s="168"/>
      <c r="O4" s="167"/>
      <c r="P4" s="167"/>
      <c r="Q4" s="167"/>
      <c r="R4" s="167"/>
      <c r="S4" s="167"/>
      <c r="T4" s="167"/>
      <c r="U4" s="6"/>
    </row>
    <row r="5" spans="1:21" s="105" customFormat="1" ht="21" x14ac:dyDescent="0.4">
      <c r="A5" s="169" t="s">
        <v>2</v>
      </c>
      <c r="B5" s="170"/>
      <c r="C5" s="170"/>
      <c r="D5" s="170"/>
      <c r="E5" s="170"/>
      <c r="F5" s="170"/>
      <c r="G5" s="170"/>
      <c r="H5" s="170"/>
      <c r="I5" s="170"/>
      <c r="J5" s="170"/>
      <c r="K5" s="170"/>
      <c r="L5" s="171"/>
      <c r="M5" s="170"/>
      <c r="N5" s="171"/>
      <c r="O5" s="170"/>
      <c r="P5" s="170"/>
      <c r="Q5" s="170"/>
      <c r="R5" s="170"/>
      <c r="S5" s="170"/>
      <c r="T5" s="170"/>
    </row>
    <row r="6" spans="1:21" ht="18" x14ac:dyDescent="0.3">
      <c r="A6" s="455" t="s">
        <v>3</v>
      </c>
      <c r="B6" s="455"/>
      <c r="C6" s="455"/>
      <c r="D6" s="455"/>
      <c r="E6" s="455"/>
      <c r="F6" s="455"/>
      <c r="G6" s="455"/>
      <c r="H6" s="455"/>
      <c r="I6" s="455"/>
      <c r="J6" s="455"/>
      <c r="K6" s="455" t="s">
        <v>4</v>
      </c>
      <c r="L6" s="455"/>
      <c r="M6" s="455"/>
      <c r="N6" s="455"/>
      <c r="O6" s="455"/>
      <c r="P6" s="455"/>
      <c r="Q6" s="455"/>
      <c r="R6" s="455"/>
      <c r="S6" s="455"/>
      <c r="T6" s="455"/>
    </row>
    <row r="7" spans="1:21" ht="22.5" customHeight="1" x14ac:dyDescent="0.3">
      <c r="A7" s="520" t="s">
        <v>174</v>
      </c>
      <c r="B7" s="521"/>
      <c r="C7" s="521"/>
      <c r="D7" s="521"/>
      <c r="E7" s="521"/>
      <c r="F7" s="521"/>
      <c r="G7" s="521"/>
      <c r="H7" s="521"/>
      <c r="I7" s="521"/>
      <c r="J7" s="521"/>
      <c r="K7" s="522" t="s">
        <v>6</v>
      </c>
      <c r="L7" s="522"/>
      <c r="M7" s="522"/>
      <c r="N7" s="522"/>
      <c r="O7" s="522"/>
      <c r="P7" s="522"/>
      <c r="Q7" s="522"/>
      <c r="R7" s="522"/>
      <c r="S7" s="522"/>
      <c r="T7" s="522"/>
    </row>
    <row r="8" spans="1:21" ht="23.25" customHeight="1" x14ac:dyDescent="0.3">
      <c r="A8" s="455" t="s">
        <v>7</v>
      </c>
      <c r="B8" s="455"/>
      <c r="C8" s="455"/>
      <c r="D8" s="455"/>
      <c r="E8" s="455"/>
      <c r="F8" s="455"/>
      <c r="G8" s="455"/>
      <c r="H8" s="455"/>
      <c r="I8" s="455"/>
      <c r="J8" s="455"/>
      <c r="K8" s="455" t="s">
        <v>8</v>
      </c>
      <c r="L8" s="455"/>
      <c r="M8" s="455"/>
      <c r="N8" s="455"/>
      <c r="O8" s="455"/>
      <c r="P8" s="455"/>
      <c r="Q8" s="455"/>
      <c r="R8" s="455"/>
      <c r="S8" s="455"/>
      <c r="T8" s="455"/>
    </row>
    <row r="9" spans="1:21" ht="185.25" customHeight="1" x14ac:dyDescent="0.3">
      <c r="A9" s="509" t="s">
        <v>9</v>
      </c>
      <c r="B9" s="510"/>
      <c r="C9" s="510"/>
      <c r="D9" s="510"/>
      <c r="E9" s="510"/>
      <c r="F9" s="510"/>
      <c r="G9" s="510"/>
      <c r="H9" s="510"/>
      <c r="I9" s="510"/>
      <c r="J9" s="511"/>
      <c r="K9" s="512" t="s">
        <v>175</v>
      </c>
      <c r="L9" s="513"/>
      <c r="M9" s="513"/>
      <c r="N9" s="513"/>
      <c r="O9" s="513"/>
      <c r="P9" s="513"/>
      <c r="Q9" s="513"/>
      <c r="R9" s="513"/>
      <c r="S9" s="513"/>
      <c r="T9" s="514"/>
    </row>
    <row r="10" spans="1:21" ht="7.5" customHeight="1" x14ac:dyDescent="0.3">
      <c r="A10" s="515"/>
      <c r="B10" s="515"/>
      <c r="C10" s="515"/>
      <c r="D10" s="515"/>
      <c r="E10" s="515"/>
      <c r="F10" s="515"/>
      <c r="G10" s="515"/>
      <c r="H10" s="515"/>
      <c r="I10" s="515"/>
      <c r="J10" s="515"/>
      <c r="K10" s="515"/>
      <c r="L10" s="515"/>
      <c r="M10" s="515"/>
      <c r="N10" s="515"/>
      <c r="O10" s="515"/>
      <c r="P10" s="515"/>
      <c r="Q10" s="172"/>
      <c r="R10" s="173"/>
      <c r="S10" s="173"/>
      <c r="T10" s="173"/>
    </row>
    <row r="11" spans="1:21" ht="18" x14ac:dyDescent="0.3">
      <c r="A11" s="516" t="s">
        <v>11</v>
      </c>
      <c r="B11" s="517"/>
      <c r="C11" s="517"/>
      <c r="D11" s="517"/>
      <c r="E11" s="517"/>
      <c r="F11" s="517"/>
      <c r="G11" s="517"/>
      <c r="H11" s="517"/>
      <c r="I11" s="517"/>
      <c r="J11" s="517"/>
      <c r="K11" s="517"/>
      <c r="L11" s="517"/>
      <c r="M11" s="517"/>
      <c r="N11" s="517"/>
      <c r="O11" s="517"/>
      <c r="P11" s="517"/>
      <c r="Q11" s="517"/>
      <c r="R11" s="517"/>
      <c r="S11" s="517"/>
      <c r="T11" s="517"/>
    </row>
    <row r="12" spans="1:21" ht="15.6" x14ac:dyDescent="0.3">
      <c r="A12" s="492" t="s">
        <v>12</v>
      </c>
      <c r="B12" s="492"/>
      <c r="C12" s="492"/>
      <c r="D12" s="492"/>
      <c r="E12" s="493" t="s">
        <v>13</v>
      </c>
      <c r="F12" s="494"/>
      <c r="G12" s="494"/>
      <c r="H12" s="495"/>
      <c r="I12" s="492" t="s">
        <v>14</v>
      </c>
      <c r="J12" s="492"/>
      <c r="K12" s="492"/>
      <c r="L12" s="492"/>
      <c r="M12" s="492"/>
      <c r="N12" s="492"/>
      <c r="O12" s="492"/>
      <c r="P12" s="492"/>
      <c r="Q12" s="496" t="s">
        <v>15</v>
      </c>
      <c r="R12" s="496"/>
      <c r="S12" s="496"/>
      <c r="T12" s="496"/>
    </row>
    <row r="13" spans="1:21" ht="15" customHeight="1" x14ac:dyDescent="0.3">
      <c r="A13" s="497" t="s">
        <v>16</v>
      </c>
      <c r="B13" s="498"/>
      <c r="C13" s="498"/>
      <c r="D13" s="499"/>
      <c r="E13" s="500" t="s">
        <v>17</v>
      </c>
      <c r="F13" s="501"/>
      <c r="G13" s="501"/>
      <c r="H13" s="502"/>
      <c r="I13" s="503" t="s">
        <v>18</v>
      </c>
      <c r="J13" s="504"/>
      <c r="K13" s="504"/>
      <c r="L13" s="504"/>
      <c r="M13" s="504"/>
      <c r="N13" s="504"/>
      <c r="O13" s="504"/>
      <c r="P13" s="505"/>
      <c r="Q13" s="506" t="s">
        <v>19</v>
      </c>
      <c r="R13" s="507"/>
      <c r="S13" s="507"/>
      <c r="T13" s="508"/>
    </row>
    <row r="14" spans="1:21" ht="15.75" customHeight="1" x14ac:dyDescent="0.3">
      <c r="A14" s="174"/>
      <c r="B14" s="175"/>
      <c r="C14" s="174"/>
      <c r="D14" s="174"/>
      <c r="E14" s="176"/>
      <c r="F14" s="176"/>
      <c r="G14" s="176"/>
      <c r="H14" s="176"/>
      <c r="I14" s="177"/>
      <c r="J14" s="177"/>
      <c r="K14" s="177"/>
      <c r="L14" s="174"/>
      <c r="M14" s="177"/>
      <c r="N14" s="174"/>
      <c r="O14" s="177"/>
      <c r="P14" s="177"/>
      <c r="Q14" s="177"/>
      <c r="R14" s="177"/>
      <c r="S14" s="177"/>
      <c r="T14" s="173"/>
    </row>
    <row r="15" spans="1:21" s="14" customFormat="1" ht="34.5" customHeight="1" x14ac:dyDescent="0.3">
      <c r="A15" s="487" t="s">
        <v>20</v>
      </c>
      <c r="B15" s="490" t="s">
        <v>21</v>
      </c>
      <c r="C15" s="490" t="s">
        <v>22</v>
      </c>
      <c r="D15" s="487" t="s">
        <v>23</v>
      </c>
      <c r="E15" s="488" t="s">
        <v>24</v>
      </c>
      <c r="F15" s="488" t="s">
        <v>25</v>
      </c>
      <c r="G15" s="488" t="s">
        <v>26</v>
      </c>
      <c r="H15" s="488" t="s">
        <v>27</v>
      </c>
      <c r="I15" s="488" t="s">
        <v>28</v>
      </c>
      <c r="J15" s="488" t="s">
        <v>29</v>
      </c>
      <c r="K15" s="488" t="s">
        <v>30</v>
      </c>
      <c r="L15" s="488" t="s">
        <v>31</v>
      </c>
      <c r="M15" s="488" t="s">
        <v>32</v>
      </c>
      <c r="N15" s="488" t="s">
        <v>33</v>
      </c>
      <c r="O15" s="488" t="s">
        <v>34</v>
      </c>
      <c r="P15" s="488" t="s">
        <v>35</v>
      </c>
      <c r="Q15" s="487" t="s">
        <v>36</v>
      </c>
      <c r="R15" s="487" t="s">
        <v>37</v>
      </c>
      <c r="S15" s="487" t="s">
        <v>38</v>
      </c>
      <c r="T15" s="487"/>
    </row>
    <row r="16" spans="1:21" s="14" customFormat="1" ht="22.5" customHeight="1" x14ac:dyDescent="0.3">
      <c r="A16" s="487"/>
      <c r="B16" s="491"/>
      <c r="C16" s="491"/>
      <c r="D16" s="487"/>
      <c r="E16" s="489"/>
      <c r="F16" s="489"/>
      <c r="G16" s="489"/>
      <c r="H16" s="489"/>
      <c r="I16" s="489"/>
      <c r="J16" s="489"/>
      <c r="K16" s="489"/>
      <c r="L16" s="489"/>
      <c r="M16" s="489"/>
      <c r="N16" s="489"/>
      <c r="O16" s="489"/>
      <c r="P16" s="489"/>
      <c r="Q16" s="487"/>
      <c r="R16" s="487"/>
      <c r="S16" s="178" t="s">
        <v>39</v>
      </c>
      <c r="T16" s="178" t="s">
        <v>40</v>
      </c>
      <c r="U16" s="179"/>
    </row>
    <row r="17" spans="1:22" ht="35.25" customHeight="1" x14ac:dyDescent="0.3">
      <c r="A17" s="475">
        <v>1</v>
      </c>
      <c r="B17" s="478" t="s">
        <v>176</v>
      </c>
      <c r="C17" s="465" t="s">
        <v>42</v>
      </c>
      <c r="D17" s="180" t="s">
        <v>177</v>
      </c>
      <c r="E17" s="181">
        <v>3</v>
      </c>
      <c r="F17" s="181">
        <v>3</v>
      </c>
      <c r="G17" s="181">
        <v>4</v>
      </c>
      <c r="H17" s="181">
        <v>2</v>
      </c>
      <c r="I17" s="181">
        <v>3</v>
      </c>
      <c r="J17" s="181">
        <v>4</v>
      </c>
      <c r="K17" s="181">
        <v>4</v>
      </c>
      <c r="L17" s="182">
        <v>4</v>
      </c>
      <c r="M17" s="181">
        <v>4</v>
      </c>
      <c r="N17" s="182">
        <v>4</v>
      </c>
      <c r="O17" s="181">
        <v>4</v>
      </c>
      <c r="P17" s="181">
        <v>4</v>
      </c>
      <c r="Q17" s="471">
        <v>789704</v>
      </c>
      <c r="R17" s="181">
        <f t="shared" ref="R17:R60" si="0">SUM(E17:P17)</f>
        <v>43</v>
      </c>
      <c r="S17" s="481" t="s">
        <v>178</v>
      </c>
      <c r="T17" s="468" t="s">
        <v>179</v>
      </c>
      <c r="U17" s="183"/>
      <c r="V17" s="469">
        <f>[3]ENTIDADES!$A$44</f>
        <v>4001</v>
      </c>
    </row>
    <row r="18" spans="1:22" ht="35.25" customHeight="1" x14ac:dyDescent="0.3">
      <c r="A18" s="476"/>
      <c r="B18" s="479"/>
      <c r="C18" s="466"/>
      <c r="D18" s="180" t="s">
        <v>47</v>
      </c>
      <c r="E18" s="184">
        <v>1078776.1199999999</v>
      </c>
      <c r="F18" s="185">
        <v>965343.23</v>
      </c>
      <c r="G18" s="186">
        <v>937812.76000000013</v>
      </c>
      <c r="H18" s="185">
        <v>945623.07000000007</v>
      </c>
      <c r="I18" s="185">
        <v>964654.55999999982</v>
      </c>
      <c r="J18" s="185">
        <v>1196714.1199999996</v>
      </c>
      <c r="K18" s="185">
        <v>928361.10999999987</v>
      </c>
      <c r="L18" s="187">
        <v>949520.28999999992</v>
      </c>
      <c r="M18" s="185">
        <v>899727.7699999999</v>
      </c>
      <c r="N18" s="187">
        <v>1012615.9399999998</v>
      </c>
      <c r="O18" s="185">
        <v>2719356.7299999995</v>
      </c>
      <c r="P18" s="185">
        <v>1476570.2099999997</v>
      </c>
      <c r="Q18" s="472"/>
      <c r="R18" s="188">
        <f t="shared" si="0"/>
        <v>14075075.909999998</v>
      </c>
      <c r="S18" s="482"/>
      <c r="T18" s="468"/>
      <c r="V18" s="470"/>
    </row>
    <row r="19" spans="1:22" ht="35.25" customHeight="1" x14ac:dyDescent="0.3">
      <c r="A19" s="476"/>
      <c r="B19" s="479"/>
      <c r="C19" s="465" t="s">
        <v>48</v>
      </c>
      <c r="D19" s="180" t="str">
        <f>D17</f>
        <v>Reuniones</v>
      </c>
      <c r="E19" s="189">
        <v>5</v>
      </c>
      <c r="F19" s="189">
        <v>4</v>
      </c>
      <c r="G19" s="189">
        <v>5</v>
      </c>
      <c r="H19" s="189">
        <v>5</v>
      </c>
      <c r="I19" s="189">
        <v>4</v>
      </c>
      <c r="J19" s="189">
        <v>4</v>
      </c>
      <c r="K19" s="189">
        <v>6</v>
      </c>
      <c r="L19" s="190">
        <v>7</v>
      </c>
      <c r="M19" s="189">
        <v>10</v>
      </c>
      <c r="N19" s="190">
        <v>8</v>
      </c>
      <c r="O19" s="189">
        <v>6</v>
      </c>
      <c r="P19" s="189">
        <v>8</v>
      </c>
      <c r="Q19" s="471">
        <v>495860.65116279072</v>
      </c>
      <c r="R19" s="181">
        <f t="shared" si="0"/>
        <v>72</v>
      </c>
      <c r="S19" s="273">
        <f>R19/R17</f>
        <v>1.6744186046511629</v>
      </c>
      <c r="T19" s="473">
        <f>R20/R18</f>
        <v>0.97416984588042632</v>
      </c>
      <c r="V19" s="191"/>
    </row>
    <row r="20" spans="1:22" ht="35.25" customHeight="1" x14ac:dyDescent="0.3">
      <c r="A20" s="477"/>
      <c r="B20" s="480"/>
      <c r="C20" s="466"/>
      <c r="D20" s="180" t="str">
        <f>D18</f>
        <v>Monto</v>
      </c>
      <c r="E20" s="184">
        <v>1078776.1199999999</v>
      </c>
      <c r="F20" s="185">
        <v>965343.23</v>
      </c>
      <c r="G20" s="186">
        <v>937812.76000000013</v>
      </c>
      <c r="H20" s="185">
        <v>945623.07000000007</v>
      </c>
      <c r="I20" s="185">
        <v>964654.55999999982</v>
      </c>
      <c r="J20" s="185">
        <v>1196714.1199999996</v>
      </c>
      <c r="K20" s="185">
        <v>928361.10999999987</v>
      </c>
      <c r="L20" s="187">
        <v>949520.28999999992</v>
      </c>
      <c r="M20" s="185">
        <v>899727.7699999999</v>
      </c>
      <c r="N20" s="187">
        <v>1012615.9399999998</v>
      </c>
      <c r="O20" s="185">
        <v>2719356.7299999995</v>
      </c>
      <c r="P20" s="185">
        <v>1113008.8299999998</v>
      </c>
      <c r="Q20" s="472"/>
      <c r="R20" s="188">
        <f t="shared" si="0"/>
        <v>13711514.529999999</v>
      </c>
      <c r="S20" s="274"/>
      <c r="T20" s="474"/>
      <c r="V20" s="191"/>
    </row>
    <row r="21" spans="1:22" ht="35.25" customHeight="1" x14ac:dyDescent="0.3">
      <c r="A21" s="475">
        <v>2</v>
      </c>
      <c r="B21" s="478" t="s">
        <v>180</v>
      </c>
      <c r="C21" s="465" t="s">
        <v>42</v>
      </c>
      <c r="D21" s="180" t="s">
        <v>177</v>
      </c>
      <c r="E21" s="181">
        <v>3</v>
      </c>
      <c r="F21" s="181">
        <v>3</v>
      </c>
      <c r="G21" s="181">
        <v>2</v>
      </c>
      <c r="H21" s="181">
        <v>3</v>
      </c>
      <c r="I21" s="181">
        <v>4</v>
      </c>
      <c r="J21" s="181">
        <v>4</v>
      </c>
      <c r="K21" s="181">
        <v>4</v>
      </c>
      <c r="L21" s="182">
        <v>4</v>
      </c>
      <c r="M21" s="181">
        <v>4</v>
      </c>
      <c r="N21" s="182">
        <v>4</v>
      </c>
      <c r="O21" s="181">
        <v>4</v>
      </c>
      <c r="P21" s="181">
        <v>4</v>
      </c>
      <c r="Q21" s="471">
        <v>789704</v>
      </c>
      <c r="R21" s="181">
        <f t="shared" si="0"/>
        <v>43</v>
      </c>
      <c r="S21" s="481" t="s">
        <v>181</v>
      </c>
      <c r="T21" s="468" t="s">
        <v>179</v>
      </c>
      <c r="V21" s="469">
        <f>[3]ENTIDADES!$A$45</f>
        <v>4002</v>
      </c>
    </row>
    <row r="22" spans="1:22" ht="35.25" customHeight="1" x14ac:dyDescent="0.3">
      <c r="A22" s="476"/>
      <c r="B22" s="479"/>
      <c r="C22" s="466"/>
      <c r="D22" s="180" t="s">
        <v>47</v>
      </c>
      <c r="E22" s="185">
        <v>141594.39000000004</v>
      </c>
      <c r="F22" s="185">
        <v>115694.05</v>
      </c>
      <c r="G22" s="185">
        <v>148780.02000000002</v>
      </c>
      <c r="H22" s="185">
        <v>157335.64999999997</v>
      </c>
      <c r="I22" s="185">
        <v>174183.94</v>
      </c>
      <c r="J22" s="185">
        <v>212361.57000000004</v>
      </c>
      <c r="K22" s="185">
        <v>176318.27999999994</v>
      </c>
      <c r="L22" s="187">
        <v>170775.87</v>
      </c>
      <c r="M22" s="185">
        <v>218850.00999999998</v>
      </c>
      <c r="N22" s="187">
        <v>348812.34</v>
      </c>
      <c r="O22" s="185">
        <v>265858.2</v>
      </c>
      <c r="P22" s="185">
        <v>816182.7799999998</v>
      </c>
      <c r="Q22" s="472"/>
      <c r="R22" s="188">
        <f t="shared" si="0"/>
        <v>2946747.1</v>
      </c>
      <c r="S22" s="482"/>
      <c r="T22" s="468"/>
      <c r="V22" s="470"/>
    </row>
    <row r="23" spans="1:22" ht="35.25" customHeight="1" x14ac:dyDescent="0.3">
      <c r="A23" s="476"/>
      <c r="B23" s="479"/>
      <c r="C23" s="465" t="s">
        <v>48</v>
      </c>
      <c r="D23" s="180" t="str">
        <f>D21</f>
        <v>Reuniones</v>
      </c>
      <c r="E23" s="189">
        <v>4</v>
      </c>
      <c r="F23" s="189">
        <v>3</v>
      </c>
      <c r="G23" s="189">
        <v>3</v>
      </c>
      <c r="H23" s="189">
        <v>4</v>
      </c>
      <c r="I23" s="189">
        <v>4</v>
      </c>
      <c r="J23" s="189">
        <v>4</v>
      </c>
      <c r="K23" s="189">
        <v>3</v>
      </c>
      <c r="L23" s="190">
        <v>6</v>
      </c>
      <c r="M23" s="189">
        <v>6</v>
      </c>
      <c r="N23" s="190">
        <v>5</v>
      </c>
      <c r="O23" s="189">
        <v>5</v>
      </c>
      <c r="P23" s="189">
        <v>6</v>
      </c>
      <c r="Q23" s="471">
        <v>404034.60465116281</v>
      </c>
      <c r="R23" s="181">
        <f t="shared" si="0"/>
        <v>53</v>
      </c>
      <c r="S23" s="273">
        <f>R23/R21</f>
        <v>1.2325581395348837</v>
      </c>
      <c r="T23" s="473">
        <f>R24/R22</f>
        <v>0.90642001140851214</v>
      </c>
      <c r="V23" s="191"/>
    </row>
    <row r="24" spans="1:22" ht="35.25" customHeight="1" x14ac:dyDescent="0.3">
      <c r="A24" s="477"/>
      <c r="B24" s="480"/>
      <c r="C24" s="466"/>
      <c r="D24" s="180" t="str">
        <f>D22</f>
        <v>Monto</v>
      </c>
      <c r="E24" s="185">
        <v>141594.39000000004</v>
      </c>
      <c r="F24" s="185">
        <v>115694.05</v>
      </c>
      <c r="G24" s="185">
        <v>148780.02000000002</v>
      </c>
      <c r="H24" s="185">
        <v>157335.64999999997</v>
      </c>
      <c r="I24" s="185">
        <v>174183.94</v>
      </c>
      <c r="J24" s="185">
        <v>212361.57000000004</v>
      </c>
      <c r="K24" s="185">
        <v>176318.27999999994</v>
      </c>
      <c r="L24" s="187">
        <v>170775.87</v>
      </c>
      <c r="M24" s="185">
        <v>218850.00999999998</v>
      </c>
      <c r="N24" s="187">
        <v>348812.34</v>
      </c>
      <c r="O24" s="185">
        <v>265858.2</v>
      </c>
      <c r="P24" s="185">
        <v>540426.22</v>
      </c>
      <c r="Q24" s="472"/>
      <c r="R24" s="188">
        <f t="shared" si="0"/>
        <v>2670990.54</v>
      </c>
      <c r="S24" s="274"/>
      <c r="T24" s="474"/>
      <c r="V24" s="191"/>
    </row>
    <row r="25" spans="1:22" ht="35.25" customHeight="1" x14ac:dyDescent="0.3">
      <c r="A25" s="475">
        <v>3</v>
      </c>
      <c r="B25" s="478" t="s">
        <v>182</v>
      </c>
      <c r="C25" s="465" t="s">
        <v>42</v>
      </c>
      <c r="D25" s="180" t="s">
        <v>183</v>
      </c>
      <c r="E25" s="192">
        <v>8654584.8933333345</v>
      </c>
      <c r="F25" s="192">
        <v>8040178.825000002</v>
      </c>
      <c r="G25" s="192">
        <v>9357103.5843750015</v>
      </c>
      <c r="H25" s="192">
        <v>9401512.7650000006</v>
      </c>
      <c r="I25" s="192">
        <v>9543579.9122826084</v>
      </c>
      <c r="J25" s="192">
        <v>7223281.8000000007</v>
      </c>
      <c r="K25" s="192">
        <v>10000000</v>
      </c>
      <c r="L25" s="193">
        <v>10000000</v>
      </c>
      <c r="M25" s="192">
        <v>9500000</v>
      </c>
      <c r="N25" s="193">
        <v>10000000</v>
      </c>
      <c r="O25" s="192">
        <v>9500000</v>
      </c>
      <c r="P25" s="192">
        <v>10000000</v>
      </c>
      <c r="Q25" s="471">
        <v>789704</v>
      </c>
      <c r="R25" s="181">
        <f t="shared" si="0"/>
        <v>111220241.77999096</v>
      </c>
      <c r="S25" s="481" t="s">
        <v>184</v>
      </c>
      <c r="T25" s="468" t="s">
        <v>179</v>
      </c>
      <c r="V25" s="469">
        <f>[3]ENTIDADES!$A$46</f>
        <v>4003</v>
      </c>
    </row>
    <row r="26" spans="1:22" ht="35.25" customHeight="1" x14ac:dyDescent="0.3">
      <c r="A26" s="476"/>
      <c r="B26" s="479"/>
      <c r="C26" s="466"/>
      <c r="D26" s="180" t="s">
        <v>47</v>
      </c>
      <c r="E26" s="185">
        <v>13952899.290000001</v>
      </c>
      <c r="F26" s="185">
        <v>13673978.060000002</v>
      </c>
      <c r="G26" s="185">
        <v>13668722.889999999</v>
      </c>
      <c r="H26" s="185">
        <v>13831847.700000001</v>
      </c>
      <c r="I26" s="185">
        <v>15178168.199999999</v>
      </c>
      <c r="J26" s="185">
        <v>1409394.09</v>
      </c>
      <c r="K26" s="185">
        <v>30835430.699999999</v>
      </c>
      <c r="L26" s="187">
        <v>14137900.98</v>
      </c>
      <c r="M26" s="185">
        <v>15441338.979999999</v>
      </c>
      <c r="N26" s="187">
        <v>10517122.869999999</v>
      </c>
      <c r="O26" s="185">
        <v>14349275.549999999</v>
      </c>
      <c r="P26" s="185">
        <v>16652959.559999999</v>
      </c>
      <c r="Q26" s="472"/>
      <c r="R26" s="188">
        <f t="shared" si="0"/>
        <v>173649038.87000003</v>
      </c>
      <c r="S26" s="482"/>
      <c r="T26" s="468"/>
      <c r="V26" s="486"/>
    </row>
    <row r="27" spans="1:22" ht="35.25" customHeight="1" x14ac:dyDescent="0.3">
      <c r="A27" s="476"/>
      <c r="B27" s="479"/>
      <c r="C27" s="465" t="s">
        <v>48</v>
      </c>
      <c r="D27" s="180" t="s">
        <v>185</v>
      </c>
      <c r="E27" s="189">
        <v>9342241.1999999993</v>
      </c>
      <c r="F27" s="189">
        <v>7835014.8000000007</v>
      </c>
      <c r="G27" s="189">
        <v>8490373.1999999993</v>
      </c>
      <c r="H27" s="189">
        <v>8658604.6999999993</v>
      </c>
      <c r="I27" s="189">
        <v>9396270</v>
      </c>
      <c r="J27" s="189">
        <v>9029102.25</v>
      </c>
      <c r="K27" s="194">
        <v>9248331</v>
      </c>
      <c r="L27" s="190">
        <v>9275215</v>
      </c>
      <c r="M27" s="189">
        <v>8542641</v>
      </c>
      <c r="N27" s="190">
        <v>7335803</v>
      </c>
      <c r="O27" s="189">
        <v>8124388</v>
      </c>
      <c r="P27" s="189">
        <v>9365313</v>
      </c>
      <c r="Q27" s="471">
        <v>374555.51000765851</v>
      </c>
      <c r="R27" s="181">
        <f t="shared" si="0"/>
        <v>104643297.15000001</v>
      </c>
      <c r="S27" s="273">
        <f>R27/R25</f>
        <v>0.94086557874059418</v>
      </c>
      <c r="T27" s="473">
        <f>R28/R26</f>
        <v>0.97481406140534888</v>
      </c>
      <c r="V27" s="486"/>
    </row>
    <row r="28" spans="1:22" ht="35.25" customHeight="1" x14ac:dyDescent="0.3">
      <c r="A28" s="477"/>
      <c r="B28" s="480"/>
      <c r="C28" s="466"/>
      <c r="D28" s="180" t="str">
        <f>D26</f>
        <v>Monto</v>
      </c>
      <c r="E28" s="185">
        <v>13952899.290000001</v>
      </c>
      <c r="F28" s="185">
        <v>13673978.060000002</v>
      </c>
      <c r="G28" s="185">
        <v>13668722.889999999</v>
      </c>
      <c r="H28" s="185">
        <v>13831847.700000001</v>
      </c>
      <c r="I28" s="185">
        <v>15178168.199999999</v>
      </c>
      <c r="J28" s="185">
        <v>1409394.09</v>
      </c>
      <c r="K28" s="185">
        <v>30835430.699999999</v>
      </c>
      <c r="L28" s="187">
        <v>14137900.98</v>
      </c>
      <c r="M28" s="185">
        <v>15441338.979999999</v>
      </c>
      <c r="N28" s="187">
        <v>10517122.869999999</v>
      </c>
      <c r="O28" s="185">
        <v>14349275.549999999</v>
      </c>
      <c r="P28" s="185">
        <v>12279445.530000003</v>
      </c>
      <c r="Q28" s="472"/>
      <c r="R28" s="188">
        <f t="shared" si="0"/>
        <v>169275524.84000003</v>
      </c>
      <c r="S28" s="274"/>
      <c r="T28" s="474"/>
      <c r="V28" s="470"/>
    </row>
    <row r="29" spans="1:22" ht="35.25" customHeight="1" x14ac:dyDescent="0.3">
      <c r="A29" s="475">
        <v>4</v>
      </c>
      <c r="B29" s="478" t="s">
        <v>186</v>
      </c>
      <c r="C29" s="465" t="s">
        <v>42</v>
      </c>
      <c r="D29" s="180" t="s">
        <v>106</v>
      </c>
      <c r="E29" s="181">
        <v>638</v>
      </c>
      <c r="F29" s="181">
        <v>409</v>
      </c>
      <c r="G29" s="181">
        <v>572</v>
      </c>
      <c r="H29" s="181">
        <v>632</v>
      </c>
      <c r="I29" s="181">
        <v>345</v>
      </c>
      <c r="J29" s="181">
        <v>350</v>
      </c>
      <c r="K29" s="181">
        <v>590</v>
      </c>
      <c r="L29" s="182">
        <v>590</v>
      </c>
      <c r="M29" s="181">
        <v>570</v>
      </c>
      <c r="N29" s="182">
        <v>590</v>
      </c>
      <c r="O29" s="181">
        <v>570</v>
      </c>
      <c r="P29" s="181">
        <v>590</v>
      </c>
      <c r="Q29" s="471">
        <v>789704</v>
      </c>
      <c r="R29" s="181">
        <f t="shared" si="0"/>
        <v>6446</v>
      </c>
      <c r="S29" s="481" t="s">
        <v>187</v>
      </c>
      <c r="T29" s="468" t="s">
        <v>179</v>
      </c>
      <c r="V29" s="469">
        <f>[3]ENTIDADES!$A$47</f>
        <v>4004</v>
      </c>
    </row>
    <row r="30" spans="1:22" ht="35.25" customHeight="1" x14ac:dyDescent="0.3">
      <c r="A30" s="476"/>
      <c r="B30" s="479"/>
      <c r="C30" s="466"/>
      <c r="D30" s="180" t="s">
        <v>47</v>
      </c>
      <c r="E30" s="185">
        <v>5696368.8800000008</v>
      </c>
      <c r="F30" s="185">
        <v>5889979.1800000016</v>
      </c>
      <c r="G30" s="185">
        <v>4860485.9099999992</v>
      </c>
      <c r="H30" s="185">
        <v>4874829.709999999</v>
      </c>
      <c r="I30" s="185">
        <v>5575199.5699999994</v>
      </c>
      <c r="J30" s="185">
        <v>5664245.9200000009</v>
      </c>
      <c r="K30" s="185">
        <v>5105356.53</v>
      </c>
      <c r="L30" s="187">
        <v>5154817.5799999982</v>
      </c>
      <c r="M30" s="185">
        <v>4954312.2899999982</v>
      </c>
      <c r="N30" s="187">
        <v>5808378.6600000001</v>
      </c>
      <c r="O30" s="185">
        <v>5048666.4199999981</v>
      </c>
      <c r="P30" s="185">
        <v>6266343.2399999993</v>
      </c>
      <c r="Q30" s="472"/>
      <c r="R30" s="188">
        <f t="shared" si="0"/>
        <v>64898983.890000008</v>
      </c>
      <c r="S30" s="482"/>
      <c r="T30" s="468"/>
      <c r="V30" s="470"/>
    </row>
    <row r="31" spans="1:22" ht="35.25" customHeight="1" x14ac:dyDescent="0.3">
      <c r="A31" s="476"/>
      <c r="B31" s="479"/>
      <c r="C31" s="465" t="s">
        <v>48</v>
      </c>
      <c r="D31" s="180" t="str">
        <f>D29</f>
        <v>Reportes</v>
      </c>
      <c r="E31" s="189">
        <v>62</v>
      </c>
      <c r="F31" s="189">
        <v>410</v>
      </c>
      <c r="G31" s="189">
        <v>580</v>
      </c>
      <c r="H31" s="189">
        <v>580</v>
      </c>
      <c r="I31" s="189">
        <v>420</v>
      </c>
      <c r="J31" s="189">
        <v>510</v>
      </c>
      <c r="K31" s="189">
        <v>620</v>
      </c>
      <c r="L31" s="190">
        <v>640</v>
      </c>
      <c r="M31" s="189">
        <v>660</v>
      </c>
      <c r="N31" s="190">
        <v>610</v>
      </c>
      <c r="O31" s="189">
        <v>590</v>
      </c>
      <c r="P31" s="189">
        <v>605</v>
      </c>
      <c r="Q31" s="471">
        <v>313872.42444927088</v>
      </c>
      <c r="R31" s="181">
        <f t="shared" si="0"/>
        <v>6287</v>
      </c>
      <c r="S31" s="273">
        <f>R31/R29</f>
        <v>0.97533354017995655</v>
      </c>
      <c r="T31" s="473">
        <f>R32/R30</f>
        <v>0.99444515247556053</v>
      </c>
      <c r="V31" s="191"/>
    </row>
    <row r="32" spans="1:22" ht="35.25" customHeight="1" x14ac:dyDescent="0.3">
      <c r="A32" s="477"/>
      <c r="B32" s="480"/>
      <c r="C32" s="466"/>
      <c r="D32" s="180" t="str">
        <f>D30</f>
        <v>Monto</v>
      </c>
      <c r="E32" s="185">
        <v>5696368.8800000008</v>
      </c>
      <c r="F32" s="185">
        <v>5889979.1800000016</v>
      </c>
      <c r="G32" s="185">
        <v>4860485.9099999992</v>
      </c>
      <c r="H32" s="185">
        <v>4874829.709999999</v>
      </c>
      <c r="I32" s="185">
        <v>5575199.5699999994</v>
      </c>
      <c r="J32" s="185">
        <v>5664245.9200000009</v>
      </c>
      <c r="K32" s="185">
        <v>5105356.53</v>
      </c>
      <c r="L32" s="187">
        <v>5154817.5799999982</v>
      </c>
      <c r="M32" s="185">
        <v>4954312.2899999982</v>
      </c>
      <c r="N32" s="187">
        <v>5808378.6600000001</v>
      </c>
      <c r="O32" s="185">
        <v>5048666.4199999981</v>
      </c>
      <c r="P32" s="185">
        <v>5905839.2799999984</v>
      </c>
      <c r="Q32" s="472"/>
      <c r="R32" s="188">
        <f t="shared" si="0"/>
        <v>64538479.930000007</v>
      </c>
      <c r="S32" s="274"/>
      <c r="T32" s="474"/>
      <c r="V32" s="191"/>
    </row>
    <row r="33" spans="1:22" ht="35.25" customHeight="1" x14ac:dyDescent="0.3">
      <c r="A33" s="475">
        <v>5</v>
      </c>
      <c r="B33" s="478" t="s">
        <v>188</v>
      </c>
      <c r="C33" s="465" t="s">
        <v>42</v>
      </c>
      <c r="D33" s="180" t="s">
        <v>185</v>
      </c>
      <c r="E33" s="195">
        <v>9000000</v>
      </c>
      <c r="F33" s="195">
        <v>8000000</v>
      </c>
      <c r="G33" s="195">
        <v>9000000</v>
      </c>
      <c r="H33" s="195">
        <v>8500000</v>
      </c>
      <c r="I33" s="195">
        <v>9000000</v>
      </c>
      <c r="J33" s="195">
        <v>9000000</v>
      </c>
      <c r="K33" s="195">
        <v>9000000</v>
      </c>
      <c r="L33" s="182">
        <v>9000000</v>
      </c>
      <c r="M33" s="195">
        <v>9000000</v>
      </c>
      <c r="N33" s="182">
        <v>9000000</v>
      </c>
      <c r="O33" s="195">
        <v>9000000</v>
      </c>
      <c r="P33" s="195">
        <v>9000000</v>
      </c>
      <c r="Q33" s="471">
        <v>789704</v>
      </c>
      <c r="R33" s="181">
        <f t="shared" si="0"/>
        <v>106500000</v>
      </c>
      <c r="S33" s="481" t="s">
        <v>189</v>
      </c>
      <c r="T33" s="468" t="s">
        <v>179</v>
      </c>
      <c r="V33" s="469">
        <v>4005</v>
      </c>
    </row>
    <row r="34" spans="1:22" ht="35.25" customHeight="1" x14ac:dyDescent="0.3">
      <c r="A34" s="476"/>
      <c r="B34" s="479"/>
      <c r="C34" s="466"/>
      <c r="D34" s="180" t="s">
        <v>47</v>
      </c>
      <c r="E34" s="185">
        <v>4895478.669999999</v>
      </c>
      <c r="F34" s="185">
        <v>3897692.0500000003</v>
      </c>
      <c r="G34" s="185">
        <v>3674372.9299999997</v>
      </c>
      <c r="H34" s="185">
        <v>3879788.09</v>
      </c>
      <c r="I34" s="185">
        <v>4717978.1999999983</v>
      </c>
      <c r="J34" s="185">
        <v>1477538.5599999998</v>
      </c>
      <c r="K34" s="185">
        <v>6644528.46</v>
      </c>
      <c r="L34" s="187">
        <v>5683727.9499999993</v>
      </c>
      <c r="M34" s="185">
        <v>4294374.5499999989</v>
      </c>
      <c r="N34" s="187">
        <v>3894750.33</v>
      </c>
      <c r="O34" s="185">
        <v>6452811.5399999991</v>
      </c>
      <c r="P34" s="185">
        <v>20238340.57</v>
      </c>
      <c r="Q34" s="472"/>
      <c r="R34" s="188">
        <f t="shared" si="0"/>
        <v>69751381.899999991</v>
      </c>
      <c r="S34" s="482"/>
      <c r="T34" s="468"/>
      <c r="V34" s="470"/>
    </row>
    <row r="35" spans="1:22" ht="35.25" customHeight="1" x14ac:dyDescent="0.3">
      <c r="A35" s="476"/>
      <c r="B35" s="479"/>
      <c r="C35" s="465" t="s">
        <v>48</v>
      </c>
      <c r="D35" s="180" t="str">
        <f>D33</f>
        <v>mM3</v>
      </c>
      <c r="E35" s="196">
        <v>7473792.96</v>
      </c>
      <c r="F35" s="196">
        <v>6268011.8400000008</v>
      </c>
      <c r="G35" s="196">
        <v>6792298.5599999996</v>
      </c>
      <c r="H35" s="196">
        <v>6926883.7599999998</v>
      </c>
      <c r="I35" s="196">
        <v>7517016</v>
      </c>
      <c r="J35" s="196">
        <v>7223281.8000000007</v>
      </c>
      <c r="K35" s="197">
        <v>7398665.2800000003</v>
      </c>
      <c r="L35" s="198">
        <v>7420172.5292307697</v>
      </c>
      <c r="M35" s="197">
        <v>6834113.2800000012</v>
      </c>
      <c r="N35" s="198">
        <v>5520669.9176470591</v>
      </c>
      <c r="O35" s="197">
        <v>7134953.7130434783</v>
      </c>
      <c r="P35" s="197">
        <v>8452712.2695652172</v>
      </c>
      <c r="Q35" s="471">
        <v>312925.1033470768</v>
      </c>
      <c r="R35" s="181">
        <f t="shared" si="0"/>
        <v>84962571.909486532</v>
      </c>
      <c r="S35" s="273">
        <f>R35/R33</f>
        <v>0.79777062825808953</v>
      </c>
      <c r="T35" s="473">
        <f>R36/R34</f>
        <v>0.80262150662853027</v>
      </c>
      <c r="V35" s="469"/>
    </row>
    <row r="36" spans="1:22" ht="35.25" customHeight="1" x14ac:dyDescent="0.3">
      <c r="A36" s="477"/>
      <c r="B36" s="480"/>
      <c r="C36" s="466"/>
      <c r="D36" s="180" t="str">
        <f>D34</f>
        <v>Monto</v>
      </c>
      <c r="E36" s="185">
        <v>4895478.669999999</v>
      </c>
      <c r="F36" s="185">
        <v>3897692.0500000003</v>
      </c>
      <c r="G36" s="185">
        <v>3674372.9299999997</v>
      </c>
      <c r="H36" s="185">
        <v>3879788.09</v>
      </c>
      <c r="I36" s="185">
        <v>4717978.1999999983</v>
      </c>
      <c r="J36" s="185">
        <v>1477538.5599999998</v>
      </c>
      <c r="K36" s="185">
        <v>6644528.46</v>
      </c>
      <c r="L36" s="187">
        <v>5683727.9499999993</v>
      </c>
      <c r="M36" s="185">
        <v>4294374.5499999989</v>
      </c>
      <c r="N36" s="187">
        <v>3894750.33</v>
      </c>
      <c r="O36" s="185">
        <v>6452811.5399999991</v>
      </c>
      <c r="P36" s="185">
        <v>6470917.8999999985</v>
      </c>
      <c r="Q36" s="472"/>
      <c r="R36" s="188">
        <f t="shared" si="0"/>
        <v>55983959.229999989</v>
      </c>
      <c r="S36" s="274"/>
      <c r="T36" s="474"/>
      <c r="V36" s="470"/>
    </row>
    <row r="37" spans="1:22" ht="35.25" customHeight="1" x14ac:dyDescent="0.3">
      <c r="A37" s="475">
        <v>6</v>
      </c>
      <c r="B37" s="478" t="s">
        <v>190</v>
      </c>
      <c r="C37" s="465" t="s">
        <v>42</v>
      </c>
      <c r="D37" s="180" t="s">
        <v>191</v>
      </c>
      <c r="E37" s="181">
        <v>88</v>
      </c>
      <c r="F37" s="181">
        <v>68</v>
      </c>
      <c r="G37" s="181">
        <v>117</v>
      </c>
      <c r="H37" s="181">
        <v>86</v>
      </c>
      <c r="I37" s="181">
        <v>83</v>
      </c>
      <c r="J37" s="181">
        <v>70</v>
      </c>
      <c r="K37" s="181">
        <v>100</v>
      </c>
      <c r="L37" s="182">
        <v>100</v>
      </c>
      <c r="M37" s="181">
        <v>90</v>
      </c>
      <c r="N37" s="182">
        <v>100</v>
      </c>
      <c r="O37" s="181">
        <v>90</v>
      </c>
      <c r="P37" s="181">
        <v>100</v>
      </c>
      <c r="Q37" s="471">
        <v>789704</v>
      </c>
      <c r="R37" s="181">
        <f t="shared" si="0"/>
        <v>1092</v>
      </c>
      <c r="S37" s="481" t="s">
        <v>192</v>
      </c>
      <c r="T37" s="468" t="s">
        <v>179</v>
      </c>
      <c r="V37" s="469" t="s">
        <v>193</v>
      </c>
    </row>
    <row r="38" spans="1:22" ht="35.25" customHeight="1" x14ac:dyDescent="0.3">
      <c r="A38" s="476"/>
      <c r="B38" s="479"/>
      <c r="C38" s="466"/>
      <c r="D38" s="180" t="s">
        <v>47</v>
      </c>
      <c r="E38" s="185">
        <v>1820951.8100000003</v>
      </c>
      <c r="F38" s="185">
        <v>2951756.8199999994</v>
      </c>
      <c r="G38" s="185">
        <v>1706508.9300000004</v>
      </c>
      <c r="H38" s="185">
        <v>2213305.6900000004</v>
      </c>
      <c r="I38" s="185">
        <v>2312400.9500000002</v>
      </c>
      <c r="J38" s="185">
        <v>1861713.6600000001</v>
      </c>
      <c r="K38" s="185">
        <v>2140627.5300000003</v>
      </c>
      <c r="L38" s="187">
        <v>1931107.0400000003</v>
      </c>
      <c r="M38" s="185">
        <v>1659173.7699999998</v>
      </c>
      <c r="N38" s="187">
        <v>2301820.5700000003</v>
      </c>
      <c r="O38" s="185">
        <v>1925852.4299999997</v>
      </c>
      <c r="P38" s="185">
        <v>3683933.3199999994</v>
      </c>
      <c r="Q38" s="472"/>
      <c r="R38" s="188">
        <f t="shared" si="0"/>
        <v>26509152.52</v>
      </c>
      <c r="S38" s="482"/>
      <c r="T38" s="468"/>
      <c r="V38" s="470"/>
    </row>
    <row r="39" spans="1:22" ht="35.25" customHeight="1" x14ac:dyDescent="0.3">
      <c r="A39" s="476"/>
      <c r="B39" s="479"/>
      <c r="C39" s="465" t="s">
        <v>48</v>
      </c>
      <c r="D39" s="180" t="str">
        <f>D37</f>
        <v>servicios</v>
      </c>
      <c r="E39" s="189">
        <v>80</v>
      </c>
      <c r="F39" s="189">
        <v>70</v>
      </c>
      <c r="G39" s="189">
        <v>80</v>
      </c>
      <c r="H39" s="189">
        <v>70</v>
      </c>
      <c r="I39" s="189">
        <v>85</v>
      </c>
      <c r="J39" s="189">
        <v>75</v>
      </c>
      <c r="K39" s="189">
        <v>70</v>
      </c>
      <c r="L39" s="190">
        <v>70</v>
      </c>
      <c r="M39" s="189">
        <v>80</v>
      </c>
      <c r="N39" s="190">
        <v>80</v>
      </c>
      <c r="O39" s="189">
        <v>80</v>
      </c>
      <c r="P39" s="189">
        <v>80</v>
      </c>
      <c r="Q39" s="471">
        <v>332659.19413919415</v>
      </c>
      <c r="R39" s="181">
        <f t="shared" si="0"/>
        <v>920</v>
      </c>
      <c r="S39" s="273">
        <f>R39/R37</f>
        <v>0.8424908424908425</v>
      </c>
      <c r="T39" s="473">
        <f>R40/R38</f>
        <v>0.95708361143791099</v>
      </c>
      <c r="V39" s="191"/>
    </row>
    <row r="40" spans="1:22" ht="35.25" customHeight="1" x14ac:dyDescent="0.3">
      <c r="A40" s="477"/>
      <c r="B40" s="480"/>
      <c r="C40" s="466"/>
      <c r="D40" s="180" t="str">
        <f>D38</f>
        <v>Monto</v>
      </c>
      <c r="E40" s="185">
        <v>1820951.8100000003</v>
      </c>
      <c r="F40" s="185">
        <v>2951756.8199999994</v>
      </c>
      <c r="G40" s="185">
        <v>1706508.9300000004</v>
      </c>
      <c r="H40" s="185">
        <v>2213305.6900000004</v>
      </c>
      <c r="I40" s="185">
        <v>2312400.9500000002</v>
      </c>
      <c r="J40" s="185">
        <v>1861713.6600000001</v>
      </c>
      <c r="K40" s="185">
        <v>2140627.5300000003</v>
      </c>
      <c r="L40" s="187">
        <v>1931107.0400000003</v>
      </c>
      <c r="M40" s="185">
        <v>1659173.7699999998</v>
      </c>
      <c r="N40" s="187">
        <v>2301820.5700000003</v>
      </c>
      <c r="O40" s="185">
        <v>1925852.4299999997</v>
      </c>
      <c r="P40" s="185">
        <v>2546256.23</v>
      </c>
      <c r="Q40" s="472"/>
      <c r="R40" s="188">
        <f t="shared" si="0"/>
        <v>25371475.43</v>
      </c>
      <c r="S40" s="274"/>
      <c r="T40" s="474"/>
      <c r="V40" s="191"/>
    </row>
    <row r="41" spans="1:22" ht="35.25" customHeight="1" x14ac:dyDescent="0.3">
      <c r="A41" s="475">
        <v>7</v>
      </c>
      <c r="B41" s="478" t="s">
        <v>194</v>
      </c>
      <c r="C41" s="465" t="s">
        <v>42</v>
      </c>
      <c r="D41" s="180" t="s">
        <v>195</v>
      </c>
      <c r="E41" s="181">
        <v>15</v>
      </c>
      <c r="F41" s="181">
        <v>13</v>
      </c>
      <c r="G41" s="181">
        <v>25</v>
      </c>
      <c r="H41" s="181">
        <v>21</v>
      </c>
      <c r="I41" s="181">
        <v>16</v>
      </c>
      <c r="J41" s="181">
        <v>16</v>
      </c>
      <c r="K41" s="181">
        <v>20</v>
      </c>
      <c r="L41" s="182">
        <v>20</v>
      </c>
      <c r="M41" s="181">
        <v>20</v>
      </c>
      <c r="N41" s="182">
        <v>20</v>
      </c>
      <c r="O41" s="181">
        <v>20</v>
      </c>
      <c r="P41" s="181">
        <v>20</v>
      </c>
      <c r="Q41" s="471">
        <v>789704</v>
      </c>
      <c r="R41" s="181">
        <f t="shared" si="0"/>
        <v>226</v>
      </c>
      <c r="S41" s="481" t="s">
        <v>192</v>
      </c>
      <c r="T41" s="468" t="s">
        <v>179</v>
      </c>
      <c r="V41" s="469">
        <f>[3]ENTIDADES!$A$50</f>
        <v>4007</v>
      </c>
    </row>
    <row r="42" spans="1:22" ht="35.25" customHeight="1" x14ac:dyDescent="0.3">
      <c r="A42" s="476"/>
      <c r="B42" s="479"/>
      <c r="C42" s="466"/>
      <c r="D42" s="180" t="s">
        <v>47</v>
      </c>
      <c r="E42" s="185">
        <v>928850.92999999982</v>
      </c>
      <c r="F42" s="185">
        <v>803623.39999999967</v>
      </c>
      <c r="G42" s="185">
        <v>879334.72999999986</v>
      </c>
      <c r="H42" s="185">
        <v>880432.28</v>
      </c>
      <c r="I42" s="185">
        <v>925236.14</v>
      </c>
      <c r="J42" s="185">
        <v>836997.91999999981</v>
      </c>
      <c r="K42" s="185">
        <v>823488.24</v>
      </c>
      <c r="L42" s="187">
        <v>845853.88999999978</v>
      </c>
      <c r="M42" s="185">
        <v>853744.6799999997</v>
      </c>
      <c r="N42" s="187">
        <v>855549.27999999991</v>
      </c>
      <c r="O42" s="185">
        <v>787405.33000000007</v>
      </c>
      <c r="P42" s="185">
        <v>1326828.5000000005</v>
      </c>
      <c r="Q42" s="472"/>
      <c r="R42" s="188">
        <f t="shared" si="0"/>
        <v>10747345.319999998</v>
      </c>
      <c r="S42" s="482"/>
      <c r="T42" s="468"/>
      <c r="V42" s="470"/>
    </row>
    <row r="43" spans="1:22" ht="35.25" customHeight="1" x14ac:dyDescent="0.3">
      <c r="A43" s="476"/>
      <c r="B43" s="479"/>
      <c r="C43" s="465" t="s">
        <v>48</v>
      </c>
      <c r="D43" s="180" t="str">
        <f>D41</f>
        <v>Equipos</v>
      </c>
      <c r="E43" s="189">
        <v>8</v>
      </c>
      <c r="F43" s="189">
        <v>17</v>
      </c>
      <c r="G43" s="189">
        <v>15</v>
      </c>
      <c r="H43" s="189">
        <v>13</v>
      </c>
      <c r="I43" s="189">
        <v>23</v>
      </c>
      <c r="J43" s="189">
        <v>24</v>
      </c>
      <c r="K43" s="189">
        <v>15</v>
      </c>
      <c r="L43" s="190">
        <v>14</v>
      </c>
      <c r="M43" s="189">
        <v>14</v>
      </c>
      <c r="N43" s="190">
        <v>22</v>
      </c>
      <c r="O43" s="189">
        <v>24</v>
      </c>
      <c r="P43" s="189">
        <v>20</v>
      </c>
      <c r="Q43" s="471">
        <v>349426.54867256636</v>
      </c>
      <c r="R43" s="181">
        <f t="shared" si="0"/>
        <v>209</v>
      </c>
      <c r="S43" s="273">
        <f>R43/R41</f>
        <v>0.9247787610619469</v>
      </c>
      <c r="T43" s="473">
        <f>R44/R42</f>
        <v>0.98455209309306901</v>
      </c>
      <c r="V43" s="191"/>
    </row>
    <row r="44" spans="1:22" ht="35.25" customHeight="1" x14ac:dyDescent="0.3">
      <c r="A44" s="477"/>
      <c r="B44" s="480"/>
      <c r="C44" s="466"/>
      <c r="D44" s="180" t="str">
        <f>D42</f>
        <v>Monto</v>
      </c>
      <c r="E44" s="185">
        <v>928850.92999999982</v>
      </c>
      <c r="F44" s="185">
        <v>803623.39999999967</v>
      </c>
      <c r="G44" s="185">
        <v>879334.72999999986</v>
      </c>
      <c r="H44" s="185">
        <v>880432.28</v>
      </c>
      <c r="I44" s="185">
        <v>925236.14</v>
      </c>
      <c r="J44" s="185">
        <v>836997.91999999981</v>
      </c>
      <c r="K44" s="185">
        <v>823488.24</v>
      </c>
      <c r="L44" s="187">
        <v>845853.88999999978</v>
      </c>
      <c r="M44" s="185">
        <v>853744.6799999997</v>
      </c>
      <c r="N44" s="187">
        <v>855549.27999999991</v>
      </c>
      <c r="O44" s="185">
        <v>787405.33000000007</v>
      </c>
      <c r="P44" s="185">
        <v>1160804.5100000002</v>
      </c>
      <c r="Q44" s="472"/>
      <c r="R44" s="188">
        <f t="shared" si="0"/>
        <v>10581321.329999998</v>
      </c>
      <c r="S44" s="274"/>
      <c r="T44" s="474"/>
      <c r="V44" s="191"/>
    </row>
    <row r="45" spans="1:22" ht="35.25" customHeight="1" x14ac:dyDescent="0.3">
      <c r="A45" s="475">
        <v>8</v>
      </c>
      <c r="B45" s="478" t="s">
        <v>196</v>
      </c>
      <c r="C45" s="465" t="s">
        <v>42</v>
      </c>
      <c r="D45" s="199" t="s">
        <v>197</v>
      </c>
      <c r="E45" s="181">
        <v>8500</v>
      </c>
      <c r="F45" s="181">
        <v>7000</v>
      </c>
      <c r="G45" s="181">
        <v>8000</v>
      </c>
      <c r="H45" s="181">
        <v>7500</v>
      </c>
      <c r="I45" s="181">
        <v>8000</v>
      </c>
      <c r="J45" s="181">
        <v>8000</v>
      </c>
      <c r="K45" s="181">
        <v>13600</v>
      </c>
      <c r="L45" s="182">
        <v>13600</v>
      </c>
      <c r="M45" s="181">
        <v>13200</v>
      </c>
      <c r="N45" s="182">
        <v>13600</v>
      </c>
      <c r="O45" s="181">
        <v>13200</v>
      </c>
      <c r="P45" s="181">
        <v>13600</v>
      </c>
      <c r="Q45" s="471">
        <v>789704</v>
      </c>
      <c r="R45" s="181">
        <f t="shared" si="0"/>
        <v>127800</v>
      </c>
      <c r="S45" s="481" t="s">
        <v>198</v>
      </c>
      <c r="T45" s="468" t="s">
        <v>179</v>
      </c>
      <c r="V45" s="469">
        <f>[3]ENTIDADES!$A$68</f>
        <v>4025</v>
      </c>
    </row>
    <row r="46" spans="1:22" ht="35.25" customHeight="1" x14ac:dyDescent="0.3">
      <c r="A46" s="476"/>
      <c r="B46" s="479"/>
      <c r="C46" s="466"/>
      <c r="D46" s="180" t="s">
        <v>47</v>
      </c>
      <c r="E46" s="200">
        <v>3222705.9200000004</v>
      </c>
      <c r="F46" s="200">
        <v>3314920.11</v>
      </c>
      <c r="G46" s="200">
        <v>2720335.4699999988</v>
      </c>
      <c r="H46" s="200">
        <v>2720398.82</v>
      </c>
      <c r="I46" s="200">
        <v>3297680.77</v>
      </c>
      <c r="J46" s="200">
        <v>3155448.7799999993</v>
      </c>
      <c r="K46" s="200">
        <v>3227778.02</v>
      </c>
      <c r="L46" s="201">
        <v>2939025.2999999993</v>
      </c>
      <c r="M46" s="185">
        <v>2990337.8000000003</v>
      </c>
      <c r="N46" s="187">
        <v>3499451.8799999994</v>
      </c>
      <c r="O46" s="185">
        <v>3105835.5799999996</v>
      </c>
      <c r="P46" s="185">
        <v>4026718.54</v>
      </c>
      <c r="Q46" s="472"/>
      <c r="R46" s="188">
        <f t="shared" si="0"/>
        <v>38220636.989999995</v>
      </c>
      <c r="S46" s="482"/>
      <c r="T46" s="468"/>
      <c r="V46" s="470"/>
    </row>
    <row r="47" spans="1:22" ht="35.25" customHeight="1" x14ac:dyDescent="0.3">
      <c r="A47" s="476"/>
      <c r="B47" s="479"/>
      <c r="C47" s="465" t="s">
        <v>48</v>
      </c>
      <c r="D47" s="199" t="s">
        <v>197</v>
      </c>
      <c r="E47" s="189">
        <v>22800</v>
      </c>
      <c r="F47" s="189">
        <v>25600</v>
      </c>
      <c r="G47" s="189">
        <v>24200</v>
      </c>
      <c r="H47" s="189">
        <v>21000</v>
      </c>
      <c r="I47" s="189">
        <v>22500</v>
      </c>
      <c r="J47" s="189">
        <v>21600</v>
      </c>
      <c r="K47" s="202">
        <v>18500</v>
      </c>
      <c r="L47" s="203">
        <v>16200</v>
      </c>
      <c r="M47" s="202">
        <v>14000</v>
      </c>
      <c r="N47" s="203">
        <v>15500</v>
      </c>
      <c r="O47" s="202">
        <v>13500</v>
      </c>
      <c r="P47" s="202">
        <v>12200</v>
      </c>
      <c r="Q47" s="471">
        <v>850878.25352112669</v>
      </c>
      <c r="R47" s="181">
        <f t="shared" si="0"/>
        <v>227600</v>
      </c>
      <c r="S47" s="273">
        <f>R47/R45</f>
        <v>1.7809076682316118</v>
      </c>
      <c r="T47" s="473">
        <f>R48/R46</f>
        <v>0.97894077850637096</v>
      </c>
      <c r="V47" s="191"/>
    </row>
    <row r="48" spans="1:22" ht="35.25" customHeight="1" x14ac:dyDescent="0.3">
      <c r="A48" s="477"/>
      <c r="B48" s="480"/>
      <c r="C48" s="466"/>
      <c r="D48" s="180" t="str">
        <f>D46</f>
        <v>Monto</v>
      </c>
      <c r="E48" s="200">
        <v>3222705.9200000004</v>
      </c>
      <c r="F48" s="200">
        <v>3314920.11</v>
      </c>
      <c r="G48" s="200">
        <v>2720335.4699999988</v>
      </c>
      <c r="H48" s="200">
        <v>2720398.82</v>
      </c>
      <c r="I48" s="200">
        <v>3297680.77</v>
      </c>
      <c r="J48" s="200">
        <v>3155448.7799999993</v>
      </c>
      <c r="K48" s="200">
        <v>3227778.02</v>
      </c>
      <c r="L48" s="201">
        <v>2939025.2999999993</v>
      </c>
      <c r="M48" s="185">
        <v>2990337.8000000003</v>
      </c>
      <c r="N48" s="187">
        <v>3499451.8799999994</v>
      </c>
      <c r="O48" s="185">
        <v>3105835.5799999996</v>
      </c>
      <c r="P48" s="185">
        <v>3221821.6800000006</v>
      </c>
      <c r="Q48" s="472"/>
      <c r="R48" s="188">
        <f t="shared" si="0"/>
        <v>37415740.129999995</v>
      </c>
      <c r="S48" s="274"/>
      <c r="T48" s="474"/>
      <c r="V48" s="191"/>
    </row>
    <row r="49" spans="1:22" ht="35.25" customHeight="1" x14ac:dyDescent="0.3">
      <c r="A49" s="475">
        <v>9</v>
      </c>
      <c r="B49" s="478" t="s">
        <v>199</v>
      </c>
      <c r="C49" s="465" t="s">
        <v>42</v>
      </c>
      <c r="D49" s="180" t="s">
        <v>177</v>
      </c>
      <c r="E49" s="181">
        <v>3</v>
      </c>
      <c r="F49" s="181">
        <v>2</v>
      </c>
      <c r="G49" s="181">
        <v>4</v>
      </c>
      <c r="H49" s="181">
        <v>3</v>
      </c>
      <c r="I49" s="181">
        <v>4</v>
      </c>
      <c r="J49" s="181">
        <v>4</v>
      </c>
      <c r="K49" s="181">
        <v>4</v>
      </c>
      <c r="L49" s="182">
        <v>4</v>
      </c>
      <c r="M49" s="181">
        <v>4</v>
      </c>
      <c r="N49" s="182">
        <v>4</v>
      </c>
      <c r="O49" s="181">
        <v>4</v>
      </c>
      <c r="P49" s="181">
        <v>4</v>
      </c>
      <c r="Q49" s="471">
        <v>789704</v>
      </c>
      <c r="R49" s="181">
        <f t="shared" si="0"/>
        <v>44</v>
      </c>
      <c r="S49" s="481" t="s">
        <v>200</v>
      </c>
      <c r="T49" s="468" t="s">
        <v>179</v>
      </c>
      <c r="V49" s="469">
        <f>[3]ENTIDADES!$A$52</f>
        <v>4009</v>
      </c>
    </row>
    <row r="50" spans="1:22" ht="35.25" customHeight="1" x14ac:dyDescent="0.3">
      <c r="A50" s="476"/>
      <c r="B50" s="479"/>
      <c r="C50" s="466"/>
      <c r="D50" s="180" t="s">
        <v>47</v>
      </c>
      <c r="E50" s="185">
        <v>856756.23999999987</v>
      </c>
      <c r="F50" s="185">
        <v>795466.79999999981</v>
      </c>
      <c r="G50" s="185">
        <v>941436.24999999977</v>
      </c>
      <c r="H50" s="185">
        <v>867428.30999999982</v>
      </c>
      <c r="I50" s="185">
        <v>1655709.2999999998</v>
      </c>
      <c r="J50" s="185">
        <v>1354605.6199999999</v>
      </c>
      <c r="K50" s="200">
        <v>2101903.2600000002</v>
      </c>
      <c r="L50" s="201">
        <v>910158.3</v>
      </c>
      <c r="M50" s="185">
        <v>1433805.5500000003</v>
      </c>
      <c r="N50" s="187">
        <v>1891960.1700000002</v>
      </c>
      <c r="O50" s="185">
        <v>1153013.6700000002</v>
      </c>
      <c r="P50" s="185">
        <v>2770549.65</v>
      </c>
      <c r="Q50" s="472"/>
      <c r="R50" s="188">
        <f t="shared" si="0"/>
        <v>16732793.120000001</v>
      </c>
      <c r="S50" s="482"/>
      <c r="T50" s="468"/>
      <c r="V50" s="470"/>
    </row>
    <row r="51" spans="1:22" ht="35.25" customHeight="1" x14ac:dyDescent="0.3">
      <c r="A51" s="476"/>
      <c r="B51" s="479"/>
      <c r="C51" s="465" t="s">
        <v>48</v>
      </c>
      <c r="D51" s="180" t="str">
        <f>D49</f>
        <v>Reuniones</v>
      </c>
      <c r="E51" s="189">
        <v>4</v>
      </c>
      <c r="F51" s="189">
        <v>3</v>
      </c>
      <c r="G51" s="189">
        <v>3</v>
      </c>
      <c r="H51" s="189">
        <v>3</v>
      </c>
      <c r="I51" s="189">
        <v>5</v>
      </c>
      <c r="J51" s="189">
        <v>4</v>
      </c>
      <c r="K51" s="189">
        <v>5</v>
      </c>
      <c r="L51" s="190">
        <v>5</v>
      </c>
      <c r="M51" s="189">
        <v>6</v>
      </c>
      <c r="N51" s="190">
        <v>4</v>
      </c>
      <c r="O51" s="189">
        <v>5</v>
      </c>
      <c r="P51" s="189">
        <v>6</v>
      </c>
      <c r="Q51" s="471">
        <v>394852</v>
      </c>
      <c r="R51" s="181">
        <f t="shared" si="0"/>
        <v>53</v>
      </c>
      <c r="S51" s="273">
        <f>R51/R49</f>
        <v>1.2045454545454546</v>
      </c>
      <c r="T51" s="473">
        <f>R52/R50</f>
        <v>0.99451528807283784</v>
      </c>
      <c r="V51" s="191"/>
    </row>
    <row r="52" spans="1:22" ht="35.25" customHeight="1" x14ac:dyDescent="0.3">
      <c r="A52" s="477"/>
      <c r="B52" s="480"/>
      <c r="C52" s="466"/>
      <c r="D52" s="180" t="str">
        <f>D50</f>
        <v>Monto</v>
      </c>
      <c r="E52" s="185">
        <v>856756.23999999987</v>
      </c>
      <c r="F52" s="185">
        <v>795466.79999999981</v>
      </c>
      <c r="G52" s="185">
        <v>941436.24999999977</v>
      </c>
      <c r="H52" s="185">
        <v>867428.30999999982</v>
      </c>
      <c r="I52" s="185">
        <v>1655709.2999999998</v>
      </c>
      <c r="J52" s="185">
        <v>1354605.6199999999</v>
      </c>
      <c r="K52" s="200">
        <v>2101903.2600000002</v>
      </c>
      <c r="L52" s="201">
        <v>910158.3</v>
      </c>
      <c r="M52" s="185">
        <v>1433805.5500000003</v>
      </c>
      <c r="N52" s="187">
        <v>1891960.1700000002</v>
      </c>
      <c r="O52" s="185">
        <v>1153013.6700000002</v>
      </c>
      <c r="P52" s="185">
        <v>2678775.0999999992</v>
      </c>
      <c r="Q52" s="472"/>
      <c r="R52" s="188">
        <f t="shared" si="0"/>
        <v>16641018.57</v>
      </c>
      <c r="S52" s="274"/>
      <c r="T52" s="474"/>
      <c r="V52" s="191"/>
    </row>
    <row r="53" spans="1:22" ht="35.25" customHeight="1" x14ac:dyDescent="0.3">
      <c r="A53" s="475">
        <v>10</v>
      </c>
      <c r="B53" s="478" t="s">
        <v>201</v>
      </c>
      <c r="C53" s="465" t="s">
        <v>42</v>
      </c>
      <c r="D53" s="180" t="s">
        <v>177</v>
      </c>
      <c r="E53" s="181">
        <v>4</v>
      </c>
      <c r="F53" s="181">
        <v>3</v>
      </c>
      <c r="G53" s="181">
        <v>4</v>
      </c>
      <c r="H53" s="181">
        <v>3</v>
      </c>
      <c r="I53" s="181">
        <v>4</v>
      </c>
      <c r="J53" s="181">
        <v>3</v>
      </c>
      <c r="K53" s="181">
        <v>4</v>
      </c>
      <c r="L53" s="182">
        <v>4</v>
      </c>
      <c r="M53" s="181">
        <v>4</v>
      </c>
      <c r="N53" s="182">
        <v>4</v>
      </c>
      <c r="O53" s="181">
        <v>4</v>
      </c>
      <c r="P53" s="181">
        <v>4</v>
      </c>
      <c r="Q53" s="471">
        <v>789704</v>
      </c>
      <c r="R53" s="181">
        <f t="shared" si="0"/>
        <v>45</v>
      </c>
      <c r="S53" s="481" t="s">
        <v>202</v>
      </c>
      <c r="T53" s="468" t="s">
        <v>179</v>
      </c>
      <c r="V53" s="469">
        <f>[3]ENTIDADES!$A$53</f>
        <v>4010</v>
      </c>
    </row>
    <row r="54" spans="1:22" ht="35.25" customHeight="1" x14ac:dyDescent="0.3">
      <c r="A54" s="476"/>
      <c r="B54" s="479"/>
      <c r="C54" s="466"/>
      <c r="D54" s="180" t="s">
        <v>47</v>
      </c>
      <c r="E54" s="185">
        <v>655328.3899999999</v>
      </c>
      <c r="F54" s="185">
        <v>630736.48999999987</v>
      </c>
      <c r="G54" s="185">
        <v>686190.46000000008</v>
      </c>
      <c r="H54" s="185">
        <v>570709.57000000018</v>
      </c>
      <c r="I54" s="185">
        <v>708616.33</v>
      </c>
      <c r="J54" s="185">
        <v>730790.35</v>
      </c>
      <c r="K54" s="200">
        <v>602917.52000000025</v>
      </c>
      <c r="L54" s="201">
        <v>611440.9800000001</v>
      </c>
      <c r="M54" s="185">
        <v>662099.44000000006</v>
      </c>
      <c r="N54" s="187">
        <v>701806.9</v>
      </c>
      <c r="O54" s="185">
        <v>604245.89999999991</v>
      </c>
      <c r="P54" s="185">
        <v>1116661.3500000003</v>
      </c>
      <c r="Q54" s="472"/>
      <c r="R54" s="188">
        <f t="shared" si="0"/>
        <v>8281543.6800000025</v>
      </c>
      <c r="S54" s="482"/>
      <c r="T54" s="468"/>
      <c r="V54" s="470"/>
    </row>
    <row r="55" spans="1:22" ht="35.25" customHeight="1" x14ac:dyDescent="0.3">
      <c r="A55" s="476"/>
      <c r="B55" s="479"/>
      <c r="C55" s="465" t="s">
        <v>48</v>
      </c>
      <c r="D55" s="180" t="str">
        <f>D53</f>
        <v>Reuniones</v>
      </c>
      <c r="E55" s="189">
        <v>3</v>
      </c>
      <c r="F55" s="189">
        <v>2</v>
      </c>
      <c r="G55" s="189">
        <v>3</v>
      </c>
      <c r="H55" s="189">
        <v>2</v>
      </c>
      <c r="I55" s="189">
        <v>4</v>
      </c>
      <c r="J55" s="189">
        <v>3</v>
      </c>
      <c r="K55" s="189">
        <v>3</v>
      </c>
      <c r="L55" s="190">
        <v>2</v>
      </c>
      <c r="M55" s="189">
        <v>4</v>
      </c>
      <c r="N55" s="190">
        <v>3</v>
      </c>
      <c r="O55" s="189">
        <v>4</v>
      </c>
      <c r="P55" s="189">
        <v>2</v>
      </c>
      <c r="Q55" s="471">
        <v>298332.62222222221</v>
      </c>
      <c r="R55" s="181">
        <f t="shared" si="0"/>
        <v>35</v>
      </c>
      <c r="S55" s="273">
        <f>R55/R53</f>
        <v>0.77777777777777779</v>
      </c>
      <c r="T55" s="473">
        <f>R56/R54</f>
        <v>0.9495424903681724</v>
      </c>
      <c r="V55" s="191"/>
    </row>
    <row r="56" spans="1:22" ht="35.25" customHeight="1" x14ac:dyDescent="0.3">
      <c r="A56" s="477"/>
      <c r="B56" s="480"/>
      <c r="C56" s="466"/>
      <c r="D56" s="180" t="str">
        <f>D54</f>
        <v>Monto</v>
      </c>
      <c r="E56" s="185">
        <v>655328.3899999999</v>
      </c>
      <c r="F56" s="185">
        <v>630736.48999999987</v>
      </c>
      <c r="G56" s="185">
        <v>686190.46000000008</v>
      </c>
      <c r="H56" s="185">
        <v>570709.57000000018</v>
      </c>
      <c r="I56" s="185">
        <v>708616.33</v>
      </c>
      <c r="J56" s="185">
        <v>730790.35</v>
      </c>
      <c r="K56" s="200">
        <v>602917.52000000025</v>
      </c>
      <c r="L56" s="201">
        <v>611440.9800000001</v>
      </c>
      <c r="M56" s="185">
        <v>662099.44000000006</v>
      </c>
      <c r="N56" s="187">
        <v>701806.9</v>
      </c>
      <c r="O56" s="185">
        <v>604245.89999999991</v>
      </c>
      <c r="P56" s="185">
        <v>698795.2799999998</v>
      </c>
      <c r="Q56" s="472"/>
      <c r="R56" s="188">
        <f t="shared" si="0"/>
        <v>7863677.6100000013</v>
      </c>
      <c r="S56" s="274"/>
      <c r="T56" s="474"/>
      <c r="V56" s="191"/>
    </row>
    <row r="57" spans="1:22" ht="35.25" customHeight="1" x14ac:dyDescent="0.3">
      <c r="A57" s="475">
        <v>11</v>
      </c>
      <c r="B57" s="478" t="s">
        <v>203</v>
      </c>
      <c r="C57" s="465" t="s">
        <v>42</v>
      </c>
      <c r="D57" s="180" t="s">
        <v>161</v>
      </c>
      <c r="E57" s="204">
        <v>0.93</v>
      </c>
      <c r="F57" s="204">
        <v>0.93</v>
      </c>
      <c r="G57" s="204">
        <v>0.93</v>
      </c>
      <c r="H57" s="204">
        <v>0.93</v>
      </c>
      <c r="I57" s="204">
        <v>0.93</v>
      </c>
      <c r="J57" s="204">
        <v>0.9</v>
      </c>
      <c r="K57" s="204">
        <v>0.93</v>
      </c>
      <c r="L57" s="141">
        <v>0.93</v>
      </c>
      <c r="M57" s="204">
        <v>0.93</v>
      </c>
      <c r="N57" s="141">
        <v>0.93</v>
      </c>
      <c r="O57" s="204">
        <v>0.93</v>
      </c>
      <c r="P57" s="204">
        <v>0.93</v>
      </c>
      <c r="Q57" s="471">
        <v>505393</v>
      </c>
      <c r="R57" s="204">
        <f>AVERAGE(E57:P57)</f>
        <v>0.92749999999999988</v>
      </c>
      <c r="S57" s="481" t="s">
        <v>200</v>
      </c>
      <c r="T57" s="468" t="s">
        <v>179</v>
      </c>
      <c r="V57" s="469">
        <f>[3]ENTIDADES!$A$54</f>
        <v>4011</v>
      </c>
    </row>
    <row r="58" spans="1:22" ht="35.25" customHeight="1" x14ac:dyDescent="0.3">
      <c r="A58" s="476"/>
      <c r="B58" s="479"/>
      <c r="C58" s="466"/>
      <c r="D58" s="180" t="s">
        <v>47</v>
      </c>
      <c r="E58" s="185">
        <v>625232.69999999995</v>
      </c>
      <c r="F58" s="185">
        <v>595351.82999999984</v>
      </c>
      <c r="G58" s="185">
        <v>539643.76000000013</v>
      </c>
      <c r="H58" s="185">
        <v>521839.13999999996</v>
      </c>
      <c r="I58" s="185">
        <v>561710.32999999996</v>
      </c>
      <c r="J58" s="185">
        <v>290404.38000000006</v>
      </c>
      <c r="K58" s="200">
        <v>543528.39</v>
      </c>
      <c r="L58" s="201">
        <v>534119.36999999988</v>
      </c>
      <c r="M58" s="185">
        <v>522733.98</v>
      </c>
      <c r="N58" s="187">
        <v>560437.15</v>
      </c>
      <c r="O58" s="185">
        <v>535300.74000000022</v>
      </c>
      <c r="P58" s="185">
        <v>731724.59000000008</v>
      </c>
      <c r="Q58" s="472"/>
      <c r="R58" s="188">
        <f t="shared" si="0"/>
        <v>6562026.3600000013</v>
      </c>
      <c r="S58" s="482"/>
      <c r="T58" s="468"/>
      <c r="V58" s="470"/>
    </row>
    <row r="59" spans="1:22" ht="35.25" customHeight="1" x14ac:dyDescent="0.3">
      <c r="A59" s="476"/>
      <c r="B59" s="479"/>
      <c r="C59" s="465" t="s">
        <v>48</v>
      </c>
      <c r="D59" s="180" t="str">
        <f>D57</f>
        <v>Porcentaje</v>
      </c>
      <c r="E59" s="205">
        <v>0.9</v>
      </c>
      <c r="F59" s="205">
        <v>0.9</v>
      </c>
      <c r="G59" s="205">
        <v>0.9</v>
      </c>
      <c r="H59" s="205">
        <v>0.9</v>
      </c>
      <c r="I59" s="205">
        <v>0.9</v>
      </c>
      <c r="J59" s="205">
        <v>0.9</v>
      </c>
      <c r="K59" s="205">
        <v>0.89</v>
      </c>
      <c r="L59" s="206">
        <v>0.9</v>
      </c>
      <c r="M59" s="205">
        <v>0.9</v>
      </c>
      <c r="N59" s="206">
        <v>0.9</v>
      </c>
      <c r="O59" s="205">
        <v>0.9</v>
      </c>
      <c r="P59" s="205">
        <v>0.9</v>
      </c>
      <c r="Q59" s="471">
        <v>490408.30188679253</v>
      </c>
      <c r="R59" s="204">
        <f>AVERAGE(E59:P59)</f>
        <v>0.89916666666666678</v>
      </c>
      <c r="S59" s="273">
        <f>R59/R57</f>
        <v>0.9694519317160829</v>
      </c>
      <c r="T59" s="473">
        <f>R60/R58</f>
        <v>0.97291173027229361</v>
      </c>
      <c r="V59" s="191"/>
    </row>
    <row r="60" spans="1:22" ht="35.25" customHeight="1" x14ac:dyDescent="0.3">
      <c r="A60" s="477"/>
      <c r="B60" s="480"/>
      <c r="C60" s="466"/>
      <c r="D60" s="180" t="str">
        <f>D58</f>
        <v>Monto</v>
      </c>
      <c r="E60" s="185">
        <v>625232.69999999995</v>
      </c>
      <c r="F60" s="185">
        <v>595351.82999999984</v>
      </c>
      <c r="G60" s="185">
        <v>539643.76000000013</v>
      </c>
      <c r="H60" s="185">
        <v>521839.13999999996</v>
      </c>
      <c r="I60" s="185">
        <v>561710.32999999996</v>
      </c>
      <c r="J60" s="185">
        <v>290404.38000000006</v>
      </c>
      <c r="K60" s="200">
        <v>543528.39</v>
      </c>
      <c r="L60" s="201">
        <v>534119.36999999988</v>
      </c>
      <c r="M60" s="185">
        <v>522733.98</v>
      </c>
      <c r="N60" s="187">
        <v>560437.15</v>
      </c>
      <c r="O60" s="185">
        <v>535300.74000000022</v>
      </c>
      <c r="P60" s="185">
        <v>553970.65</v>
      </c>
      <c r="Q60" s="472"/>
      <c r="R60" s="188">
        <f t="shared" si="0"/>
        <v>6384272.4200000018</v>
      </c>
      <c r="S60" s="274"/>
      <c r="T60" s="474"/>
      <c r="V60" s="191"/>
    </row>
    <row r="61" spans="1:22" ht="35.25" customHeight="1" x14ac:dyDescent="0.3">
      <c r="A61" s="483">
        <v>12</v>
      </c>
      <c r="B61" s="478" t="s">
        <v>204</v>
      </c>
      <c r="C61" s="465" t="s">
        <v>42</v>
      </c>
      <c r="D61" s="180" t="s">
        <v>161</v>
      </c>
      <c r="E61" s="204">
        <v>0.93</v>
      </c>
      <c r="F61" s="204">
        <v>0.93</v>
      </c>
      <c r="G61" s="204">
        <v>0.93</v>
      </c>
      <c r="H61" s="204">
        <v>0.93</v>
      </c>
      <c r="I61" s="204">
        <v>0.93</v>
      </c>
      <c r="J61" s="204">
        <v>0.91</v>
      </c>
      <c r="K61" s="204">
        <v>0.93</v>
      </c>
      <c r="L61" s="141">
        <v>0.93</v>
      </c>
      <c r="M61" s="204">
        <v>0.93</v>
      </c>
      <c r="N61" s="141">
        <v>0.93</v>
      </c>
      <c r="O61" s="204">
        <v>0.93</v>
      </c>
      <c r="P61" s="204">
        <v>0.93</v>
      </c>
      <c r="Q61" s="471">
        <v>188000</v>
      </c>
      <c r="R61" s="204">
        <f>AVERAGE(E61:P61)</f>
        <v>0.92833333333333323</v>
      </c>
      <c r="S61" s="481" t="s">
        <v>205</v>
      </c>
      <c r="T61" s="468" t="s">
        <v>179</v>
      </c>
      <c r="V61" s="469">
        <f>[3]ENTIDADES!$A$55</f>
        <v>4012</v>
      </c>
    </row>
    <row r="62" spans="1:22" ht="35.25" customHeight="1" x14ac:dyDescent="0.3">
      <c r="A62" s="484"/>
      <c r="B62" s="479"/>
      <c r="C62" s="466"/>
      <c r="D62" s="180" t="s">
        <v>47</v>
      </c>
      <c r="E62" s="185">
        <v>710028.13000000024</v>
      </c>
      <c r="F62" s="185">
        <v>629283.93000000017</v>
      </c>
      <c r="G62" s="185">
        <v>562729.83000000007</v>
      </c>
      <c r="H62" s="185">
        <v>554152.57999999996</v>
      </c>
      <c r="I62" s="185">
        <v>597412.8899999999</v>
      </c>
      <c r="J62" s="185">
        <v>370627.33000000007</v>
      </c>
      <c r="K62" s="200">
        <v>567647.94000000018</v>
      </c>
      <c r="L62" s="201">
        <v>572709.01000000013</v>
      </c>
      <c r="M62" s="185">
        <v>569537.19999999984</v>
      </c>
      <c r="N62" s="187">
        <v>579548.51</v>
      </c>
      <c r="O62" s="185">
        <v>587480.78999999992</v>
      </c>
      <c r="P62" s="185">
        <v>1101666.56</v>
      </c>
      <c r="Q62" s="472"/>
      <c r="R62" s="188">
        <f>SUM(E62:P62)</f>
        <v>7402824.7000000011</v>
      </c>
      <c r="S62" s="482"/>
      <c r="T62" s="468"/>
      <c r="V62" s="470"/>
    </row>
    <row r="63" spans="1:22" ht="35.25" customHeight="1" x14ac:dyDescent="0.3">
      <c r="A63" s="484"/>
      <c r="B63" s="479"/>
      <c r="C63" s="465" t="s">
        <v>48</v>
      </c>
      <c r="D63" s="180" t="str">
        <f>D61</f>
        <v>Porcentaje</v>
      </c>
      <c r="E63" s="205">
        <v>0.91</v>
      </c>
      <c r="F63" s="205">
        <v>0.91</v>
      </c>
      <c r="G63" s="205">
        <v>0.91</v>
      </c>
      <c r="H63" s="205">
        <v>0.91</v>
      </c>
      <c r="I63" s="205">
        <v>0.9</v>
      </c>
      <c r="J63" s="205">
        <v>0.9</v>
      </c>
      <c r="K63" s="205">
        <v>0.9</v>
      </c>
      <c r="L63" s="206">
        <v>0.9</v>
      </c>
      <c r="M63" s="205">
        <v>0.91</v>
      </c>
      <c r="N63" s="206">
        <v>0.9</v>
      </c>
      <c r="O63" s="205">
        <v>0.9</v>
      </c>
      <c r="P63" s="205">
        <v>0.9</v>
      </c>
      <c r="Q63" s="471">
        <v>183612.20825852785</v>
      </c>
      <c r="R63" s="204">
        <f>AVERAGE(E63:P63)</f>
        <v>0.90416666666666679</v>
      </c>
      <c r="S63" s="273">
        <f>R63/R61</f>
        <v>0.97396768402154421</v>
      </c>
      <c r="T63" s="473">
        <f>R64/R62</f>
        <v>0.94135024431957703</v>
      </c>
      <c r="V63" s="191"/>
    </row>
    <row r="64" spans="1:22" ht="35.25" customHeight="1" x14ac:dyDescent="0.3">
      <c r="A64" s="485"/>
      <c r="B64" s="480"/>
      <c r="C64" s="466"/>
      <c r="D64" s="180" t="str">
        <f>D62</f>
        <v>Monto</v>
      </c>
      <c r="E64" s="185">
        <v>710028.13000000024</v>
      </c>
      <c r="F64" s="185">
        <v>629283.93000000017</v>
      </c>
      <c r="G64" s="185">
        <v>562729.83000000007</v>
      </c>
      <c r="H64" s="185">
        <v>554152.57999999996</v>
      </c>
      <c r="I64" s="185">
        <v>597412.8899999999</v>
      </c>
      <c r="J64" s="185">
        <v>370627.33000000007</v>
      </c>
      <c r="K64" s="185">
        <v>567647.94000000018</v>
      </c>
      <c r="L64" s="187">
        <v>572709.01000000013</v>
      </c>
      <c r="M64" s="185">
        <v>569537.19999999984</v>
      </c>
      <c r="N64" s="187">
        <v>579548.51</v>
      </c>
      <c r="O64" s="185">
        <v>587480.78999999992</v>
      </c>
      <c r="P64" s="185">
        <v>667492.69999999984</v>
      </c>
      <c r="Q64" s="472"/>
      <c r="R64" s="188">
        <f t="shared" ref="R64" si="1">SUM(E64:P64)</f>
        <v>6968650.8400000008</v>
      </c>
      <c r="S64" s="274"/>
      <c r="T64" s="474"/>
      <c r="V64" s="191"/>
    </row>
    <row r="65" spans="1:22" ht="35.25" customHeight="1" x14ac:dyDescent="0.3">
      <c r="A65" s="475">
        <v>13</v>
      </c>
      <c r="B65" s="478" t="s">
        <v>206</v>
      </c>
      <c r="C65" s="465" t="s">
        <v>42</v>
      </c>
      <c r="D65" s="180" t="s">
        <v>161</v>
      </c>
      <c r="E65" s="204">
        <v>0.93</v>
      </c>
      <c r="F65" s="204">
        <v>0.93</v>
      </c>
      <c r="G65" s="204">
        <v>0.93</v>
      </c>
      <c r="H65" s="204">
        <v>0.93</v>
      </c>
      <c r="I65" s="204">
        <v>0.93</v>
      </c>
      <c r="J65" s="204">
        <v>0.83</v>
      </c>
      <c r="K65" s="204">
        <v>0.93</v>
      </c>
      <c r="L65" s="141">
        <v>0.93</v>
      </c>
      <c r="M65" s="204">
        <v>0.93</v>
      </c>
      <c r="N65" s="141">
        <v>0.93</v>
      </c>
      <c r="O65" s="204">
        <v>0.93</v>
      </c>
      <c r="P65" s="204">
        <v>0.93</v>
      </c>
      <c r="Q65" s="471">
        <v>42750</v>
      </c>
      <c r="R65" s="204">
        <f>AVERAGE(E65:P65)</f>
        <v>0.92166666666666652</v>
      </c>
      <c r="S65" s="481" t="s">
        <v>205</v>
      </c>
      <c r="T65" s="468" t="s">
        <v>179</v>
      </c>
      <c r="V65" s="469">
        <f>[3]ENTIDADES!$A$56</f>
        <v>4013</v>
      </c>
    </row>
    <row r="66" spans="1:22" ht="35.25" customHeight="1" x14ac:dyDescent="0.3">
      <c r="A66" s="476"/>
      <c r="B66" s="479"/>
      <c r="C66" s="466"/>
      <c r="D66" s="180" t="s">
        <v>47</v>
      </c>
      <c r="E66" s="185">
        <v>227900.11999999997</v>
      </c>
      <c r="F66" s="185">
        <v>193833.44</v>
      </c>
      <c r="G66" s="185">
        <v>168426.81</v>
      </c>
      <c r="H66" s="185">
        <v>171369.13999999993</v>
      </c>
      <c r="I66" s="185">
        <v>189148.90000000002</v>
      </c>
      <c r="J66" s="185">
        <v>119451.85</v>
      </c>
      <c r="K66" s="185">
        <v>177219.99</v>
      </c>
      <c r="L66" s="187">
        <v>171362.84999999998</v>
      </c>
      <c r="M66" s="185">
        <v>173286.91</v>
      </c>
      <c r="N66" s="187">
        <v>188841.98000000004</v>
      </c>
      <c r="O66" s="185">
        <v>166594.37000000002</v>
      </c>
      <c r="P66" s="185">
        <v>471246.41000000015</v>
      </c>
      <c r="Q66" s="472"/>
      <c r="R66" s="188">
        <f>SUM(E66:P66)</f>
        <v>2418682.7699999996</v>
      </c>
      <c r="S66" s="482"/>
      <c r="T66" s="468"/>
      <c r="V66" s="470"/>
    </row>
    <row r="67" spans="1:22" ht="35.25" customHeight="1" x14ac:dyDescent="0.3">
      <c r="A67" s="476"/>
      <c r="B67" s="479"/>
      <c r="C67" s="465" t="s">
        <v>48</v>
      </c>
      <c r="D67" s="180" t="str">
        <f>D65</f>
        <v>Porcentaje</v>
      </c>
      <c r="E67" s="205">
        <v>0.91</v>
      </c>
      <c r="F67" s="205">
        <v>0.91</v>
      </c>
      <c r="G67" s="205">
        <v>0.91</v>
      </c>
      <c r="H67" s="205">
        <v>0.91</v>
      </c>
      <c r="I67" s="205">
        <v>0.91</v>
      </c>
      <c r="J67" s="205">
        <v>0.91</v>
      </c>
      <c r="K67" s="205">
        <v>0.91</v>
      </c>
      <c r="L67" s="206">
        <v>0.91</v>
      </c>
      <c r="M67" s="205">
        <v>0.91</v>
      </c>
      <c r="N67" s="206">
        <v>0.91</v>
      </c>
      <c r="O67" s="205">
        <v>0.91</v>
      </c>
      <c r="P67" s="205">
        <v>0.91</v>
      </c>
      <c r="Q67" s="471">
        <v>42208.860759493677</v>
      </c>
      <c r="R67" s="204">
        <f>AVERAGE(E67:P67)</f>
        <v>0.91</v>
      </c>
      <c r="S67" s="273">
        <f>R67/R65</f>
        <v>0.98734177215189889</v>
      </c>
      <c r="T67" s="473">
        <f>R68/R66</f>
        <v>0.881471442408299</v>
      </c>
      <c r="V67" s="191"/>
    </row>
    <row r="68" spans="1:22" ht="35.25" customHeight="1" x14ac:dyDescent="0.3">
      <c r="A68" s="477"/>
      <c r="B68" s="480"/>
      <c r="C68" s="466"/>
      <c r="D68" s="180" t="str">
        <f>D66</f>
        <v>Monto</v>
      </c>
      <c r="E68" s="185">
        <v>227900.11999999997</v>
      </c>
      <c r="F68" s="185">
        <v>193833.44</v>
      </c>
      <c r="G68" s="185">
        <v>168426.81</v>
      </c>
      <c r="H68" s="185">
        <v>171369.13999999993</v>
      </c>
      <c r="I68" s="185">
        <v>189148.90000000002</v>
      </c>
      <c r="J68" s="185">
        <v>119451.85</v>
      </c>
      <c r="K68" s="185">
        <v>177219.99</v>
      </c>
      <c r="L68" s="187">
        <v>171362.84999999998</v>
      </c>
      <c r="M68" s="185">
        <v>173286.91</v>
      </c>
      <c r="N68" s="187">
        <v>188841.98000000004</v>
      </c>
      <c r="O68" s="185">
        <v>166594.37000000002</v>
      </c>
      <c r="P68" s="185">
        <v>184563.43000000005</v>
      </c>
      <c r="Q68" s="472"/>
      <c r="R68" s="188">
        <f t="shared" ref="R68" si="2">SUM(E68:P68)</f>
        <v>2131999.7899999996</v>
      </c>
      <c r="S68" s="274"/>
      <c r="T68" s="474"/>
      <c r="V68" s="191"/>
    </row>
    <row r="69" spans="1:22" ht="35.25" customHeight="1" x14ac:dyDescent="0.3">
      <c r="A69" s="475">
        <v>14</v>
      </c>
      <c r="B69" s="478" t="s">
        <v>207</v>
      </c>
      <c r="C69" s="465" t="s">
        <v>42</v>
      </c>
      <c r="D69" s="180" t="s">
        <v>161</v>
      </c>
      <c r="E69" s="204">
        <v>0.93</v>
      </c>
      <c r="F69" s="204">
        <v>0.93</v>
      </c>
      <c r="G69" s="204">
        <v>0.93</v>
      </c>
      <c r="H69" s="204">
        <v>0.93</v>
      </c>
      <c r="I69" s="204">
        <v>0.93</v>
      </c>
      <c r="J69" s="204">
        <v>0.82</v>
      </c>
      <c r="K69" s="204">
        <v>0.93</v>
      </c>
      <c r="L69" s="141">
        <v>0.93</v>
      </c>
      <c r="M69" s="204">
        <v>0.93</v>
      </c>
      <c r="N69" s="141">
        <v>0.93</v>
      </c>
      <c r="O69" s="204">
        <v>0.93</v>
      </c>
      <c r="P69" s="204">
        <v>0.93</v>
      </c>
      <c r="Q69" s="471">
        <v>19000</v>
      </c>
      <c r="R69" s="204">
        <f>AVERAGE(E69:P69)</f>
        <v>0.92083333333333328</v>
      </c>
      <c r="S69" s="481" t="s">
        <v>205</v>
      </c>
      <c r="T69" s="468" t="s">
        <v>179</v>
      </c>
      <c r="V69" s="469">
        <f>[3]ENTIDADES!$A$57</f>
        <v>4014</v>
      </c>
    </row>
    <row r="70" spans="1:22" ht="35.25" customHeight="1" x14ac:dyDescent="0.3">
      <c r="A70" s="476"/>
      <c r="B70" s="479"/>
      <c r="C70" s="466"/>
      <c r="D70" s="180" t="s">
        <v>47</v>
      </c>
      <c r="E70" s="185">
        <v>141534.01000000004</v>
      </c>
      <c r="F70" s="185">
        <v>132887.01</v>
      </c>
      <c r="G70" s="185">
        <v>126270.26999999999</v>
      </c>
      <c r="H70" s="185">
        <v>135927.13999999996</v>
      </c>
      <c r="I70" s="185">
        <v>141466.91999999995</v>
      </c>
      <c r="J70" s="185">
        <v>142920.00000000003</v>
      </c>
      <c r="K70" s="185">
        <v>133669.91</v>
      </c>
      <c r="L70" s="187">
        <v>130571.96999999999</v>
      </c>
      <c r="M70" s="185">
        <v>129949.99999999997</v>
      </c>
      <c r="N70" s="187">
        <v>170815.59999999998</v>
      </c>
      <c r="O70" s="185">
        <v>147229.55000000002</v>
      </c>
      <c r="P70" s="185">
        <v>301402.50999999995</v>
      </c>
      <c r="Q70" s="472"/>
      <c r="R70" s="188">
        <f>SUM(E70:P70)</f>
        <v>1834644.8900000001</v>
      </c>
      <c r="S70" s="482"/>
      <c r="T70" s="468"/>
      <c r="V70" s="470"/>
    </row>
    <row r="71" spans="1:22" ht="35.25" customHeight="1" x14ac:dyDescent="0.3">
      <c r="A71" s="476"/>
      <c r="B71" s="479"/>
      <c r="C71" s="465" t="s">
        <v>48</v>
      </c>
      <c r="D71" s="180" t="str">
        <f>D69</f>
        <v>Porcentaje</v>
      </c>
      <c r="E71" s="205">
        <v>0.91</v>
      </c>
      <c r="F71" s="205">
        <v>0.91</v>
      </c>
      <c r="G71" s="205">
        <v>0.91</v>
      </c>
      <c r="H71" s="205">
        <v>0.91</v>
      </c>
      <c r="I71" s="205">
        <v>0.91</v>
      </c>
      <c r="J71" s="205">
        <v>0.91</v>
      </c>
      <c r="K71" s="205">
        <v>0.91</v>
      </c>
      <c r="L71" s="206">
        <v>0.91</v>
      </c>
      <c r="M71" s="205">
        <v>0.91</v>
      </c>
      <c r="N71" s="206">
        <v>0.91</v>
      </c>
      <c r="O71" s="205">
        <v>0.91</v>
      </c>
      <c r="P71" s="205">
        <v>0.91</v>
      </c>
      <c r="Q71" s="471">
        <v>18776.470588235294</v>
      </c>
      <c r="R71" s="204">
        <f>AVERAGE(E71:P71)</f>
        <v>0.91</v>
      </c>
      <c r="S71" s="273">
        <f>R71/R69</f>
        <v>0.9882352941176471</v>
      </c>
      <c r="T71" s="473">
        <f>R72/R70</f>
        <v>0.92838054889194388</v>
      </c>
      <c r="V71" s="191"/>
    </row>
    <row r="72" spans="1:22" ht="35.25" customHeight="1" x14ac:dyDescent="0.3">
      <c r="A72" s="477"/>
      <c r="B72" s="480"/>
      <c r="C72" s="466"/>
      <c r="D72" s="180" t="str">
        <f>D70</f>
        <v>Monto</v>
      </c>
      <c r="E72" s="185">
        <v>141534.01000000004</v>
      </c>
      <c r="F72" s="185">
        <v>132887.01</v>
      </c>
      <c r="G72" s="185">
        <v>126270.26999999999</v>
      </c>
      <c r="H72" s="185">
        <v>135927.13999999996</v>
      </c>
      <c r="I72" s="185">
        <v>141466.91999999995</v>
      </c>
      <c r="J72" s="185">
        <v>142920.00000000003</v>
      </c>
      <c r="K72" s="185">
        <v>133669.91</v>
      </c>
      <c r="L72" s="187">
        <v>130571.96999999999</v>
      </c>
      <c r="M72" s="185">
        <v>129949.99999999997</v>
      </c>
      <c r="N72" s="187">
        <v>170815.59999999998</v>
      </c>
      <c r="O72" s="185">
        <v>147229.55000000002</v>
      </c>
      <c r="P72" s="185">
        <v>170006.25</v>
      </c>
      <c r="Q72" s="472"/>
      <c r="R72" s="188">
        <f t="shared" ref="R72" si="3">SUM(E72:P72)</f>
        <v>1703248.6300000001</v>
      </c>
      <c r="S72" s="274"/>
      <c r="T72" s="474"/>
      <c r="V72" s="191"/>
    </row>
    <row r="73" spans="1:22" ht="35.25" customHeight="1" x14ac:dyDescent="0.3">
      <c r="A73" s="475">
        <v>15</v>
      </c>
      <c r="B73" s="478" t="s">
        <v>208</v>
      </c>
      <c r="C73" s="465" t="s">
        <v>42</v>
      </c>
      <c r="D73" s="180" t="s">
        <v>161</v>
      </c>
      <c r="E73" s="204">
        <v>0.93</v>
      </c>
      <c r="F73" s="204">
        <v>0.93</v>
      </c>
      <c r="G73" s="204">
        <v>0.93</v>
      </c>
      <c r="H73" s="204">
        <v>0.93</v>
      </c>
      <c r="I73" s="204">
        <v>0.93</v>
      </c>
      <c r="J73" s="204">
        <v>0.84</v>
      </c>
      <c r="K73" s="204">
        <v>0.93</v>
      </c>
      <c r="L73" s="141">
        <v>0.93</v>
      </c>
      <c r="M73" s="204">
        <v>0.93</v>
      </c>
      <c r="N73" s="141">
        <v>0.93</v>
      </c>
      <c r="O73" s="204">
        <v>0.93</v>
      </c>
      <c r="P73" s="204">
        <v>0.93</v>
      </c>
      <c r="Q73" s="471">
        <v>4750</v>
      </c>
      <c r="R73" s="204">
        <f>AVERAGE(E73:P73)</f>
        <v>0.92249999999999988</v>
      </c>
      <c r="S73" s="481" t="s">
        <v>205</v>
      </c>
      <c r="T73" s="468" t="s">
        <v>179</v>
      </c>
      <c r="V73" s="469">
        <f>[3]ENTIDADES!$A$58</f>
        <v>4015</v>
      </c>
    </row>
    <row r="74" spans="1:22" ht="35.25" customHeight="1" x14ac:dyDescent="0.3">
      <c r="A74" s="476"/>
      <c r="B74" s="479"/>
      <c r="C74" s="466"/>
      <c r="D74" s="180" t="s">
        <v>47</v>
      </c>
      <c r="E74" s="200">
        <v>160236.55999999997</v>
      </c>
      <c r="F74" s="200">
        <v>150913.10999999999</v>
      </c>
      <c r="G74" s="200">
        <v>143597.39000000001</v>
      </c>
      <c r="H74" s="200">
        <v>149131.00000000003</v>
      </c>
      <c r="I74" s="200">
        <v>152630.62999999998</v>
      </c>
      <c r="J74" s="200">
        <v>122453.85</v>
      </c>
      <c r="K74" s="185">
        <v>169703.68999999997</v>
      </c>
      <c r="L74" s="187">
        <v>142194.15000000002</v>
      </c>
      <c r="M74" s="185">
        <v>141379.79</v>
      </c>
      <c r="N74" s="187">
        <v>157907.28999999995</v>
      </c>
      <c r="O74" s="185">
        <v>137538.23000000001</v>
      </c>
      <c r="P74" s="185">
        <v>188465.82999999996</v>
      </c>
      <c r="Q74" s="472"/>
      <c r="R74" s="188">
        <f>SUM(E74:P74)</f>
        <v>1816151.52</v>
      </c>
      <c r="S74" s="482"/>
      <c r="T74" s="468"/>
      <c r="V74" s="470"/>
    </row>
    <row r="75" spans="1:22" ht="35.25" customHeight="1" x14ac:dyDescent="0.3">
      <c r="A75" s="476"/>
      <c r="B75" s="479"/>
      <c r="C75" s="465" t="s">
        <v>48</v>
      </c>
      <c r="D75" s="180" t="str">
        <f>D73</f>
        <v>Porcentaje</v>
      </c>
      <c r="E75" s="205">
        <v>0.9</v>
      </c>
      <c r="F75" s="205">
        <v>0.9</v>
      </c>
      <c r="G75" s="205">
        <v>0.9</v>
      </c>
      <c r="H75" s="205">
        <v>0.9</v>
      </c>
      <c r="I75" s="205">
        <v>0.91</v>
      </c>
      <c r="J75" s="205">
        <v>0.9</v>
      </c>
      <c r="K75" s="205">
        <v>0.9</v>
      </c>
      <c r="L75" s="206">
        <v>0.9</v>
      </c>
      <c r="M75" s="205">
        <v>0.9</v>
      </c>
      <c r="N75" s="206">
        <v>0.9</v>
      </c>
      <c r="O75" s="205">
        <v>0.9</v>
      </c>
      <c r="P75" s="205">
        <v>0.91</v>
      </c>
      <c r="Q75" s="471">
        <v>4642.7280939476068</v>
      </c>
      <c r="R75" s="204">
        <f>AVERAGE(E75:P75)</f>
        <v>0.90166666666666684</v>
      </c>
      <c r="S75" s="273">
        <f>R75/R73</f>
        <v>0.97741644083107526</v>
      </c>
      <c r="T75" s="473">
        <f>R76/R74</f>
        <v>0.98680079842677448</v>
      </c>
      <c r="V75" s="191"/>
    </row>
    <row r="76" spans="1:22" ht="35.25" customHeight="1" x14ac:dyDescent="0.3">
      <c r="A76" s="477"/>
      <c r="B76" s="480"/>
      <c r="C76" s="466"/>
      <c r="D76" s="180" t="str">
        <f>D74</f>
        <v>Monto</v>
      </c>
      <c r="E76" s="200">
        <v>160236.55999999997</v>
      </c>
      <c r="F76" s="200">
        <v>150913.10999999999</v>
      </c>
      <c r="G76" s="200">
        <v>143597.39000000001</v>
      </c>
      <c r="H76" s="200">
        <v>149131.00000000003</v>
      </c>
      <c r="I76" s="200">
        <v>152630.62999999998</v>
      </c>
      <c r="J76" s="200">
        <v>122453.85</v>
      </c>
      <c r="K76" s="185">
        <v>169703.68999999997</v>
      </c>
      <c r="L76" s="187">
        <v>142194.15000000002</v>
      </c>
      <c r="M76" s="185">
        <v>141379.79</v>
      </c>
      <c r="N76" s="187">
        <v>157907.28999999995</v>
      </c>
      <c r="O76" s="185">
        <v>137538.23000000001</v>
      </c>
      <c r="P76" s="185">
        <v>164494.07999999996</v>
      </c>
      <c r="Q76" s="472"/>
      <c r="R76" s="188">
        <f t="shared" ref="R76" si="4">SUM(E76:P76)</f>
        <v>1792179.77</v>
      </c>
      <c r="S76" s="274"/>
      <c r="T76" s="474"/>
      <c r="V76" s="191"/>
    </row>
    <row r="77" spans="1:22" ht="35.25" customHeight="1" x14ac:dyDescent="0.3">
      <c r="A77" s="475">
        <v>16</v>
      </c>
      <c r="B77" s="478" t="s">
        <v>209</v>
      </c>
      <c r="C77" s="465" t="s">
        <v>42</v>
      </c>
      <c r="D77" s="180" t="s">
        <v>161</v>
      </c>
      <c r="E77" s="204">
        <v>0.93</v>
      </c>
      <c r="F77" s="204">
        <v>0.93</v>
      </c>
      <c r="G77" s="204">
        <v>0.93</v>
      </c>
      <c r="H77" s="204">
        <v>0.93</v>
      </c>
      <c r="I77" s="204">
        <v>0.93</v>
      </c>
      <c r="J77" s="204">
        <v>0.8</v>
      </c>
      <c r="K77" s="204">
        <v>0.93</v>
      </c>
      <c r="L77" s="141">
        <v>0.93</v>
      </c>
      <c r="M77" s="204">
        <v>0.93</v>
      </c>
      <c r="N77" s="141">
        <v>0.93</v>
      </c>
      <c r="O77" s="204">
        <v>0.93</v>
      </c>
      <c r="P77" s="204">
        <v>0.93</v>
      </c>
      <c r="Q77" s="471">
        <v>6650</v>
      </c>
      <c r="R77" s="204">
        <f>AVERAGE(E77:P77)</f>
        <v>0.91916666666666658</v>
      </c>
      <c r="S77" s="481" t="s">
        <v>205</v>
      </c>
      <c r="T77" s="468" t="s">
        <v>179</v>
      </c>
      <c r="V77" s="469">
        <f>[3]ENTIDADES!$A$59</f>
        <v>4016</v>
      </c>
    </row>
    <row r="78" spans="1:22" ht="35.25" customHeight="1" x14ac:dyDescent="0.3">
      <c r="A78" s="476"/>
      <c r="B78" s="479"/>
      <c r="C78" s="466"/>
      <c r="D78" s="180" t="s">
        <v>47</v>
      </c>
      <c r="E78" s="200">
        <v>181295.52999999997</v>
      </c>
      <c r="F78" s="200">
        <v>143926.90999999995</v>
      </c>
      <c r="G78" s="200">
        <v>143693.47000000003</v>
      </c>
      <c r="H78" s="200">
        <v>164781.73000000004</v>
      </c>
      <c r="I78" s="200">
        <v>188733.19999999995</v>
      </c>
      <c r="J78" s="200">
        <v>82855.909999999989</v>
      </c>
      <c r="K78" s="185">
        <v>302119.15999999997</v>
      </c>
      <c r="L78" s="187">
        <v>189532.73</v>
      </c>
      <c r="M78" s="185">
        <v>187030.08000000002</v>
      </c>
      <c r="N78" s="187">
        <v>196355.08</v>
      </c>
      <c r="O78" s="185">
        <v>178795.31000000003</v>
      </c>
      <c r="P78" s="185">
        <v>221863.12999999992</v>
      </c>
      <c r="Q78" s="472"/>
      <c r="R78" s="188">
        <f>SUM(E78:P78)</f>
        <v>2180982.2400000002</v>
      </c>
      <c r="S78" s="482"/>
      <c r="T78" s="468"/>
      <c r="V78" s="470"/>
    </row>
    <row r="79" spans="1:22" ht="35.25" customHeight="1" x14ac:dyDescent="0.3">
      <c r="A79" s="476"/>
      <c r="B79" s="479"/>
      <c r="C79" s="465" t="s">
        <v>48</v>
      </c>
      <c r="D79" s="180" t="str">
        <f>D77</f>
        <v>Porcentaje</v>
      </c>
      <c r="E79" s="205">
        <v>0.9</v>
      </c>
      <c r="F79" s="205">
        <v>0.9</v>
      </c>
      <c r="G79" s="205">
        <v>0.9</v>
      </c>
      <c r="H79" s="205">
        <v>0.9</v>
      </c>
      <c r="I79" s="205">
        <v>0.91</v>
      </c>
      <c r="J79" s="205">
        <v>0.9</v>
      </c>
      <c r="K79" s="205">
        <v>0.9</v>
      </c>
      <c r="L79" s="206">
        <v>0.9</v>
      </c>
      <c r="M79" s="205">
        <v>0.9</v>
      </c>
      <c r="N79" s="206">
        <v>0.9</v>
      </c>
      <c r="O79" s="205">
        <v>0.9</v>
      </c>
      <c r="P79" s="205">
        <v>0.9</v>
      </c>
      <c r="Q79" s="471">
        <v>6523.390752493201</v>
      </c>
      <c r="R79" s="204">
        <f>AVERAGE(E79:P79)</f>
        <v>0.90083333333333349</v>
      </c>
      <c r="S79" s="273">
        <f>R79/R77</f>
        <v>0.98005439709882169</v>
      </c>
      <c r="T79" s="473">
        <f>R80/R78</f>
        <v>0.96162688147336761</v>
      </c>
      <c r="V79" s="191"/>
    </row>
    <row r="80" spans="1:22" ht="35.25" customHeight="1" x14ac:dyDescent="0.3">
      <c r="A80" s="477"/>
      <c r="B80" s="480"/>
      <c r="C80" s="466"/>
      <c r="D80" s="180" t="str">
        <f>D78</f>
        <v>Monto</v>
      </c>
      <c r="E80" s="200">
        <v>181295.52999999997</v>
      </c>
      <c r="F80" s="200">
        <v>143926.90999999995</v>
      </c>
      <c r="G80" s="200">
        <v>143693.47000000003</v>
      </c>
      <c r="H80" s="200">
        <v>164781.73000000004</v>
      </c>
      <c r="I80" s="200">
        <v>188733.19999999995</v>
      </c>
      <c r="J80" s="200">
        <v>82855.909999999989</v>
      </c>
      <c r="K80" s="185">
        <v>302119.15999999997</v>
      </c>
      <c r="L80" s="187">
        <v>189532.73</v>
      </c>
      <c r="M80" s="185">
        <v>187030.08000000002</v>
      </c>
      <c r="N80" s="187">
        <v>196355.08</v>
      </c>
      <c r="O80" s="185">
        <v>178795.31000000003</v>
      </c>
      <c r="P80" s="185">
        <v>138172.03999999995</v>
      </c>
      <c r="Q80" s="472"/>
      <c r="R80" s="188">
        <f t="shared" ref="R80" si="5">SUM(E80:P80)</f>
        <v>2097291.15</v>
      </c>
      <c r="S80" s="274"/>
      <c r="T80" s="474"/>
      <c r="V80" s="191"/>
    </row>
    <row r="81" spans="1:22" ht="35.25" customHeight="1" x14ac:dyDescent="0.3">
      <c r="A81" s="475">
        <v>17</v>
      </c>
      <c r="B81" s="478" t="s">
        <v>210</v>
      </c>
      <c r="C81" s="465" t="s">
        <v>42</v>
      </c>
      <c r="D81" s="180" t="s">
        <v>161</v>
      </c>
      <c r="E81" s="204">
        <v>0.93</v>
      </c>
      <c r="F81" s="204">
        <v>0.93</v>
      </c>
      <c r="G81" s="204">
        <v>0.93</v>
      </c>
      <c r="H81" s="204">
        <v>0.93</v>
      </c>
      <c r="I81" s="204">
        <v>0.93</v>
      </c>
      <c r="J81" s="204">
        <v>0.9</v>
      </c>
      <c r="K81" s="204">
        <v>0.93</v>
      </c>
      <c r="L81" s="141">
        <v>0.93</v>
      </c>
      <c r="M81" s="204">
        <v>0.93</v>
      </c>
      <c r="N81" s="141">
        <v>0.93</v>
      </c>
      <c r="O81" s="204">
        <v>0.93</v>
      </c>
      <c r="P81" s="204">
        <v>0.93</v>
      </c>
      <c r="Q81" s="471">
        <v>19000</v>
      </c>
      <c r="R81" s="204">
        <f>AVERAGE(E81:P81)</f>
        <v>0.92749999999999988</v>
      </c>
      <c r="S81" s="481" t="s">
        <v>205</v>
      </c>
      <c r="T81" s="468" t="s">
        <v>179</v>
      </c>
      <c r="V81" s="469">
        <f>[3]ENTIDADES!$A$60</f>
        <v>4017</v>
      </c>
    </row>
    <row r="82" spans="1:22" ht="35.25" customHeight="1" x14ac:dyDescent="0.3">
      <c r="A82" s="476"/>
      <c r="B82" s="479"/>
      <c r="C82" s="466"/>
      <c r="D82" s="180" t="s">
        <v>47</v>
      </c>
      <c r="E82" s="185">
        <v>187582.27999999997</v>
      </c>
      <c r="F82" s="185">
        <v>167509.41999999998</v>
      </c>
      <c r="G82" s="185">
        <v>161858.53000000003</v>
      </c>
      <c r="H82" s="185">
        <v>169096.13999999996</v>
      </c>
      <c r="I82" s="185">
        <v>185472.47999999998</v>
      </c>
      <c r="J82" s="185">
        <v>135208.22999999998</v>
      </c>
      <c r="K82" s="185">
        <v>169566.5</v>
      </c>
      <c r="L82" s="187">
        <v>170759.35999999996</v>
      </c>
      <c r="M82" s="185">
        <v>164128.66</v>
      </c>
      <c r="N82" s="187">
        <v>186981.28999999995</v>
      </c>
      <c r="O82" s="185">
        <v>167794.93</v>
      </c>
      <c r="P82" s="185">
        <v>284055.90999999997</v>
      </c>
      <c r="Q82" s="472"/>
      <c r="R82" s="188">
        <f>SUM(E82:P82)</f>
        <v>2150013.7299999995</v>
      </c>
      <c r="S82" s="482"/>
      <c r="T82" s="468"/>
      <c r="V82" s="470"/>
    </row>
    <row r="83" spans="1:22" ht="35.25" customHeight="1" x14ac:dyDescent="0.3">
      <c r="A83" s="476"/>
      <c r="B83" s="479"/>
      <c r="C83" s="465" t="s">
        <v>48</v>
      </c>
      <c r="D83" s="180" t="str">
        <f>D81</f>
        <v>Porcentaje</v>
      </c>
      <c r="E83" s="205">
        <v>0.91</v>
      </c>
      <c r="F83" s="205">
        <v>0.91</v>
      </c>
      <c r="G83" s="205">
        <v>0.91</v>
      </c>
      <c r="H83" s="205">
        <v>0.91</v>
      </c>
      <c r="I83" s="205">
        <v>0.91</v>
      </c>
      <c r="J83" s="205">
        <v>0.91</v>
      </c>
      <c r="K83" s="205">
        <v>0.9</v>
      </c>
      <c r="L83" s="206">
        <v>0.91</v>
      </c>
      <c r="M83" s="205">
        <v>0.91</v>
      </c>
      <c r="N83" s="206">
        <v>0.91</v>
      </c>
      <c r="O83" s="205">
        <v>0.91</v>
      </c>
      <c r="P83" s="205">
        <v>0.91</v>
      </c>
      <c r="Q83" s="471">
        <v>18641.509433962266</v>
      </c>
      <c r="R83" s="204">
        <f>AVERAGE(E83:P83)</f>
        <v>0.90916666666666668</v>
      </c>
      <c r="S83" s="273">
        <f>R83/R81</f>
        <v>0.98023360287511241</v>
      </c>
      <c r="T83" s="473">
        <f>R84/R82</f>
        <v>0.96100987224858325</v>
      </c>
      <c r="V83" s="191"/>
    </row>
    <row r="84" spans="1:22" ht="35.25" customHeight="1" x14ac:dyDescent="0.3">
      <c r="A84" s="477"/>
      <c r="B84" s="480"/>
      <c r="C84" s="466"/>
      <c r="D84" s="180" t="str">
        <f>D82</f>
        <v>Monto</v>
      </c>
      <c r="E84" s="185">
        <v>187582.27999999997</v>
      </c>
      <c r="F84" s="185">
        <v>167509.41999999998</v>
      </c>
      <c r="G84" s="185">
        <v>161858.53000000003</v>
      </c>
      <c r="H84" s="185">
        <v>169096.13999999996</v>
      </c>
      <c r="I84" s="185">
        <v>185472.47999999998</v>
      </c>
      <c r="J84" s="185">
        <v>135208.22999999998</v>
      </c>
      <c r="K84" s="185">
        <v>169566.5</v>
      </c>
      <c r="L84" s="187">
        <v>170759.35999999996</v>
      </c>
      <c r="M84" s="185">
        <v>164128.66</v>
      </c>
      <c r="N84" s="187">
        <v>186981.28999999995</v>
      </c>
      <c r="O84" s="185">
        <v>167794.93</v>
      </c>
      <c r="P84" s="185">
        <v>200226.59999999998</v>
      </c>
      <c r="Q84" s="472"/>
      <c r="R84" s="188">
        <f t="shared" ref="R84" si="6">SUM(E84:P84)</f>
        <v>2066184.4199999995</v>
      </c>
      <c r="S84" s="274"/>
      <c r="T84" s="474"/>
      <c r="V84" s="191"/>
    </row>
    <row r="85" spans="1:22" ht="35.25" customHeight="1" x14ac:dyDescent="0.3">
      <c r="A85" s="475">
        <v>18</v>
      </c>
      <c r="B85" s="478" t="s">
        <v>211</v>
      </c>
      <c r="C85" s="465" t="s">
        <v>42</v>
      </c>
      <c r="D85" s="180" t="s">
        <v>161</v>
      </c>
      <c r="E85" s="204">
        <v>0.93</v>
      </c>
      <c r="F85" s="204">
        <v>0.93</v>
      </c>
      <c r="G85" s="204">
        <v>0.93</v>
      </c>
      <c r="H85" s="204">
        <v>0.93</v>
      </c>
      <c r="I85" s="204">
        <v>0.93</v>
      </c>
      <c r="J85" s="204">
        <v>0.93</v>
      </c>
      <c r="K85" s="204">
        <v>0.93</v>
      </c>
      <c r="L85" s="141">
        <v>0.93</v>
      </c>
      <c r="M85" s="204">
        <v>0.93</v>
      </c>
      <c r="N85" s="141">
        <v>0.93</v>
      </c>
      <c r="O85" s="204">
        <v>0.93</v>
      </c>
      <c r="P85" s="204">
        <v>0.93</v>
      </c>
      <c r="Q85" s="471">
        <v>7125</v>
      </c>
      <c r="R85" s="204">
        <f>AVERAGE(E85:P85)</f>
        <v>0.92999999999999983</v>
      </c>
      <c r="S85" s="481" t="s">
        <v>205</v>
      </c>
      <c r="T85" s="468" t="s">
        <v>179</v>
      </c>
      <c r="V85" s="469">
        <f>[3]ENTIDADES!$A$61</f>
        <v>4018</v>
      </c>
    </row>
    <row r="86" spans="1:22" ht="35.25" customHeight="1" x14ac:dyDescent="0.3">
      <c r="A86" s="476"/>
      <c r="B86" s="479"/>
      <c r="C86" s="466"/>
      <c r="D86" s="180" t="s">
        <v>47</v>
      </c>
      <c r="E86" s="185">
        <v>41078.530000000013</v>
      </c>
      <c r="F86" s="185">
        <v>34614.400000000001</v>
      </c>
      <c r="G86" s="185">
        <v>36986.93</v>
      </c>
      <c r="H86" s="185">
        <v>35091.630000000012</v>
      </c>
      <c r="I86" s="185">
        <v>38949.670000000006</v>
      </c>
      <c r="J86" s="185">
        <v>35282.51</v>
      </c>
      <c r="K86" s="185">
        <v>55079.749999999993</v>
      </c>
      <c r="L86" s="187">
        <v>52021.659999999989</v>
      </c>
      <c r="M86" s="185">
        <v>35663.079999999994</v>
      </c>
      <c r="N86" s="187">
        <v>38448.880000000005</v>
      </c>
      <c r="O86" s="185">
        <v>35007.599999999991</v>
      </c>
      <c r="P86" s="185">
        <v>73915.520000000004</v>
      </c>
      <c r="Q86" s="472"/>
      <c r="R86" s="188">
        <f>SUM(E86:P86)</f>
        <v>512140.16000000003</v>
      </c>
      <c r="S86" s="482"/>
      <c r="T86" s="468"/>
      <c r="V86" s="470"/>
    </row>
    <row r="87" spans="1:22" ht="35.25" customHeight="1" x14ac:dyDescent="0.3">
      <c r="A87" s="476"/>
      <c r="B87" s="479"/>
      <c r="C87" s="465" t="s">
        <v>48</v>
      </c>
      <c r="D87" s="180" t="str">
        <f>D85</f>
        <v>Porcentaje</v>
      </c>
      <c r="E87" s="205">
        <v>0.9</v>
      </c>
      <c r="F87" s="205">
        <v>0.9</v>
      </c>
      <c r="G87" s="205">
        <v>0.9</v>
      </c>
      <c r="H87" s="205">
        <v>0.9</v>
      </c>
      <c r="I87" s="205">
        <v>0.9</v>
      </c>
      <c r="J87" s="205">
        <v>0.91</v>
      </c>
      <c r="K87" s="205">
        <v>0.9</v>
      </c>
      <c r="L87" s="206">
        <v>0.9</v>
      </c>
      <c r="M87" s="205">
        <v>0.9</v>
      </c>
      <c r="N87" s="206">
        <v>0.9</v>
      </c>
      <c r="O87" s="205">
        <v>0.9</v>
      </c>
      <c r="P87" s="205">
        <v>0.9</v>
      </c>
      <c r="Q87" s="471">
        <v>6907.9301075268831</v>
      </c>
      <c r="R87" s="204">
        <f>AVERAGE(E87:P87)</f>
        <v>0.90083333333333349</v>
      </c>
      <c r="S87" s="273">
        <f>R87/R85</f>
        <v>0.96863799283154162</v>
      </c>
      <c r="T87" s="473">
        <f>R88/R86</f>
        <v>0.91180668198330705</v>
      </c>
      <c r="V87" s="191"/>
    </row>
    <row r="88" spans="1:22" ht="35.25" customHeight="1" x14ac:dyDescent="0.3">
      <c r="A88" s="477"/>
      <c r="B88" s="480"/>
      <c r="C88" s="466"/>
      <c r="D88" s="180" t="str">
        <f>D86</f>
        <v>Monto</v>
      </c>
      <c r="E88" s="185">
        <v>41078.530000000013</v>
      </c>
      <c r="F88" s="185">
        <v>34614.400000000001</v>
      </c>
      <c r="G88" s="185">
        <v>36986.93</v>
      </c>
      <c r="H88" s="185">
        <v>35091.630000000012</v>
      </c>
      <c r="I88" s="185">
        <v>38949.670000000006</v>
      </c>
      <c r="J88" s="185">
        <v>35282.51</v>
      </c>
      <c r="K88" s="185">
        <v>55079.749999999993</v>
      </c>
      <c r="L88" s="187">
        <v>52021.659999999989</v>
      </c>
      <c r="M88" s="185">
        <v>35663.079999999994</v>
      </c>
      <c r="N88" s="187">
        <v>38448.880000000005</v>
      </c>
      <c r="O88" s="185">
        <v>35007.599999999991</v>
      </c>
      <c r="P88" s="185">
        <v>28748.180000000011</v>
      </c>
      <c r="Q88" s="472"/>
      <c r="R88" s="188">
        <f t="shared" ref="R88" si="7">SUM(E88:P88)</f>
        <v>466972.82</v>
      </c>
      <c r="S88" s="274"/>
      <c r="T88" s="474"/>
      <c r="V88" s="191"/>
    </row>
    <row r="89" spans="1:22" ht="35.25" customHeight="1" x14ac:dyDescent="0.3">
      <c r="A89" s="475">
        <v>19</v>
      </c>
      <c r="B89" s="478" t="s">
        <v>212</v>
      </c>
      <c r="C89" s="465" t="s">
        <v>42</v>
      </c>
      <c r="D89" s="180" t="s">
        <v>161</v>
      </c>
      <c r="E89" s="204">
        <v>0.93</v>
      </c>
      <c r="F89" s="204">
        <v>0.93</v>
      </c>
      <c r="G89" s="204">
        <v>0.93</v>
      </c>
      <c r="H89" s="204">
        <v>0.93</v>
      </c>
      <c r="I89" s="204">
        <v>0.93</v>
      </c>
      <c r="J89" s="204">
        <v>0.93</v>
      </c>
      <c r="K89" s="204">
        <v>0.93</v>
      </c>
      <c r="L89" s="141">
        <v>0.93</v>
      </c>
      <c r="M89" s="204">
        <v>0.93</v>
      </c>
      <c r="N89" s="141">
        <v>0.93</v>
      </c>
      <c r="O89" s="204">
        <v>0.93</v>
      </c>
      <c r="P89" s="204">
        <v>0.93</v>
      </c>
      <c r="Q89" s="471">
        <v>11875</v>
      </c>
      <c r="R89" s="204">
        <f>AVERAGE(E89:P89)</f>
        <v>0.92999999999999983</v>
      </c>
      <c r="S89" s="481" t="s">
        <v>205</v>
      </c>
      <c r="T89" s="468" t="s">
        <v>179</v>
      </c>
      <c r="V89" s="469">
        <f>[3]ENTIDADES!$A$62</f>
        <v>4019</v>
      </c>
    </row>
    <row r="90" spans="1:22" ht="35.25" customHeight="1" x14ac:dyDescent="0.3">
      <c r="A90" s="476"/>
      <c r="B90" s="479"/>
      <c r="C90" s="466"/>
      <c r="D90" s="180" t="s">
        <v>47</v>
      </c>
      <c r="E90" s="185">
        <v>121439.94999999998</v>
      </c>
      <c r="F90" s="185">
        <v>118492.27999999998</v>
      </c>
      <c r="G90" s="185">
        <v>115996.24</v>
      </c>
      <c r="H90" s="185">
        <v>115179.00000000003</v>
      </c>
      <c r="I90" s="185">
        <v>120908.22999999998</v>
      </c>
      <c r="J90" s="185">
        <v>71843.44</v>
      </c>
      <c r="K90" s="185">
        <v>158566.65000000002</v>
      </c>
      <c r="L90" s="187">
        <v>114497.56999999999</v>
      </c>
      <c r="M90" s="185">
        <v>113417.45000000003</v>
      </c>
      <c r="N90" s="187">
        <v>125104.26999999999</v>
      </c>
      <c r="O90" s="185">
        <v>112336.78</v>
      </c>
      <c r="P90" s="185">
        <v>130020.55</v>
      </c>
      <c r="Q90" s="472"/>
      <c r="R90" s="188">
        <f>SUM(E90:P90)</f>
        <v>1417802.41</v>
      </c>
      <c r="S90" s="482"/>
      <c r="T90" s="468"/>
      <c r="V90" s="470"/>
    </row>
    <row r="91" spans="1:22" ht="35.25" customHeight="1" x14ac:dyDescent="0.3">
      <c r="A91" s="476"/>
      <c r="B91" s="479"/>
      <c r="C91" s="465" t="s">
        <v>48</v>
      </c>
      <c r="D91" s="180" t="str">
        <f>D89</f>
        <v>Porcentaje</v>
      </c>
      <c r="E91" s="205">
        <v>0.9</v>
      </c>
      <c r="F91" s="205">
        <v>0.9</v>
      </c>
      <c r="G91" s="205">
        <v>0.9</v>
      </c>
      <c r="H91" s="205">
        <v>0.9</v>
      </c>
      <c r="I91" s="205">
        <v>0.91</v>
      </c>
      <c r="J91" s="205">
        <v>0.91</v>
      </c>
      <c r="K91" s="205">
        <v>0.9</v>
      </c>
      <c r="L91" s="206">
        <v>0.9</v>
      </c>
      <c r="M91" s="205">
        <v>0.9</v>
      </c>
      <c r="N91" s="206">
        <v>0.91</v>
      </c>
      <c r="O91" s="205">
        <v>0.91</v>
      </c>
      <c r="P91" s="205">
        <v>0.9</v>
      </c>
      <c r="Q91" s="471">
        <v>11534.498207885306</v>
      </c>
      <c r="R91" s="204">
        <f>AVERAGE(E91:P91)</f>
        <v>0.90333333333333343</v>
      </c>
      <c r="S91" s="273">
        <f>R91/R89</f>
        <v>0.97132616487455226</v>
      </c>
      <c r="T91" s="473">
        <f>R92/R90</f>
        <v>0.99545561500350388</v>
      </c>
      <c r="V91" s="191"/>
    </row>
    <row r="92" spans="1:22" ht="35.25" customHeight="1" x14ac:dyDescent="0.3">
      <c r="A92" s="477"/>
      <c r="B92" s="480"/>
      <c r="C92" s="466"/>
      <c r="D92" s="180" t="str">
        <f>D90</f>
        <v>Monto</v>
      </c>
      <c r="E92" s="185">
        <v>121439.94999999998</v>
      </c>
      <c r="F92" s="185">
        <v>118492.27999999998</v>
      </c>
      <c r="G92" s="185">
        <v>115996.24</v>
      </c>
      <c r="H92" s="185">
        <v>115179.00000000003</v>
      </c>
      <c r="I92" s="185">
        <v>120908.22999999998</v>
      </c>
      <c r="J92" s="185">
        <v>71843.44</v>
      </c>
      <c r="K92" s="185">
        <v>158566.65000000002</v>
      </c>
      <c r="L92" s="187">
        <v>114497.56999999999</v>
      </c>
      <c r="M92" s="185">
        <v>113417.45000000003</v>
      </c>
      <c r="N92" s="187">
        <v>125104.26999999999</v>
      </c>
      <c r="O92" s="185">
        <v>112336.78</v>
      </c>
      <c r="P92" s="185">
        <v>123577.51000000001</v>
      </c>
      <c r="Q92" s="472"/>
      <c r="R92" s="188">
        <f t="shared" ref="R92" si="8">SUM(E92:P92)</f>
        <v>1411359.3699999999</v>
      </c>
      <c r="S92" s="274"/>
      <c r="T92" s="474"/>
      <c r="V92" s="191"/>
    </row>
    <row r="93" spans="1:22" ht="35.25" customHeight="1" x14ac:dyDescent="0.3">
      <c r="A93" s="475">
        <v>20</v>
      </c>
      <c r="B93" s="478" t="s">
        <v>213</v>
      </c>
      <c r="C93" s="465" t="s">
        <v>42</v>
      </c>
      <c r="D93" s="180" t="s">
        <v>161</v>
      </c>
      <c r="E93" s="204">
        <v>0.93</v>
      </c>
      <c r="F93" s="204">
        <v>0.93</v>
      </c>
      <c r="G93" s="204">
        <v>0.93</v>
      </c>
      <c r="H93" s="204">
        <v>0.93</v>
      </c>
      <c r="I93" s="204">
        <v>0.93</v>
      </c>
      <c r="J93" s="204">
        <v>0.93</v>
      </c>
      <c r="K93" s="204">
        <v>0.93</v>
      </c>
      <c r="L93" s="141">
        <v>0.93</v>
      </c>
      <c r="M93" s="204">
        <v>0.93</v>
      </c>
      <c r="N93" s="141">
        <v>0.93</v>
      </c>
      <c r="O93" s="204">
        <v>0.93</v>
      </c>
      <c r="P93" s="204">
        <v>0.93</v>
      </c>
      <c r="Q93" s="471">
        <v>23750</v>
      </c>
      <c r="R93" s="204">
        <f>AVERAGE(E93:P93)</f>
        <v>0.92999999999999983</v>
      </c>
      <c r="S93" s="481" t="s">
        <v>205</v>
      </c>
      <c r="T93" s="468" t="s">
        <v>179</v>
      </c>
      <c r="V93" s="469">
        <f>[3]ENTIDADES!$A$63</f>
        <v>4020</v>
      </c>
    </row>
    <row r="94" spans="1:22" ht="35.25" customHeight="1" x14ac:dyDescent="0.3">
      <c r="A94" s="476"/>
      <c r="B94" s="479"/>
      <c r="C94" s="466"/>
      <c r="D94" s="180" t="s">
        <v>47</v>
      </c>
      <c r="E94" s="185">
        <v>130250.65999999999</v>
      </c>
      <c r="F94" s="185">
        <v>113769.15999999999</v>
      </c>
      <c r="G94" s="185">
        <v>101458.29</v>
      </c>
      <c r="H94" s="185">
        <v>106070.36000000003</v>
      </c>
      <c r="I94" s="185">
        <v>99399.85000000002</v>
      </c>
      <c r="J94" s="185">
        <v>60990.67</v>
      </c>
      <c r="K94" s="185">
        <v>141342.32999999999</v>
      </c>
      <c r="L94" s="187">
        <v>94380.87999999999</v>
      </c>
      <c r="M94" s="185">
        <v>92969.239999999976</v>
      </c>
      <c r="N94" s="187">
        <v>124684.66999999998</v>
      </c>
      <c r="O94" s="185">
        <v>123589.90999999997</v>
      </c>
      <c r="P94" s="185">
        <v>163049.71999999997</v>
      </c>
      <c r="Q94" s="472"/>
      <c r="R94" s="188">
        <f>SUM(E94:P94)</f>
        <v>1351955.74</v>
      </c>
      <c r="S94" s="482"/>
      <c r="T94" s="468"/>
      <c r="V94" s="470"/>
    </row>
    <row r="95" spans="1:22" ht="35.25" customHeight="1" x14ac:dyDescent="0.3">
      <c r="A95" s="476"/>
      <c r="B95" s="479"/>
      <c r="C95" s="465" t="s">
        <v>48</v>
      </c>
      <c r="D95" s="180" t="str">
        <f>D93</f>
        <v>Porcentaje</v>
      </c>
      <c r="E95" s="205">
        <v>0.9</v>
      </c>
      <c r="F95" s="205">
        <v>0.91</v>
      </c>
      <c r="G95" s="205">
        <v>0.9</v>
      </c>
      <c r="H95" s="205">
        <v>0.91</v>
      </c>
      <c r="I95" s="205">
        <v>0.9</v>
      </c>
      <c r="J95" s="205">
        <v>0.91</v>
      </c>
      <c r="K95" s="205">
        <v>0.9</v>
      </c>
      <c r="L95" s="206">
        <v>0.9</v>
      </c>
      <c r="M95" s="205">
        <v>0.9</v>
      </c>
      <c r="N95" s="206">
        <v>0.91</v>
      </c>
      <c r="O95" s="205">
        <v>0.91</v>
      </c>
      <c r="P95" s="205">
        <v>0.9</v>
      </c>
      <c r="Q95" s="471">
        <v>23111.559139784953</v>
      </c>
      <c r="R95" s="204">
        <f>AVERAGE(E95:P95)</f>
        <v>0.90416666666666679</v>
      </c>
      <c r="S95" s="273">
        <f>R95/R93</f>
        <v>0.97222222222222254</v>
      </c>
      <c r="T95" s="473">
        <f>R96/R94</f>
        <v>0.98946289469505866</v>
      </c>
      <c r="V95" s="191"/>
    </row>
    <row r="96" spans="1:22" ht="35.25" customHeight="1" x14ac:dyDescent="0.3">
      <c r="A96" s="477"/>
      <c r="B96" s="480"/>
      <c r="C96" s="466"/>
      <c r="D96" s="180" t="str">
        <f>D94</f>
        <v>Monto</v>
      </c>
      <c r="E96" s="185">
        <v>130250.65999999999</v>
      </c>
      <c r="F96" s="185">
        <v>113769.15999999999</v>
      </c>
      <c r="G96" s="185">
        <v>101458.29</v>
      </c>
      <c r="H96" s="185">
        <v>106070.36000000003</v>
      </c>
      <c r="I96" s="185">
        <v>99399.85000000002</v>
      </c>
      <c r="J96" s="185">
        <v>60990.67</v>
      </c>
      <c r="K96" s="185">
        <v>141342.32999999999</v>
      </c>
      <c r="L96" s="187">
        <v>94380.87999999999</v>
      </c>
      <c r="M96" s="185">
        <v>92969.239999999976</v>
      </c>
      <c r="N96" s="187">
        <v>124684.66999999998</v>
      </c>
      <c r="O96" s="185">
        <v>123589.90999999997</v>
      </c>
      <c r="P96" s="185">
        <v>148804.01999999999</v>
      </c>
      <c r="Q96" s="472"/>
      <c r="R96" s="188">
        <f t="shared" ref="R96:R100" si="9">SUM(E96:P96)</f>
        <v>1337710.04</v>
      </c>
      <c r="S96" s="274"/>
      <c r="T96" s="474"/>
      <c r="V96" s="191"/>
    </row>
    <row r="97" spans="1:22" ht="35.25" customHeight="1" x14ac:dyDescent="0.3">
      <c r="A97" s="475">
        <v>21</v>
      </c>
      <c r="B97" s="478" t="s">
        <v>214</v>
      </c>
      <c r="C97" s="465" t="s">
        <v>42</v>
      </c>
      <c r="D97" s="180" t="s">
        <v>161</v>
      </c>
      <c r="E97" s="204">
        <v>0.93</v>
      </c>
      <c r="F97" s="204">
        <v>0.93</v>
      </c>
      <c r="G97" s="204">
        <v>0.93</v>
      </c>
      <c r="H97" s="204">
        <v>0.93</v>
      </c>
      <c r="I97" s="204">
        <v>0.93</v>
      </c>
      <c r="J97" s="204">
        <v>0.93</v>
      </c>
      <c r="K97" s="204">
        <v>0.93</v>
      </c>
      <c r="L97" s="141">
        <v>0.93</v>
      </c>
      <c r="M97" s="204">
        <v>0.93</v>
      </c>
      <c r="N97" s="141">
        <v>0.93</v>
      </c>
      <c r="O97" s="204">
        <v>0.93</v>
      </c>
      <c r="P97" s="204">
        <v>0.93</v>
      </c>
      <c r="Q97" s="471">
        <v>23750</v>
      </c>
      <c r="R97" s="204">
        <f>AVERAGE(E97:P97)</f>
        <v>0.92999999999999983</v>
      </c>
      <c r="S97" s="481" t="s">
        <v>205</v>
      </c>
      <c r="T97" s="468" t="s">
        <v>179</v>
      </c>
      <c r="V97" s="469">
        <f>[3]ENTIDADES!$A$64</f>
        <v>4021</v>
      </c>
    </row>
    <row r="98" spans="1:22" ht="35.25" customHeight="1" x14ac:dyDescent="0.3">
      <c r="A98" s="476"/>
      <c r="B98" s="479"/>
      <c r="C98" s="466"/>
      <c r="D98" s="180" t="s">
        <v>47</v>
      </c>
      <c r="E98" s="200">
        <v>5926.7699999999995</v>
      </c>
      <c r="F98" s="200">
        <v>5873.8599999999988</v>
      </c>
      <c r="G98" s="200">
        <v>5720.0200000000013</v>
      </c>
      <c r="H98" s="200">
        <v>3301.1099999999992</v>
      </c>
      <c r="I98" s="200">
        <v>803</v>
      </c>
      <c r="J98" s="200">
        <v>746</v>
      </c>
      <c r="K98" s="185">
        <v>844.29</v>
      </c>
      <c r="L98" s="187">
        <v>795</v>
      </c>
      <c r="M98" s="185">
        <v>795</v>
      </c>
      <c r="N98" s="187">
        <v>794.16</v>
      </c>
      <c r="O98" s="185">
        <v>795.16</v>
      </c>
      <c r="P98" s="185">
        <v>10250.459999999999</v>
      </c>
      <c r="Q98" s="472"/>
      <c r="R98" s="188">
        <f t="shared" si="9"/>
        <v>36644.83</v>
      </c>
      <c r="S98" s="482"/>
      <c r="T98" s="468"/>
      <c r="V98" s="470"/>
    </row>
    <row r="99" spans="1:22" ht="35.25" customHeight="1" x14ac:dyDescent="0.3">
      <c r="A99" s="476"/>
      <c r="B99" s="479"/>
      <c r="C99" s="465" t="s">
        <v>48</v>
      </c>
      <c r="D99" s="180" t="str">
        <f>D97</f>
        <v>Porcentaje</v>
      </c>
      <c r="E99" s="205">
        <v>0.9</v>
      </c>
      <c r="F99" s="205">
        <v>0.9</v>
      </c>
      <c r="G99" s="205">
        <v>0.9</v>
      </c>
      <c r="H99" s="205">
        <v>0.9</v>
      </c>
      <c r="I99" s="205">
        <v>0.9</v>
      </c>
      <c r="J99" s="205">
        <v>0.9</v>
      </c>
      <c r="K99" s="205">
        <v>0.9</v>
      </c>
      <c r="L99" s="206">
        <v>0.9</v>
      </c>
      <c r="M99" s="205">
        <v>0.9</v>
      </c>
      <c r="N99" s="206">
        <v>0.9</v>
      </c>
      <c r="O99" s="205">
        <v>0.9</v>
      </c>
      <c r="P99" s="205">
        <v>0.9</v>
      </c>
      <c r="Q99" s="471">
        <v>22983.870967741943</v>
      </c>
      <c r="R99" s="204">
        <f>AVERAGE(E99:P99)</f>
        <v>0.90000000000000024</v>
      </c>
      <c r="S99" s="273">
        <f>R99/R97</f>
        <v>0.96774193548387144</v>
      </c>
      <c r="T99" s="473">
        <f>R100/R98</f>
        <v>0.74064117639514215</v>
      </c>
      <c r="V99" s="191"/>
    </row>
    <row r="100" spans="1:22" ht="35.25" customHeight="1" x14ac:dyDescent="0.3">
      <c r="A100" s="477"/>
      <c r="B100" s="480"/>
      <c r="C100" s="466"/>
      <c r="D100" s="180" t="str">
        <f>D98</f>
        <v>Monto</v>
      </c>
      <c r="E100" s="200">
        <v>5926.7699999999995</v>
      </c>
      <c r="F100" s="200">
        <v>5873.8599999999988</v>
      </c>
      <c r="G100" s="200">
        <v>5720.0200000000013</v>
      </c>
      <c r="H100" s="200">
        <v>3301.1099999999992</v>
      </c>
      <c r="I100" s="200">
        <v>803</v>
      </c>
      <c r="J100" s="200">
        <v>746</v>
      </c>
      <c r="K100" s="185">
        <v>844.29</v>
      </c>
      <c r="L100" s="187">
        <v>795</v>
      </c>
      <c r="M100" s="185">
        <v>795</v>
      </c>
      <c r="N100" s="187">
        <v>794.16</v>
      </c>
      <c r="O100" s="185">
        <v>795.16</v>
      </c>
      <c r="P100" s="185">
        <v>746.3</v>
      </c>
      <c r="Q100" s="472"/>
      <c r="R100" s="188">
        <f t="shared" si="9"/>
        <v>27140.67</v>
      </c>
      <c r="S100" s="274"/>
      <c r="T100" s="474"/>
      <c r="V100" s="191"/>
    </row>
    <row r="101" spans="1:22" ht="35.25" customHeight="1" x14ac:dyDescent="0.3">
      <c r="A101" s="475">
        <v>22</v>
      </c>
      <c r="B101" s="478" t="s">
        <v>215</v>
      </c>
      <c r="C101" s="465" t="s">
        <v>42</v>
      </c>
      <c r="D101" s="180" t="s">
        <v>161</v>
      </c>
      <c r="E101" s="204">
        <v>0.93</v>
      </c>
      <c r="F101" s="204">
        <v>0.93</v>
      </c>
      <c r="G101" s="204">
        <v>0.93</v>
      </c>
      <c r="H101" s="204">
        <v>0.93</v>
      </c>
      <c r="I101" s="204">
        <v>0.93</v>
      </c>
      <c r="J101" s="204">
        <v>0.93</v>
      </c>
      <c r="K101" s="204">
        <v>0.93</v>
      </c>
      <c r="L101" s="141">
        <v>0.93</v>
      </c>
      <c r="M101" s="204">
        <v>0.93</v>
      </c>
      <c r="N101" s="141">
        <v>0.93</v>
      </c>
      <c r="O101" s="204">
        <v>0.93</v>
      </c>
      <c r="P101" s="204">
        <v>0.93</v>
      </c>
      <c r="Q101" s="471">
        <v>6300</v>
      </c>
      <c r="R101" s="204">
        <f>AVERAGE(E101:P101)</f>
        <v>0.92999999999999983</v>
      </c>
      <c r="S101" s="481" t="s">
        <v>205</v>
      </c>
      <c r="T101" s="468" t="s">
        <v>179</v>
      </c>
      <c r="V101" s="469">
        <f>[3]ENTIDADES!$A$65</f>
        <v>4022</v>
      </c>
    </row>
    <row r="102" spans="1:22" ht="35.25" customHeight="1" x14ac:dyDescent="0.3">
      <c r="A102" s="476"/>
      <c r="B102" s="479"/>
      <c r="C102" s="466"/>
      <c r="D102" s="180" t="s">
        <v>47</v>
      </c>
      <c r="E102" s="200">
        <v>61303.37000000001</v>
      </c>
      <c r="F102" s="200">
        <v>62912.390000000007</v>
      </c>
      <c r="G102" s="200">
        <v>137935.81</v>
      </c>
      <c r="H102" s="200">
        <v>76168.530000000013</v>
      </c>
      <c r="I102" s="200">
        <v>78434.3</v>
      </c>
      <c r="J102" s="200">
        <v>20324.09</v>
      </c>
      <c r="K102" s="185">
        <v>110340.07000000002</v>
      </c>
      <c r="L102" s="187">
        <v>84009.24</v>
      </c>
      <c r="M102" s="185">
        <v>80375.659999999989</v>
      </c>
      <c r="N102" s="187">
        <v>95043.74</v>
      </c>
      <c r="O102" s="185">
        <v>85122.74</v>
      </c>
      <c r="P102" s="185">
        <v>93863.429999999978</v>
      </c>
      <c r="Q102" s="472"/>
      <c r="R102" s="188">
        <f>SUM(E102:P102)</f>
        <v>985833.37</v>
      </c>
      <c r="S102" s="482"/>
      <c r="T102" s="468"/>
      <c r="V102" s="470"/>
    </row>
    <row r="103" spans="1:22" ht="35.25" customHeight="1" x14ac:dyDescent="0.3">
      <c r="A103" s="476"/>
      <c r="B103" s="479"/>
      <c r="C103" s="465" t="s">
        <v>48</v>
      </c>
      <c r="D103" s="180" t="str">
        <f>D101</f>
        <v>Porcentaje</v>
      </c>
      <c r="E103" s="205">
        <v>0.91</v>
      </c>
      <c r="F103" s="205">
        <v>0.91</v>
      </c>
      <c r="G103" s="205">
        <v>0.9</v>
      </c>
      <c r="H103" s="205">
        <v>0.9</v>
      </c>
      <c r="I103" s="205">
        <v>0.9</v>
      </c>
      <c r="J103" s="205">
        <v>0.91</v>
      </c>
      <c r="K103" s="205">
        <v>0.9</v>
      </c>
      <c r="L103" s="206">
        <v>0.9</v>
      </c>
      <c r="M103" s="205">
        <v>0.9</v>
      </c>
      <c r="N103" s="206">
        <v>0.9</v>
      </c>
      <c r="O103" s="205">
        <v>0.9</v>
      </c>
      <c r="P103" s="205">
        <v>0.9</v>
      </c>
      <c r="Q103" s="471">
        <v>6130.6451612903247</v>
      </c>
      <c r="R103" s="204">
        <f>AVERAGE(E103:P103)</f>
        <v>0.90250000000000019</v>
      </c>
      <c r="S103" s="273">
        <f>R103/R101</f>
        <v>0.97043010752688208</v>
      </c>
      <c r="T103" s="473">
        <f>R104/R102</f>
        <v>0.99591195619600503</v>
      </c>
      <c r="V103" s="191"/>
    </row>
    <row r="104" spans="1:22" ht="35.25" customHeight="1" x14ac:dyDescent="0.3">
      <c r="A104" s="477"/>
      <c r="B104" s="480"/>
      <c r="C104" s="466"/>
      <c r="D104" s="180" t="str">
        <f>D102</f>
        <v>Monto</v>
      </c>
      <c r="E104" s="200">
        <v>61303.37000000001</v>
      </c>
      <c r="F104" s="200">
        <v>62912.390000000007</v>
      </c>
      <c r="G104" s="200">
        <v>137935.81</v>
      </c>
      <c r="H104" s="200">
        <v>76168.530000000013</v>
      </c>
      <c r="I104" s="200">
        <v>78434.3</v>
      </c>
      <c r="J104" s="200">
        <v>20324.09</v>
      </c>
      <c r="K104" s="185">
        <v>110340.07000000002</v>
      </c>
      <c r="L104" s="187">
        <v>84009.24</v>
      </c>
      <c r="M104" s="185">
        <v>80375.659999999989</v>
      </c>
      <c r="N104" s="187">
        <v>95043.74</v>
      </c>
      <c r="O104" s="185">
        <v>85122.74</v>
      </c>
      <c r="P104" s="185">
        <v>89833.299999999988</v>
      </c>
      <c r="Q104" s="472"/>
      <c r="R104" s="188">
        <f t="shared" ref="R104" si="10">SUM(E104:P104)</f>
        <v>981803.24</v>
      </c>
      <c r="S104" s="274"/>
      <c r="T104" s="474"/>
      <c r="V104" s="191"/>
    </row>
    <row r="105" spans="1:22" ht="35.25" customHeight="1" x14ac:dyDescent="0.3">
      <c r="A105" s="475">
        <v>23</v>
      </c>
      <c r="B105" s="478" t="s">
        <v>216</v>
      </c>
      <c r="C105" s="465" t="s">
        <v>42</v>
      </c>
      <c r="D105" s="180" t="s">
        <v>161</v>
      </c>
      <c r="E105" s="204">
        <v>0.93</v>
      </c>
      <c r="F105" s="204">
        <v>0.93</v>
      </c>
      <c r="G105" s="204">
        <v>0.93</v>
      </c>
      <c r="H105" s="204">
        <v>0.93</v>
      </c>
      <c r="I105" s="204">
        <v>0.93</v>
      </c>
      <c r="J105" s="204">
        <v>0.93</v>
      </c>
      <c r="K105" s="204">
        <v>0.93</v>
      </c>
      <c r="L105" s="141">
        <v>0.93</v>
      </c>
      <c r="M105" s="204">
        <v>0.93</v>
      </c>
      <c r="N105" s="141">
        <v>0.93</v>
      </c>
      <c r="O105" s="204">
        <v>0.93</v>
      </c>
      <c r="P105" s="204">
        <v>0.93</v>
      </c>
      <c r="Q105" s="471">
        <v>9500</v>
      </c>
      <c r="R105" s="204">
        <f>AVERAGE(E105:P105)</f>
        <v>0.92999999999999983</v>
      </c>
      <c r="S105" s="481" t="s">
        <v>205</v>
      </c>
      <c r="T105" s="468" t="s">
        <v>179</v>
      </c>
      <c r="V105" s="469">
        <f>[3]ENTIDADES!$A$66</f>
        <v>4023</v>
      </c>
    </row>
    <row r="106" spans="1:22" ht="35.25" customHeight="1" x14ac:dyDescent="0.3">
      <c r="A106" s="476"/>
      <c r="B106" s="479"/>
      <c r="C106" s="466"/>
      <c r="D106" s="180" t="s">
        <v>47</v>
      </c>
      <c r="E106" s="200">
        <v>34162.149999999994</v>
      </c>
      <c r="F106" s="200">
        <v>33098.579999999994</v>
      </c>
      <c r="G106" s="200">
        <v>32123.06</v>
      </c>
      <c r="H106" s="200">
        <v>32448.18</v>
      </c>
      <c r="I106" s="200">
        <v>32234.100000000002</v>
      </c>
      <c r="J106" s="200">
        <v>38181.24</v>
      </c>
      <c r="K106" s="185">
        <v>34433.960000000006</v>
      </c>
      <c r="L106" s="187">
        <v>32411.320000000003</v>
      </c>
      <c r="M106" s="185">
        <v>32199.130000000005</v>
      </c>
      <c r="N106" s="187">
        <v>42495.220000000008</v>
      </c>
      <c r="O106" s="185">
        <v>32128.269999999997</v>
      </c>
      <c r="P106" s="185">
        <v>64021.740000000005</v>
      </c>
      <c r="Q106" s="472"/>
      <c r="R106" s="188">
        <f>SUM(E106:P106)</f>
        <v>439936.95</v>
      </c>
      <c r="S106" s="482"/>
      <c r="T106" s="468"/>
      <c r="V106" s="470"/>
    </row>
    <row r="107" spans="1:22" ht="35.25" customHeight="1" x14ac:dyDescent="0.3">
      <c r="A107" s="476"/>
      <c r="B107" s="479"/>
      <c r="C107" s="465" t="s">
        <v>48</v>
      </c>
      <c r="D107" s="180" t="str">
        <f>D105</f>
        <v>Porcentaje</v>
      </c>
      <c r="E107" s="205">
        <v>0.9</v>
      </c>
      <c r="F107" s="205">
        <v>0.91</v>
      </c>
      <c r="G107" s="205">
        <v>0.9</v>
      </c>
      <c r="H107" s="205">
        <v>0.91</v>
      </c>
      <c r="I107" s="205">
        <v>0.91</v>
      </c>
      <c r="J107" s="205">
        <v>0.91</v>
      </c>
      <c r="K107" s="205">
        <v>0.9</v>
      </c>
      <c r="L107" s="206">
        <v>0.9</v>
      </c>
      <c r="M107" s="205">
        <v>0.9</v>
      </c>
      <c r="N107" s="206">
        <v>0.91</v>
      </c>
      <c r="O107" s="205">
        <v>0.91</v>
      </c>
      <c r="P107" s="205">
        <v>0.9</v>
      </c>
      <c r="Q107" s="471">
        <v>9261.6487455197148</v>
      </c>
      <c r="R107" s="204">
        <f>AVERAGE(E107:P107)</f>
        <v>0.90500000000000014</v>
      </c>
      <c r="S107" s="273">
        <f>R107/R105</f>
        <v>0.97311827956989283</v>
      </c>
      <c r="T107" s="473">
        <f>R108/R106</f>
        <v>0.93241927053410723</v>
      </c>
      <c r="V107" s="191"/>
    </row>
    <row r="108" spans="1:22" ht="35.25" customHeight="1" x14ac:dyDescent="0.3">
      <c r="A108" s="477"/>
      <c r="B108" s="480"/>
      <c r="C108" s="466"/>
      <c r="D108" s="180" t="str">
        <f>D106</f>
        <v>Monto</v>
      </c>
      <c r="E108" s="200">
        <v>34162.149999999994</v>
      </c>
      <c r="F108" s="200">
        <v>33098.579999999994</v>
      </c>
      <c r="G108" s="200">
        <v>32123.06</v>
      </c>
      <c r="H108" s="200">
        <v>32448.18</v>
      </c>
      <c r="I108" s="200">
        <v>32234.100000000002</v>
      </c>
      <c r="J108" s="200">
        <v>38181.24</v>
      </c>
      <c r="K108" s="185">
        <v>34433.960000000006</v>
      </c>
      <c r="L108" s="187">
        <v>32411.320000000003</v>
      </c>
      <c r="M108" s="185">
        <v>32199.130000000005</v>
      </c>
      <c r="N108" s="187">
        <v>42495.220000000008</v>
      </c>
      <c r="O108" s="185">
        <v>32128.269999999997</v>
      </c>
      <c r="P108" s="185">
        <v>34290.480000000003</v>
      </c>
      <c r="Q108" s="472"/>
      <c r="R108" s="188">
        <f t="shared" ref="R108" si="11">SUM(E108:P108)</f>
        <v>410205.69</v>
      </c>
      <c r="S108" s="274"/>
      <c r="T108" s="474"/>
      <c r="V108" s="191"/>
    </row>
    <row r="109" spans="1:22" ht="35.25" customHeight="1" x14ac:dyDescent="0.3">
      <c r="A109" s="475">
        <v>24</v>
      </c>
      <c r="B109" s="478" t="s">
        <v>217</v>
      </c>
      <c r="C109" s="465" t="s">
        <v>42</v>
      </c>
      <c r="D109" s="180" t="s">
        <v>161</v>
      </c>
      <c r="E109" s="204">
        <v>0.93</v>
      </c>
      <c r="F109" s="204">
        <v>0.93</v>
      </c>
      <c r="G109" s="204">
        <v>0.93</v>
      </c>
      <c r="H109" s="204">
        <v>0.93</v>
      </c>
      <c r="I109" s="204">
        <v>0.93</v>
      </c>
      <c r="J109" s="204">
        <v>0.93</v>
      </c>
      <c r="K109" s="204">
        <v>0.93</v>
      </c>
      <c r="L109" s="141">
        <v>0.93</v>
      </c>
      <c r="M109" s="204">
        <v>0.93</v>
      </c>
      <c r="N109" s="141">
        <v>0.93</v>
      </c>
      <c r="O109" s="204">
        <v>0.93</v>
      </c>
      <c r="P109" s="204">
        <v>0.93</v>
      </c>
      <c r="Q109" s="471">
        <v>11875</v>
      </c>
      <c r="R109" s="204">
        <f>AVERAGE(E109:P109)</f>
        <v>0.92999999999999983</v>
      </c>
      <c r="S109" s="481" t="s">
        <v>205</v>
      </c>
      <c r="T109" s="468" t="s">
        <v>179</v>
      </c>
      <c r="V109" s="469">
        <f>[3]ENTIDADES!$A$67</f>
        <v>4024</v>
      </c>
    </row>
    <row r="110" spans="1:22" ht="35.25" customHeight="1" x14ac:dyDescent="0.3">
      <c r="A110" s="476"/>
      <c r="B110" s="479"/>
      <c r="C110" s="466"/>
      <c r="D110" s="180" t="s">
        <v>47</v>
      </c>
      <c r="E110" s="200">
        <v>12829.070000000002</v>
      </c>
      <c r="F110" s="200">
        <v>12085.370000000004</v>
      </c>
      <c r="G110" s="200">
        <v>11236.640000000001</v>
      </c>
      <c r="H110" s="200">
        <v>7159.02</v>
      </c>
      <c r="I110" s="200">
        <v>3443.48</v>
      </c>
      <c r="J110" s="200">
        <v>1386.77</v>
      </c>
      <c r="K110" s="185">
        <v>4449.68</v>
      </c>
      <c r="L110" s="187">
        <v>2801.87</v>
      </c>
      <c r="M110" s="185">
        <v>2678.87</v>
      </c>
      <c r="N110" s="187">
        <v>3139.15</v>
      </c>
      <c r="O110" s="185">
        <v>3147.87</v>
      </c>
      <c r="P110" s="185">
        <v>30370.67</v>
      </c>
      <c r="Q110" s="472"/>
      <c r="R110" s="188">
        <f>SUM(E110:P110)</f>
        <v>94728.460000000021</v>
      </c>
      <c r="S110" s="482"/>
      <c r="T110" s="468"/>
      <c r="V110" s="470"/>
    </row>
    <row r="111" spans="1:22" ht="35.25" customHeight="1" x14ac:dyDescent="0.3">
      <c r="A111" s="476"/>
      <c r="B111" s="479"/>
      <c r="C111" s="465" t="s">
        <v>48</v>
      </c>
      <c r="D111" s="180" t="str">
        <f>D109</f>
        <v>Porcentaje</v>
      </c>
      <c r="E111" s="205">
        <v>0.91</v>
      </c>
      <c r="F111" s="205">
        <v>0.9</v>
      </c>
      <c r="G111" s="205">
        <v>0.9</v>
      </c>
      <c r="H111" s="205">
        <v>0.9</v>
      </c>
      <c r="I111" s="205">
        <v>0.9</v>
      </c>
      <c r="J111" s="205">
        <v>0.91</v>
      </c>
      <c r="K111" s="205">
        <v>0.9</v>
      </c>
      <c r="L111" s="206">
        <v>0.9</v>
      </c>
      <c r="M111" s="205">
        <v>0.9</v>
      </c>
      <c r="N111" s="206">
        <v>0.9</v>
      </c>
      <c r="O111" s="205">
        <v>0.9</v>
      </c>
      <c r="P111" s="205">
        <v>0.78</v>
      </c>
      <c r="Q111" s="471">
        <v>11534.498207885306</v>
      </c>
      <c r="R111" s="204">
        <f>AVERAGE(E111:P111)</f>
        <v>0.89166666666666672</v>
      </c>
      <c r="S111" s="273">
        <f>R111/R109</f>
        <v>0.95878136200716868</v>
      </c>
      <c r="T111" s="473">
        <f>R112/R110</f>
        <v>0.8700982788066014</v>
      </c>
      <c r="V111" s="191"/>
    </row>
    <row r="112" spans="1:22" ht="35.25" customHeight="1" x14ac:dyDescent="0.3">
      <c r="A112" s="477"/>
      <c r="B112" s="480"/>
      <c r="C112" s="466"/>
      <c r="D112" s="180" t="str">
        <f>D110</f>
        <v>Monto</v>
      </c>
      <c r="E112" s="200">
        <v>12829.070000000002</v>
      </c>
      <c r="F112" s="200">
        <v>12085.370000000004</v>
      </c>
      <c r="G112" s="200">
        <v>11236.640000000001</v>
      </c>
      <c r="H112" s="200">
        <v>7159.02</v>
      </c>
      <c r="I112" s="200">
        <v>3443.48</v>
      </c>
      <c r="J112" s="200">
        <v>1386.77</v>
      </c>
      <c r="K112" s="185">
        <v>4449.68</v>
      </c>
      <c r="L112" s="187">
        <v>2801.87</v>
      </c>
      <c r="M112" s="185">
        <v>2678.87</v>
      </c>
      <c r="N112" s="187">
        <v>3139.15</v>
      </c>
      <c r="O112" s="185">
        <v>3147.87</v>
      </c>
      <c r="P112" s="185">
        <v>18065.28</v>
      </c>
      <c r="Q112" s="472"/>
      <c r="R112" s="188">
        <f t="shared" ref="R112" si="12">SUM(E112:P112)</f>
        <v>82423.070000000007</v>
      </c>
      <c r="S112" s="274"/>
      <c r="T112" s="474"/>
      <c r="V112" s="191"/>
    </row>
    <row r="113" spans="1:22" ht="35.25" customHeight="1" x14ac:dyDescent="0.3">
      <c r="A113" s="475">
        <v>25</v>
      </c>
      <c r="B113" s="478" t="s">
        <v>218</v>
      </c>
      <c r="C113" s="465" t="s">
        <v>42</v>
      </c>
      <c r="D113" s="180" t="s">
        <v>161</v>
      </c>
      <c r="E113" s="204">
        <v>0.85</v>
      </c>
      <c r="F113" s="204">
        <v>0.85</v>
      </c>
      <c r="G113" s="204">
        <v>0.85</v>
      </c>
      <c r="H113" s="204">
        <v>0.85</v>
      </c>
      <c r="I113" s="204">
        <v>0.85</v>
      </c>
      <c r="J113" s="204">
        <v>0.85</v>
      </c>
      <c r="K113" s="204">
        <v>0.85</v>
      </c>
      <c r="L113" s="141">
        <v>0.85</v>
      </c>
      <c r="M113" s="204">
        <v>0.85</v>
      </c>
      <c r="N113" s="141">
        <v>0.85</v>
      </c>
      <c r="O113" s="204">
        <v>0.85</v>
      </c>
      <c r="P113" s="204">
        <v>0.85</v>
      </c>
      <c r="Q113" s="471">
        <v>125800</v>
      </c>
      <c r="R113" s="204">
        <f>AVERAGE(E113:P113)</f>
        <v>0.84999999999999976</v>
      </c>
      <c r="S113" s="481" t="s">
        <v>219</v>
      </c>
      <c r="T113" s="468" t="s">
        <v>179</v>
      </c>
      <c r="V113" s="469">
        <f>[3]ENTIDADES!$A$69</f>
        <v>4026</v>
      </c>
    </row>
    <row r="114" spans="1:22" ht="35.25" customHeight="1" x14ac:dyDescent="0.3">
      <c r="A114" s="476"/>
      <c r="B114" s="479"/>
      <c r="C114" s="466"/>
      <c r="D114" s="180" t="s">
        <v>47</v>
      </c>
      <c r="E114" s="200">
        <v>301100.87000000005</v>
      </c>
      <c r="F114" s="200">
        <v>262978.15000000002</v>
      </c>
      <c r="G114" s="200">
        <v>264479.50999999995</v>
      </c>
      <c r="H114" s="200">
        <v>268687.69999999995</v>
      </c>
      <c r="I114" s="200">
        <v>280322.19999999995</v>
      </c>
      <c r="J114" s="200">
        <v>88167.020000000033</v>
      </c>
      <c r="K114" s="185">
        <v>290230.75000000006</v>
      </c>
      <c r="L114" s="187">
        <v>296278.0400000001</v>
      </c>
      <c r="M114" s="185">
        <v>282638.38000000006</v>
      </c>
      <c r="N114" s="187">
        <v>294606.19</v>
      </c>
      <c r="O114" s="185">
        <v>275308.75999999995</v>
      </c>
      <c r="P114" s="185">
        <v>611868.46999999986</v>
      </c>
      <c r="Q114" s="472"/>
      <c r="R114" s="188">
        <f>SUM(E114:P114)</f>
        <v>3516666.0399999996</v>
      </c>
      <c r="S114" s="482"/>
      <c r="T114" s="468"/>
      <c r="V114" s="470"/>
    </row>
    <row r="115" spans="1:22" ht="35.25" customHeight="1" x14ac:dyDescent="0.3">
      <c r="A115" s="476"/>
      <c r="B115" s="479"/>
      <c r="C115" s="465" t="s">
        <v>48</v>
      </c>
      <c r="D115" s="180" t="str">
        <f>D113</f>
        <v>Porcentaje</v>
      </c>
      <c r="E115" s="205">
        <v>0.8</v>
      </c>
      <c r="F115" s="205">
        <v>0.84</v>
      </c>
      <c r="G115" s="205">
        <v>0.82</v>
      </c>
      <c r="H115" s="205">
        <v>0.8</v>
      </c>
      <c r="I115" s="205">
        <v>0.84</v>
      </c>
      <c r="J115" s="205">
        <v>0.83</v>
      </c>
      <c r="K115" s="205">
        <v>0.8</v>
      </c>
      <c r="L115" s="206">
        <v>0.82</v>
      </c>
      <c r="M115" s="205">
        <v>0.8</v>
      </c>
      <c r="N115" s="206">
        <v>0.82</v>
      </c>
      <c r="O115" s="205">
        <v>0.85</v>
      </c>
      <c r="P115" s="205">
        <v>0.84</v>
      </c>
      <c r="Q115" s="471">
        <v>121606.6666666667</v>
      </c>
      <c r="R115" s="204">
        <f>AVERAGE(E115:P115)</f>
        <v>0.82166666666666666</v>
      </c>
      <c r="S115" s="273">
        <f>R115/R113</f>
        <v>0.9666666666666669</v>
      </c>
      <c r="T115" s="473">
        <f>R116/R114</f>
        <v>0.91503587585473434</v>
      </c>
      <c r="V115" s="191"/>
    </row>
    <row r="116" spans="1:22" ht="35.25" customHeight="1" x14ac:dyDescent="0.3">
      <c r="A116" s="477"/>
      <c r="B116" s="480"/>
      <c r="C116" s="466"/>
      <c r="D116" s="180" t="str">
        <f>D114</f>
        <v>Monto</v>
      </c>
      <c r="E116" s="200">
        <v>301100.87000000005</v>
      </c>
      <c r="F116" s="200">
        <v>262978.15000000002</v>
      </c>
      <c r="G116" s="200">
        <v>264479.50999999995</v>
      </c>
      <c r="H116" s="200">
        <v>268687.69999999995</v>
      </c>
      <c r="I116" s="200">
        <v>280322.19999999995</v>
      </c>
      <c r="J116" s="200">
        <v>88167.020000000033</v>
      </c>
      <c r="K116" s="185">
        <v>290230.75000000006</v>
      </c>
      <c r="L116" s="187">
        <v>296278.0400000001</v>
      </c>
      <c r="M116" s="185">
        <v>282638.38000000006</v>
      </c>
      <c r="N116" s="187">
        <v>294606.19</v>
      </c>
      <c r="O116" s="185">
        <v>275308.75999999995</v>
      </c>
      <c r="P116" s="185">
        <v>313078.02</v>
      </c>
      <c r="Q116" s="472"/>
      <c r="R116" s="188">
        <f t="shared" ref="R116" si="13">SUM(E116:P116)</f>
        <v>3217875.59</v>
      </c>
      <c r="S116" s="274"/>
      <c r="T116" s="474"/>
      <c r="V116" s="191"/>
    </row>
    <row r="117" spans="1:22" ht="35.25" customHeight="1" x14ac:dyDescent="0.3">
      <c r="A117" s="475">
        <v>26</v>
      </c>
      <c r="B117" s="478" t="s">
        <v>220</v>
      </c>
      <c r="C117" s="465" t="s">
        <v>42</v>
      </c>
      <c r="D117" s="180" t="s">
        <v>161</v>
      </c>
      <c r="E117" s="204">
        <v>0.85</v>
      </c>
      <c r="F117" s="204">
        <v>0.85</v>
      </c>
      <c r="G117" s="204">
        <v>0.85</v>
      </c>
      <c r="H117" s="204">
        <v>0.85</v>
      </c>
      <c r="I117" s="204">
        <v>0.85</v>
      </c>
      <c r="J117" s="204">
        <v>0.85</v>
      </c>
      <c r="K117" s="204">
        <v>0.85</v>
      </c>
      <c r="L117" s="141">
        <v>0.85</v>
      </c>
      <c r="M117" s="204">
        <v>0.85</v>
      </c>
      <c r="N117" s="141">
        <v>0.85</v>
      </c>
      <c r="O117" s="204">
        <v>0.85</v>
      </c>
      <c r="P117" s="204">
        <v>0.85</v>
      </c>
      <c r="Q117" s="471">
        <v>322200</v>
      </c>
      <c r="R117" s="204">
        <f>AVERAGE(E117:P117)</f>
        <v>0.84999999999999976</v>
      </c>
      <c r="S117" s="481" t="s">
        <v>219</v>
      </c>
      <c r="T117" s="468" t="s">
        <v>179</v>
      </c>
      <c r="V117" s="469">
        <f>[3]ENTIDADES!$A$70</f>
        <v>4027</v>
      </c>
    </row>
    <row r="118" spans="1:22" ht="35.25" customHeight="1" x14ac:dyDescent="0.3">
      <c r="A118" s="476"/>
      <c r="B118" s="479"/>
      <c r="C118" s="466"/>
      <c r="D118" s="180" t="s">
        <v>47</v>
      </c>
      <c r="E118" s="200">
        <v>403608.12000000005</v>
      </c>
      <c r="F118" s="200">
        <v>376710.8600000001</v>
      </c>
      <c r="G118" s="200">
        <v>372367.47000000003</v>
      </c>
      <c r="H118" s="200">
        <v>367212.85999999993</v>
      </c>
      <c r="I118" s="200">
        <v>399726.12999999989</v>
      </c>
      <c r="J118" s="200">
        <v>148515.43999999997</v>
      </c>
      <c r="K118" s="185">
        <v>648430.11999999988</v>
      </c>
      <c r="L118" s="187">
        <v>412585.44</v>
      </c>
      <c r="M118" s="185">
        <v>385851.94</v>
      </c>
      <c r="N118" s="187">
        <v>445260.79999999993</v>
      </c>
      <c r="O118" s="185">
        <v>389220.41000000009</v>
      </c>
      <c r="P118" s="185">
        <v>981579.00999999989</v>
      </c>
      <c r="Q118" s="472"/>
      <c r="R118" s="188">
        <f>SUM(E118:P118)</f>
        <v>5331068.5999999996</v>
      </c>
      <c r="S118" s="482"/>
      <c r="T118" s="468"/>
      <c r="V118" s="470"/>
    </row>
    <row r="119" spans="1:22" ht="35.25" customHeight="1" x14ac:dyDescent="0.3">
      <c r="A119" s="476"/>
      <c r="B119" s="479"/>
      <c r="C119" s="465" t="s">
        <v>48</v>
      </c>
      <c r="D119" s="180" t="str">
        <f>D117</f>
        <v>Porcentaje</v>
      </c>
      <c r="E119" s="205">
        <v>0.84</v>
      </c>
      <c r="F119" s="205">
        <v>0.84</v>
      </c>
      <c r="G119" s="205">
        <v>0.82</v>
      </c>
      <c r="H119" s="205">
        <v>0.8</v>
      </c>
      <c r="I119" s="205">
        <v>0.82</v>
      </c>
      <c r="J119" s="205">
        <v>0.8</v>
      </c>
      <c r="K119" s="205">
        <v>0.8</v>
      </c>
      <c r="L119" s="206">
        <v>0.82</v>
      </c>
      <c r="M119" s="205">
        <v>0.84</v>
      </c>
      <c r="N119" s="206">
        <v>0.84</v>
      </c>
      <c r="O119" s="205">
        <v>0.82</v>
      </c>
      <c r="P119" s="205">
        <v>0.85</v>
      </c>
      <c r="Q119" s="471">
        <v>310828.23529411771</v>
      </c>
      <c r="R119" s="204">
        <f>AVERAGE(E119:P119)</f>
        <v>0.82416666666666671</v>
      </c>
      <c r="S119" s="273">
        <f>R119/R117</f>
        <v>0.96960784313725523</v>
      </c>
      <c r="T119" s="473">
        <f>R120/R118</f>
        <v>0.90202146901654956</v>
      </c>
      <c r="V119" s="191"/>
    </row>
    <row r="120" spans="1:22" ht="35.25" customHeight="1" x14ac:dyDescent="0.3">
      <c r="A120" s="477"/>
      <c r="B120" s="480"/>
      <c r="C120" s="466"/>
      <c r="D120" s="180" t="str">
        <f>D118</f>
        <v>Monto</v>
      </c>
      <c r="E120" s="200">
        <v>403608.12000000005</v>
      </c>
      <c r="F120" s="200">
        <v>376710.8600000001</v>
      </c>
      <c r="G120" s="200">
        <v>372367.47000000003</v>
      </c>
      <c r="H120" s="200">
        <v>367212.85999999993</v>
      </c>
      <c r="I120" s="200">
        <v>399726.12999999989</v>
      </c>
      <c r="J120" s="200">
        <v>148515.43999999997</v>
      </c>
      <c r="K120" s="185">
        <v>648430.11999999988</v>
      </c>
      <c r="L120" s="187">
        <v>412585.44</v>
      </c>
      <c r="M120" s="185">
        <v>385851.94</v>
      </c>
      <c r="N120" s="187">
        <v>445260.79999999993</v>
      </c>
      <c r="O120" s="185">
        <v>389220.41000000009</v>
      </c>
      <c r="P120" s="185">
        <v>459248.74000000005</v>
      </c>
      <c r="Q120" s="472"/>
      <c r="R120" s="188">
        <f t="shared" ref="R120" si="14">SUM(E120:P120)</f>
        <v>4808738.33</v>
      </c>
      <c r="S120" s="274"/>
      <c r="T120" s="474"/>
      <c r="V120" s="191"/>
    </row>
    <row r="121" spans="1:22" ht="35.25" customHeight="1" x14ac:dyDescent="0.3">
      <c r="A121" s="475">
        <v>27</v>
      </c>
      <c r="B121" s="478" t="s">
        <v>221</v>
      </c>
      <c r="C121" s="465" t="s">
        <v>42</v>
      </c>
      <c r="D121" s="180" t="s">
        <v>161</v>
      </c>
      <c r="E121" s="204">
        <v>0.85</v>
      </c>
      <c r="F121" s="204">
        <v>0.85</v>
      </c>
      <c r="G121" s="204">
        <v>0.85</v>
      </c>
      <c r="H121" s="204">
        <v>0.85</v>
      </c>
      <c r="I121" s="204">
        <v>0.85</v>
      </c>
      <c r="J121" s="204">
        <v>0.85</v>
      </c>
      <c r="K121" s="204">
        <v>0.85</v>
      </c>
      <c r="L121" s="141">
        <v>0.85</v>
      </c>
      <c r="M121" s="204">
        <v>0.85</v>
      </c>
      <c r="N121" s="141">
        <v>0.85</v>
      </c>
      <c r="O121" s="204">
        <v>0.85</v>
      </c>
      <c r="P121" s="204">
        <v>0.85</v>
      </c>
      <c r="Q121" s="471">
        <v>52320</v>
      </c>
      <c r="R121" s="204">
        <f>AVERAGE(E121:P121)</f>
        <v>0.84999999999999976</v>
      </c>
      <c r="S121" s="481" t="s">
        <v>219</v>
      </c>
      <c r="T121" s="468" t="s">
        <v>179</v>
      </c>
      <c r="V121" s="469">
        <f>[3]ENTIDADES!$A$71</f>
        <v>4028</v>
      </c>
    </row>
    <row r="122" spans="1:22" ht="35.25" customHeight="1" x14ac:dyDescent="0.3">
      <c r="A122" s="476"/>
      <c r="B122" s="479"/>
      <c r="C122" s="466"/>
      <c r="D122" s="180" t="s">
        <v>47</v>
      </c>
      <c r="E122" s="200">
        <v>29950.720000000001</v>
      </c>
      <c r="F122" s="200">
        <v>27164.260000000006</v>
      </c>
      <c r="G122" s="200">
        <v>25541.52</v>
      </c>
      <c r="H122" s="200">
        <v>25078.009999999991</v>
      </c>
      <c r="I122" s="200">
        <v>28013.509999999995</v>
      </c>
      <c r="J122" s="200">
        <v>23965.03</v>
      </c>
      <c r="K122" s="185">
        <v>30288.019999999997</v>
      </c>
      <c r="L122" s="187">
        <v>26446.95</v>
      </c>
      <c r="M122" s="185">
        <v>26262.95</v>
      </c>
      <c r="N122" s="187">
        <v>28735.769999999993</v>
      </c>
      <c r="O122" s="185">
        <v>25285.059999999998</v>
      </c>
      <c r="P122" s="185">
        <v>33878.29</v>
      </c>
      <c r="Q122" s="472"/>
      <c r="R122" s="188">
        <f>SUM(E122:P122)</f>
        <v>330610.09000000003</v>
      </c>
      <c r="S122" s="482"/>
      <c r="T122" s="468"/>
      <c r="V122" s="470"/>
    </row>
    <row r="123" spans="1:22" ht="35.25" customHeight="1" x14ac:dyDescent="0.3">
      <c r="A123" s="476"/>
      <c r="B123" s="479"/>
      <c r="C123" s="465" t="s">
        <v>48</v>
      </c>
      <c r="D123" s="180" t="str">
        <f>D121</f>
        <v>Porcentaje</v>
      </c>
      <c r="E123" s="205">
        <v>0.8</v>
      </c>
      <c r="F123" s="205">
        <v>0.8</v>
      </c>
      <c r="G123" s="205">
        <v>0.82</v>
      </c>
      <c r="H123" s="205">
        <v>0.82</v>
      </c>
      <c r="I123" s="205">
        <v>0.86</v>
      </c>
      <c r="J123" s="205">
        <v>0.82</v>
      </c>
      <c r="K123" s="205">
        <v>0.82</v>
      </c>
      <c r="L123" s="206">
        <v>0.8</v>
      </c>
      <c r="M123" s="205">
        <v>0.8</v>
      </c>
      <c r="N123" s="206">
        <v>0.82</v>
      </c>
      <c r="O123" s="205">
        <v>0.8</v>
      </c>
      <c r="P123" s="205">
        <v>0.8</v>
      </c>
      <c r="Q123" s="471">
        <v>50473.411764705896</v>
      </c>
      <c r="R123" s="204">
        <f>AVERAGE(E123:P123)</f>
        <v>0.81333333333333346</v>
      </c>
      <c r="S123" s="273">
        <f>R123/R121</f>
        <v>0.95686274509803959</v>
      </c>
      <c r="T123" s="473">
        <f>R124/R122</f>
        <v>0.99889265327625065</v>
      </c>
      <c r="V123" s="191"/>
    </row>
    <row r="124" spans="1:22" ht="35.25" customHeight="1" x14ac:dyDescent="0.3">
      <c r="A124" s="477"/>
      <c r="B124" s="480"/>
      <c r="C124" s="466"/>
      <c r="D124" s="180" t="str">
        <f>D122</f>
        <v>Monto</v>
      </c>
      <c r="E124" s="200">
        <v>29950.720000000001</v>
      </c>
      <c r="F124" s="200">
        <v>27164.260000000006</v>
      </c>
      <c r="G124" s="200">
        <v>25541.52</v>
      </c>
      <c r="H124" s="200">
        <v>25078.009999999991</v>
      </c>
      <c r="I124" s="200">
        <v>28013.509999999995</v>
      </c>
      <c r="J124" s="200">
        <v>23965.03</v>
      </c>
      <c r="K124" s="185">
        <v>30288.019999999997</v>
      </c>
      <c r="L124" s="187">
        <v>26446.95</v>
      </c>
      <c r="M124" s="185">
        <v>26262.95</v>
      </c>
      <c r="N124" s="187">
        <v>28735.769999999993</v>
      </c>
      <c r="O124" s="185">
        <v>25285.059999999998</v>
      </c>
      <c r="P124" s="185">
        <v>33512.189999999995</v>
      </c>
      <c r="Q124" s="472"/>
      <c r="R124" s="188">
        <f t="shared" ref="R124" si="15">SUM(E124:P124)</f>
        <v>330243.99000000005</v>
      </c>
      <c r="S124" s="274"/>
      <c r="T124" s="474"/>
      <c r="V124" s="191"/>
    </row>
    <row r="125" spans="1:22" ht="35.25" customHeight="1" x14ac:dyDescent="0.3">
      <c r="A125" s="475">
        <v>28</v>
      </c>
      <c r="B125" s="478" t="s">
        <v>222</v>
      </c>
      <c r="C125" s="465" t="s">
        <v>42</v>
      </c>
      <c r="D125" s="180" t="s">
        <v>161</v>
      </c>
      <c r="E125" s="204">
        <v>0.85</v>
      </c>
      <c r="F125" s="204">
        <v>0.85</v>
      </c>
      <c r="G125" s="204">
        <v>0.85</v>
      </c>
      <c r="H125" s="204">
        <v>0.85</v>
      </c>
      <c r="I125" s="204">
        <v>0.85</v>
      </c>
      <c r="J125" s="204">
        <v>0.85</v>
      </c>
      <c r="K125" s="204">
        <v>0.85</v>
      </c>
      <c r="L125" s="141">
        <v>0.85</v>
      </c>
      <c r="M125" s="204">
        <v>0.85</v>
      </c>
      <c r="N125" s="141">
        <v>0.85</v>
      </c>
      <c r="O125" s="204">
        <v>0.85</v>
      </c>
      <c r="P125" s="204">
        <v>0.85</v>
      </c>
      <c r="Q125" s="471">
        <v>45250</v>
      </c>
      <c r="R125" s="204">
        <f>AVERAGE(E125:P125)</f>
        <v>0.84999999999999976</v>
      </c>
      <c r="S125" s="481" t="s">
        <v>219</v>
      </c>
      <c r="T125" s="468" t="s">
        <v>179</v>
      </c>
      <c r="V125" s="469">
        <f>[3]ENTIDADES!$A$73</f>
        <v>4030</v>
      </c>
    </row>
    <row r="126" spans="1:22" ht="35.25" customHeight="1" x14ac:dyDescent="0.3">
      <c r="A126" s="476"/>
      <c r="B126" s="479"/>
      <c r="C126" s="466"/>
      <c r="D126" s="180" t="s">
        <v>47</v>
      </c>
      <c r="E126" s="200">
        <v>43010.890000000007</v>
      </c>
      <c r="F126" s="200">
        <v>43928.730000000018</v>
      </c>
      <c r="G126" s="200">
        <v>39903.090000000018</v>
      </c>
      <c r="H126" s="200">
        <v>44053.22</v>
      </c>
      <c r="I126" s="200">
        <v>44971.130000000012</v>
      </c>
      <c r="J126" s="200">
        <v>38218.48000000001</v>
      </c>
      <c r="K126" s="185">
        <v>41001.250000000007</v>
      </c>
      <c r="L126" s="187">
        <v>38730.839999999997</v>
      </c>
      <c r="M126" s="185">
        <v>38420.460000000006</v>
      </c>
      <c r="N126" s="187">
        <v>43229.719999999994</v>
      </c>
      <c r="O126" s="185">
        <v>37714.229999999996</v>
      </c>
      <c r="P126" s="185">
        <v>77607.34</v>
      </c>
      <c r="Q126" s="472"/>
      <c r="R126" s="188">
        <f>SUM(E126:P126)</f>
        <v>530789.38000000012</v>
      </c>
      <c r="S126" s="482"/>
      <c r="T126" s="468"/>
      <c r="V126" s="470"/>
    </row>
    <row r="127" spans="1:22" ht="35.25" customHeight="1" x14ac:dyDescent="0.3">
      <c r="A127" s="476"/>
      <c r="B127" s="479"/>
      <c r="C127" s="465" t="s">
        <v>48</v>
      </c>
      <c r="D127" s="180" t="str">
        <f>D125</f>
        <v>Porcentaje</v>
      </c>
      <c r="E127" s="205">
        <v>0.82</v>
      </c>
      <c r="F127" s="205">
        <v>0.82</v>
      </c>
      <c r="G127" s="205">
        <v>0.82</v>
      </c>
      <c r="H127" s="205">
        <v>0.8</v>
      </c>
      <c r="I127" s="205">
        <v>0.85</v>
      </c>
      <c r="J127" s="205">
        <v>0.8</v>
      </c>
      <c r="K127" s="205">
        <v>0.8</v>
      </c>
      <c r="L127" s="206">
        <v>0.8</v>
      </c>
      <c r="M127" s="205">
        <v>0.8</v>
      </c>
      <c r="N127" s="206">
        <v>0.85</v>
      </c>
      <c r="O127" s="205">
        <v>0.8</v>
      </c>
      <c r="P127" s="205">
        <v>0.84</v>
      </c>
      <c r="Q127" s="471">
        <v>43564.215686274518</v>
      </c>
      <c r="R127" s="204">
        <f>AVERAGE(E127:P127)</f>
        <v>0.81666666666666654</v>
      </c>
      <c r="S127" s="273">
        <f>R127/R125</f>
        <v>0.96078431372549034</v>
      </c>
      <c r="T127" s="473">
        <f>R128/R126</f>
        <v>0.93142225264567269</v>
      </c>
      <c r="V127" s="191"/>
    </row>
    <row r="128" spans="1:22" ht="35.25" customHeight="1" x14ac:dyDescent="0.3">
      <c r="A128" s="477"/>
      <c r="B128" s="480"/>
      <c r="C128" s="466"/>
      <c r="D128" s="180" t="str">
        <f>D126</f>
        <v>Monto</v>
      </c>
      <c r="E128" s="200">
        <v>43010.890000000007</v>
      </c>
      <c r="F128" s="200">
        <v>43928.730000000018</v>
      </c>
      <c r="G128" s="200">
        <v>39903.090000000018</v>
      </c>
      <c r="H128" s="200">
        <v>44053.22</v>
      </c>
      <c r="I128" s="200">
        <v>44971.130000000012</v>
      </c>
      <c r="J128" s="200">
        <v>38218.48000000001</v>
      </c>
      <c r="K128" s="185">
        <v>41001.250000000007</v>
      </c>
      <c r="L128" s="187">
        <v>38730.839999999997</v>
      </c>
      <c r="M128" s="185">
        <v>38420.460000000006</v>
      </c>
      <c r="N128" s="187">
        <v>43229.719999999994</v>
      </c>
      <c r="O128" s="185">
        <v>37714.229999999996</v>
      </c>
      <c r="P128" s="185">
        <v>41207</v>
      </c>
      <c r="Q128" s="472"/>
      <c r="R128" s="188">
        <f t="shared" ref="R128" si="16">SUM(E128:P128)</f>
        <v>494389.0400000001</v>
      </c>
      <c r="S128" s="274"/>
      <c r="T128" s="474"/>
      <c r="V128" s="191"/>
    </row>
    <row r="129" spans="1:22" ht="35.25" customHeight="1" x14ac:dyDescent="0.3">
      <c r="A129" s="475">
        <v>29</v>
      </c>
      <c r="B129" s="478" t="s">
        <v>223</v>
      </c>
      <c r="C129" s="465" t="s">
        <v>42</v>
      </c>
      <c r="D129" s="180" t="s">
        <v>161</v>
      </c>
      <c r="E129" s="204">
        <v>0.85</v>
      </c>
      <c r="F129" s="204">
        <v>0.85</v>
      </c>
      <c r="G129" s="204">
        <v>0.85</v>
      </c>
      <c r="H129" s="204">
        <v>0.85</v>
      </c>
      <c r="I129" s="204">
        <v>0.85</v>
      </c>
      <c r="J129" s="204">
        <v>0.85</v>
      </c>
      <c r="K129" s="204">
        <v>0.85</v>
      </c>
      <c r="L129" s="141">
        <v>0.85</v>
      </c>
      <c r="M129" s="204">
        <v>0.85</v>
      </c>
      <c r="N129" s="141">
        <v>0.85</v>
      </c>
      <c r="O129" s="204">
        <v>0.85</v>
      </c>
      <c r="P129" s="204">
        <v>0.85</v>
      </c>
      <c r="Q129" s="471">
        <v>65300</v>
      </c>
      <c r="R129" s="204">
        <f>AVERAGE(E129:P129)</f>
        <v>0.84999999999999976</v>
      </c>
      <c r="S129" s="481" t="s">
        <v>219</v>
      </c>
      <c r="T129" s="468" t="s">
        <v>179</v>
      </c>
      <c r="V129" s="469">
        <f>[3]ENTIDADES!$A$74</f>
        <v>4031</v>
      </c>
    </row>
    <row r="130" spans="1:22" ht="35.25" customHeight="1" x14ac:dyDescent="0.3">
      <c r="A130" s="476"/>
      <c r="B130" s="479"/>
      <c r="C130" s="466"/>
      <c r="D130" s="180" t="s">
        <v>47</v>
      </c>
      <c r="E130" s="200">
        <v>34400</v>
      </c>
      <c r="F130" s="200">
        <v>34822</v>
      </c>
      <c r="G130" s="200">
        <v>35575.85</v>
      </c>
      <c r="H130" s="200">
        <v>38149.14</v>
      </c>
      <c r="I130" s="200">
        <v>37262.129999999997</v>
      </c>
      <c r="J130" s="200">
        <v>0</v>
      </c>
      <c r="K130" s="185">
        <v>38309.53</v>
      </c>
      <c r="L130" s="187">
        <v>38117.199999999997</v>
      </c>
      <c r="M130" s="185">
        <v>35000</v>
      </c>
      <c r="N130" s="187">
        <v>30569.83</v>
      </c>
      <c r="O130" s="185">
        <v>27202.61</v>
      </c>
      <c r="P130" s="207">
        <v>104939.27</v>
      </c>
      <c r="Q130" s="472"/>
      <c r="R130" s="188">
        <f>SUM(E130:P130)</f>
        <v>454347.56</v>
      </c>
      <c r="S130" s="482"/>
      <c r="T130" s="468"/>
      <c r="V130" s="470"/>
    </row>
    <row r="131" spans="1:22" ht="35.25" customHeight="1" x14ac:dyDescent="0.3">
      <c r="A131" s="476"/>
      <c r="B131" s="479"/>
      <c r="C131" s="465" t="s">
        <v>48</v>
      </c>
      <c r="D131" s="180" t="str">
        <f>D129</f>
        <v>Porcentaje</v>
      </c>
      <c r="E131" s="205">
        <v>0.8</v>
      </c>
      <c r="F131" s="205">
        <v>0.8</v>
      </c>
      <c r="G131" s="205">
        <v>0.8</v>
      </c>
      <c r="H131" s="205">
        <v>0.8</v>
      </c>
      <c r="I131" s="205">
        <v>0.8</v>
      </c>
      <c r="J131" s="205">
        <v>0.84</v>
      </c>
      <c r="K131" s="205">
        <v>0.82</v>
      </c>
      <c r="L131" s="206">
        <v>0.84</v>
      </c>
      <c r="M131" s="205">
        <v>0.8</v>
      </c>
      <c r="N131" s="206">
        <v>0.83</v>
      </c>
      <c r="O131" s="205">
        <v>0.82</v>
      </c>
      <c r="P131" s="205">
        <v>0.8</v>
      </c>
      <c r="Q131" s="471">
        <v>61970.980392156882</v>
      </c>
      <c r="R131" s="204">
        <f>AVERAGE(E131:P131)</f>
        <v>0.8125</v>
      </c>
      <c r="S131" s="273">
        <f>R131/R129</f>
        <v>0.95588235294117674</v>
      </c>
      <c r="T131" s="473">
        <f>R132/R130</f>
        <v>0.8423817880743103</v>
      </c>
      <c r="V131" s="191"/>
    </row>
    <row r="132" spans="1:22" ht="35.25" customHeight="1" x14ac:dyDescent="0.3">
      <c r="A132" s="477"/>
      <c r="B132" s="480"/>
      <c r="C132" s="466"/>
      <c r="D132" s="180" t="str">
        <f>D130</f>
        <v>Monto</v>
      </c>
      <c r="E132" s="200">
        <v>34400</v>
      </c>
      <c r="F132" s="200">
        <v>34822</v>
      </c>
      <c r="G132" s="200">
        <v>35575.85</v>
      </c>
      <c r="H132" s="200">
        <v>38149.14</v>
      </c>
      <c r="I132" s="200">
        <v>37262.129999999997</v>
      </c>
      <c r="J132" s="200">
        <v>0</v>
      </c>
      <c r="K132" s="185">
        <v>38309.53</v>
      </c>
      <c r="L132" s="187">
        <v>38117.199999999997</v>
      </c>
      <c r="M132" s="185">
        <v>35000</v>
      </c>
      <c r="N132" s="187">
        <v>30569.83</v>
      </c>
      <c r="O132" s="185">
        <v>27202.61</v>
      </c>
      <c r="P132" s="185">
        <v>33325.82</v>
      </c>
      <c r="Q132" s="472"/>
      <c r="R132" s="188">
        <f t="shared" ref="R132" si="17">SUM(E132:P132)</f>
        <v>382734.11</v>
      </c>
      <c r="S132" s="274"/>
      <c r="T132" s="474"/>
      <c r="V132" s="191"/>
    </row>
    <row r="133" spans="1:22" ht="35.25" customHeight="1" x14ac:dyDescent="0.3">
      <c r="A133" s="475">
        <v>30</v>
      </c>
      <c r="B133" s="478" t="s">
        <v>224</v>
      </c>
      <c r="C133" s="465" t="s">
        <v>42</v>
      </c>
      <c r="D133" s="180" t="s">
        <v>161</v>
      </c>
      <c r="E133" s="204">
        <v>0.85</v>
      </c>
      <c r="F133" s="204">
        <v>0.85</v>
      </c>
      <c r="G133" s="204">
        <v>0.85</v>
      </c>
      <c r="H133" s="204">
        <v>0.85</v>
      </c>
      <c r="I133" s="204">
        <v>0.85</v>
      </c>
      <c r="J133" s="204">
        <v>0.85</v>
      </c>
      <c r="K133" s="204">
        <v>0.85</v>
      </c>
      <c r="L133" s="141">
        <v>0.85</v>
      </c>
      <c r="M133" s="204">
        <v>0.85</v>
      </c>
      <c r="N133" s="141">
        <v>0.85</v>
      </c>
      <c r="O133" s="204">
        <v>0.85</v>
      </c>
      <c r="P133" s="204">
        <v>0.85</v>
      </c>
      <c r="Q133" s="471">
        <v>1150</v>
      </c>
      <c r="R133" s="204">
        <f>AVERAGE(E133:P133)</f>
        <v>0.84999999999999976</v>
      </c>
      <c r="S133" s="481" t="s">
        <v>219</v>
      </c>
      <c r="T133" s="468" t="s">
        <v>179</v>
      </c>
      <c r="V133" s="469">
        <f>[3]ENTIDADES!$A$75</f>
        <v>4032</v>
      </c>
    </row>
    <row r="134" spans="1:22" ht="35.25" customHeight="1" x14ac:dyDescent="0.3">
      <c r="A134" s="476"/>
      <c r="B134" s="479"/>
      <c r="C134" s="466"/>
      <c r="D134" s="180" t="s">
        <v>47</v>
      </c>
      <c r="E134" s="200">
        <v>1900</v>
      </c>
      <c r="F134" s="200">
        <v>0</v>
      </c>
      <c r="G134" s="200">
        <v>2199.06</v>
      </c>
      <c r="H134" s="200">
        <v>0</v>
      </c>
      <c r="I134" s="200">
        <v>2382</v>
      </c>
      <c r="J134" s="200">
        <v>0</v>
      </c>
      <c r="K134" s="185">
        <v>2072.4299999999998</v>
      </c>
      <c r="L134" s="208">
        <v>0</v>
      </c>
      <c r="M134" s="185">
        <v>2000</v>
      </c>
      <c r="N134" s="187">
        <v>0</v>
      </c>
      <c r="O134" s="185">
        <v>1037.07</v>
      </c>
      <c r="P134" s="185">
        <v>1539.45</v>
      </c>
      <c r="Q134" s="472"/>
      <c r="R134" s="188">
        <f>SUM(E134:P134)</f>
        <v>13130.01</v>
      </c>
      <c r="S134" s="482"/>
      <c r="T134" s="468"/>
      <c r="V134" s="470"/>
    </row>
    <row r="135" spans="1:22" ht="35.25" customHeight="1" x14ac:dyDescent="0.3">
      <c r="A135" s="476"/>
      <c r="B135" s="479"/>
      <c r="C135" s="465" t="s">
        <v>48</v>
      </c>
      <c r="D135" s="180" t="str">
        <f>D133</f>
        <v>Porcentaje</v>
      </c>
      <c r="E135" s="205">
        <v>0.84</v>
      </c>
      <c r="F135" s="205">
        <v>0.85</v>
      </c>
      <c r="G135" s="205">
        <v>0.85</v>
      </c>
      <c r="H135" s="205">
        <v>0.85</v>
      </c>
      <c r="I135" s="205">
        <v>0.84</v>
      </c>
      <c r="J135" s="205">
        <v>0.81</v>
      </c>
      <c r="K135" s="205">
        <v>0.8</v>
      </c>
      <c r="L135" s="206">
        <v>0.8</v>
      </c>
      <c r="M135" s="205">
        <v>0.79</v>
      </c>
      <c r="N135" s="206">
        <v>0.82</v>
      </c>
      <c r="O135" s="205">
        <v>0.84</v>
      </c>
      <c r="P135" s="205">
        <v>0.85</v>
      </c>
      <c r="Q135" s="471">
        <v>1136.4705882352946</v>
      </c>
      <c r="R135" s="204">
        <f>AVERAGE(E135:P135)</f>
        <v>0.82833333333333325</v>
      </c>
      <c r="S135" s="273">
        <f>R135/R133</f>
        <v>0.97450980392156883</v>
      </c>
      <c r="T135" s="473">
        <f>R136/R134</f>
        <v>0.88275332615892899</v>
      </c>
      <c r="V135" s="191"/>
    </row>
    <row r="136" spans="1:22" ht="35.25" customHeight="1" x14ac:dyDescent="0.3">
      <c r="A136" s="477"/>
      <c r="B136" s="480"/>
      <c r="C136" s="466"/>
      <c r="D136" s="180" t="str">
        <f>D134</f>
        <v>Monto</v>
      </c>
      <c r="E136" s="200">
        <v>1900</v>
      </c>
      <c r="F136" s="200">
        <v>0</v>
      </c>
      <c r="G136" s="200">
        <v>2199.06</v>
      </c>
      <c r="H136" s="200">
        <v>0</v>
      </c>
      <c r="I136" s="200">
        <v>2382</v>
      </c>
      <c r="J136" s="200">
        <v>0</v>
      </c>
      <c r="K136" s="185">
        <v>2072.4299999999998</v>
      </c>
      <c r="L136" s="208">
        <v>0</v>
      </c>
      <c r="M136" s="185">
        <v>2000</v>
      </c>
      <c r="N136" s="187">
        <v>0</v>
      </c>
      <c r="O136" s="185">
        <v>1037.07</v>
      </c>
      <c r="P136" s="185">
        <v>0</v>
      </c>
      <c r="Q136" s="472"/>
      <c r="R136" s="188">
        <f t="shared" ref="R136" si="18">SUM(E136:P136)</f>
        <v>11590.56</v>
      </c>
      <c r="S136" s="274"/>
      <c r="T136" s="474"/>
      <c r="V136" s="191"/>
    </row>
    <row r="137" spans="1:22" ht="35.25" customHeight="1" x14ac:dyDescent="0.3">
      <c r="A137" s="475">
        <v>31</v>
      </c>
      <c r="B137" s="478" t="s">
        <v>225</v>
      </c>
      <c r="C137" s="465" t="s">
        <v>42</v>
      </c>
      <c r="D137" s="180" t="s">
        <v>161</v>
      </c>
      <c r="E137" s="204">
        <v>0.85</v>
      </c>
      <c r="F137" s="204">
        <v>0.85</v>
      </c>
      <c r="G137" s="204">
        <v>0.85</v>
      </c>
      <c r="H137" s="204">
        <v>0.85</v>
      </c>
      <c r="I137" s="204">
        <v>0.85</v>
      </c>
      <c r="J137" s="204">
        <v>0.85</v>
      </c>
      <c r="K137" s="204">
        <v>0.85</v>
      </c>
      <c r="L137" s="141">
        <v>0.85</v>
      </c>
      <c r="M137" s="204">
        <v>0.85</v>
      </c>
      <c r="N137" s="141">
        <v>0.85</v>
      </c>
      <c r="O137" s="204">
        <v>0.85</v>
      </c>
      <c r="P137" s="204">
        <v>0.85</v>
      </c>
      <c r="Q137" s="471">
        <v>4750</v>
      </c>
      <c r="R137" s="204">
        <f>AVERAGE(E137:P137)</f>
        <v>0.84999999999999976</v>
      </c>
      <c r="S137" s="481" t="s">
        <v>219</v>
      </c>
      <c r="T137" s="468" t="s">
        <v>179</v>
      </c>
      <c r="V137" s="469">
        <f>[3]ENTIDADES!$A$76</f>
        <v>4033</v>
      </c>
    </row>
    <row r="138" spans="1:22" ht="35.25" customHeight="1" x14ac:dyDescent="0.3">
      <c r="A138" s="476"/>
      <c r="B138" s="479"/>
      <c r="C138" s="466"/>
      <c r="D138" s="180" t="s">
        <v>47</v>
      </c>
      <c r="E138" s="200">
        <v>3000</v>
      </c>
      <c r="F138" s="200">
        <v>2154</v>
      </c>
      <c r="G138" s="200">
        <v>1767.4</v>
      </c>
      <c r="H138" s="200">
        <v>2267.2399999999998</v>
      </c>
      <c r="I138" s="200">
        <v>1821.63</v>
      </c>
      <c r="J138" s="200">
        <v>0</v>
      </c>
      <c r="K138" s="185">
        <v>2412.9699999999998</v>
      </c>
      <c r="L138" s="187">
        <v>1200</v>
      </c>
      <c r="M138" s="185">
        <v>1100</v>
      </c>
      <c r="N138" s="187">
        <v>1379.34</v>
      </c>
      <c r="O138" s="185">
        <v>2041.36</v>
      </c>
      <c r="P138" s="185">
        <v>11920.77</v>
      </c>
      <c r="Q138" s="472"/>
      <c r="R138" s="188">
        <f>SUM(E138:P138)</f>
        <v>31064.71</v>
      </c>
      <c r="S138" s="482"/>
      <c r="T138" s="468"/>
      <c r="V138" s="470"/>
    </row>
    <row r="139" spans="1:22" ht="35.25" customHeight="1" x14ac:dyDescent="0.3">
      <c r="A139" s="476"/>
      <c r="B139" s="479"/>
      <c r="C139" s="465" t="s">
        <v>48</v>
      </c>
      <c r="D139" s="180" t="str">
        <f>D137</f>
        <v>Porcentaje</v>
      </c>
      <c r="E139" s="205">
        <v>0.83</v>
      </c>
      <c r="F139" s="205">
        <v>0.85</v>
      </c>
      <c r="G139" s="205">
        <v>0.85</v>
      </c>
      <c r="H139" s="205">
        <v>0.8</v>
      </c>
      <c r="I139" s="205">
        <v>0.85</v>
      </c>
      <c r="J139" s="205">
        <v>0.8</v>
      </c>
      <c r="K139" s="205">
        <v>0.8</v>
      </c>
      <c r="L139" s="206">
        <v>0.7</v>
      </c>
      <c r="M139" s="205">
        <v>0.8</v>
      </c>
      <c r="N139" s="206">
        <v>0.85</v>
      </c>
      <c r="O139" s="205">
        <v>0.82</v>
      </c>
      <c r="P139" s="205">
        <v>0.85</v>
      </c>
      <c r="Q139" s="471">
        <v>4638.2352941176478</v>
      </c>
      <c r="R139" s="204">
        <f>AVERAGE(E139:P139)</f>
        <v>0.81666666666666654</v>
      </c>
      <c r="S139" s="273">
        <f>R139/R137</f>
        <v>0.96078431372549034</v>
      </c>
      <c r="T139" s="473">
        <f>R140/R138</f>
        <v>0.66626277857069915</v>
      </c>
      <c r="V139" s="191"/>
    </row>
    <row r="140" spans="1:22" ht="35.25" customHeight="1" x14ac:dyDescent="0.3">
      <c r="A140" s="477"/>
      <c r="B140" s="480"/>
      <c r="C140" s="466"/>
      <c r="D140" s="180" t="str">
        <f>D138</f>
        <v>Monto</v>
      </c>
      <c r="E140" s="200">
        <v>3000</v>
      </c>
      <c r="F140" s="200">
        <v>2154</v>
      </c>
      <c r="G140" s="200">
        <v>1767.4</v>
      </c>
      <c r="H140" s="200">
        <v>2267.2399999999998</v>
      </c>
      <c r="I140" s="200">
        <v>1821.63</v>
      </c>
      <c r="J140" s="200">
        <v>0</v>
      </c>
      <c r="K140" s="185">
        <v>2412.9699999999998</v>
      </c>
      <c r="L140" s="187">
        <v>1200</v>
      </c>
      <c r="M140" s="185">
        <v>1100</v>
      </c>
      <c r="N140" s="187">
        <v>1379.34</v>
      </c>
      <c r="O140" s="185">
        <v>2041.36</v>
      </c>
      <c r="P140" s="185">
        <v>1553.3200000929842</v>
      </c>
      <c r="Q140" s="472"/>
      <c r="R140" s="188">
        <f t="shared" ref="R140" si="19">SUM(E140:P140)</f>
        <v>20697.260000092981</v>
      </c>
      <c r="S140" s="274"/>
      <c r="T140" s="474"/>
      <c r="V140" s="191"/>
    </row>
    <row r="141" spans="1:22" ht="35.25" customHeight="1" x14ac:dyDescent="0.3">
      <c r="A141" s="475">
        <v>32</v>
      </c>
      <c r="B141" s="478" t="s">
        <v>226</v>
      </c>
      <c r="C141" s="465" t="s">
        <v>42</v>
      </c>
      <c r="D141" s="180" t="s">
        <v>161</v>
      </c>
      <c r="E141" s="204">
        <v>0.85</v>
      </c>
      <c r="F141" s="204">
        <v>0.85</v>
      </c>
      <c r="G141" s="204">
        <v>0.85</v>
      </c>
      <c r="H141" s="204">
        <v>0.85</v>
      </c>
      <c r="I141" s="204">
        <v>0.85</v>
      </c>
      <c r="J141" s="204">
        <v>0.85</v>
      </c>
      <c r="K141" s="204">
        <v>0.85</v>
      </c>
      <c r="L141" s="141">
        <v>0.85</v>
      </c>
      <c r="M141" s="204">
        <v>0.85</v>
      </c>
      <c r="N141" s="141">
        <v>0.85</v>
      </c>
      <c r="O141" s="204">
        <v>0.85</v>
      </c>
      <c r="P141" s="204">
        <v>0.85</v>
      </c>
      <c r="Q141" s="471">
        <v>2500</v>
      </c>
      <c r="R141" s="204">
        <f>AVERAGE(E141:P141)</f>
        <v>0.84999999999999976</v>
      </c>
      <c r="S141" s="481" t="s">
        <v>219</v>
      </c>
      <c r="T141" s="468" t="s">
        <v>179</v>
      </c>
      <c r="V141" s="469">
        <f>[3]ENTIDADES!$A$77</f>
        <v>4034</v>
      </c>
    </row>
    <row r="142" spans="1:22" ht="35.25" customHeight="1" x14ac:dyDescent="0.3">
      <c r="A142" s="476"/>
      <c r="B142" s="479"/>
      <c r="C142" s="466"/>
      <c r="D142" s="180" t="s">
        <v>47</v>
      </c>
      <c r="E142" s="200">
        <v>2900</v>
      </c>
      <c r="F142" s="200">
        <v>4324</v>
      </c>
      <c r="G142" s="200">
        <v>5527.68</v>
      </c>
      <c r="H142" s="200">
        <v>5697.41</v>
      </c>
      <c r="I142" s="200">
        <v>5562.88</v>
      </c>
      <c r="J142" s="200">
        <v>0</v>
      </c>
      <c r="K142" s="185">
        <v>7142.25</v>
      </c>
      <c r="L142" s="187">
        <v>4218</v>
      </c>
      <c r="M142" s="185">
        <v>4000</v>
      </c>
      <c r="N142" s="187">
        <v>6010.3</v>
      </c>
      <c r="O142" s="185">
        <v>4893.1499999999996</v>
      </c>
      <c r="P142" s="185">
        <v>11241.94</v>
      </c>
      <c r="Q142" s="472"/>
      <c r="R142" s="188">
        <f>SUM(E142:P142)</f>
        <v>61517.610000000008</v>
      </c>
      <c r="S142" s="482"/>
      <c r="T142" s="468"/>
      <c r="V142" s="470"/>
    </row>
    <row r="143" spans="1:22" ht="35.25" customHeight="1" x14ac:dyDescent="0.3">
      <c r="A143" s="476"/>
      <c r="B143" s="479"/>
      <c r="C143" s="465" t="s">
        <v>48</v>
      </c>
      <c r="D143" s="180" t="str">
        <f>D141</f>
        <v>Porcentaje</v>
      </c>
      <c r="E143" s="205">
        <v>0.82</v>
      </c>
      <c r="F143" s="205">
        <v>0.8</v>
      </c>
      <c r="G143" s="205">
        <v>0.83</v>
      </c>
      <c r="H143" s="205">
        <v>0.84</v>
      </c>
      <c r="I143" s="205">
        <v>0.84</v>
      </c>
      <c r="J143" s="205">
        <v>0.82</v>
      </c>
      <c r="K143" s="205">
        <v>0.7</v>
      </c>
      <c r="L143" s="206">
        <v>0.7</v>
      </c>
      <c r="M143" s="205">
        <v>0.8</v>
      </c>
      <c r="N143" s="206">
        <v>0.85</v>
      </c>
      <c r="O143" s="205">
        <v>0.8</v>
      </c>
      <c r="P143" s="205">
        <v>0.85</v>
      </c>
      <c r="Q143" s="471">
        <v>2426.4705882352951</v>
      </c>
      <c r="R143" s="204">
        <f>AVERAGE(E143:P143)</f>
        <v>0.8041666666666667</v>
      </c>
      <c r="S143" s="273">
        <f>R143/R141</f>
        <v>0.94607843137254932</v>
      </c>
      <c r="T143" s="473">
        <f>R144/R142</f>
        <v>0.8672841809036469</v>
      </c>
      <c r="V143" s="191"/>
    </row>
    <row r="144" spans="1:22" ht="35.25" customHeight="1" x14ac:dyDescent="0.3">
      <c r="A144" s="477"/>
      <c r="B144" s="480"/>
      <c r="C144" s="466"/>
      <c r="D144" s="180" t="str">
        <f>D142</f>
        <v>Monto</v>
      </c>
      <c r="E144" s="200">
        <v>2900</v>
      </c>
      <c r="F144" s="200">
        <v>4324</v>
      </c>
      <c r="G144" s="200">
        <v>5527.68</v>
      </c>
      <c r="H144" s="200">
        <v>5697.41</v>
      </c>
      <c r="I144" s="200">
        <v>5562.88</v>
      </c>
      <c r="J144" s="200">
        <v>0</v>
      </c>
      <c r="K144" s="185">
        <v>7142.25</v>
      </c>
      <c r="L144" s="187">
        <v>4218</v>
      </c>
      <c r="M144" s="185">
        <v>4000</v>
      </c>
      <c r="N144" s="187">
        <v>6010.3</v>
      </c>
      <c r="O144" s="185">
        <v>4893.1499999999996</v>
      </c>
      <c r="P144" s="185">
        <v>3077.58</v>
      </c>
      <c r="Q144" s="472"/>
      <c r="R144" s="188">
        <f t="shared" ref="R144" si="20">SUM(E144:P144)</f>
        <v>53353.250000000007</v>
      </c>
      <c r="S144" s="274"/>
      <c r="T144" s="474"/>
      <c r="V144" s="191"/>
    </row>
    <row r="145" spans="1:22" ht="35.25" customHeight="1" x14ac:dyDescent="0.3">
      <c r="A145" s="475">
        <v>33</v>
      </c>
      <c r="B145" s="478" t="s">
        <v>227</v>
      </c>
      <c r="C145" s="465" t="s">
        <v>42</v>
      </c>
      <c r="D145" s="180" t="s">
        <v>106</v>
      </c>
      <c r="E145" s="181">
        <v>124</v>
      </c>
      <c r="F145" s="181">
        <v>112</v>
      </c>
      <c r="G145" s="181">
        <v>124</v>
      </c>
      <c r="H145" s="181">
        <v>120</v>
      </c>
      <c r="I145" s="181">
        <v>124</v>
      </c>
      <c r="J145" s="181">
        <v>120</v>
      </c>
      <c r="K145" s="181">
        <v>124</v>
      </c>
      <c r="L145" s="182">
        <v>124</v>
      </c>
      <c r="M145" s="181">
        <v>120</v>
      </c>
      <c r="N145" s="182">
        <v>124</v>
      </c>
      <c r="O145" s="181">
        <v>120</v>
      </c>
      <c r="P145" s="181">
        <v>124</v>
      </c>
      <c r="Q145" s="471">
        <v>7836</v>
      </c>
      <c r="R145" s="181">
        <f>SUM(E145:P145)</f>
        <v>1460</v>
      </c>
      <c r="S145" s="481" t="s">
        <v>228</v>
      </c>
      <c r="T145" s="468" t="s">
        <v>179</v>
      </c>
      <c r="V145" s="469" t="s">
        <v>229</v>
      </c>
    </row>
    <row r="146" spans="1:22" ht="35.25" customHeight="1" x14ac:dyDescent="0.3">
      <c r="A146" s="476"/>
      <c r="B146" s="479"/>
      <c r="C146" s="466"/>
      <c r="D146" s="180" t="s">
        <v>47</v>
      </c>
      <c r="E146" s="200">
        <v>423668.69999999995</v>
      </c>
      <c r="F146" s="200">
        <v>776555.48</v>
      </c>
      <c r="G146" s="200">
        <v>829211.44000000018</v>
      </c>
      <c r="H146" s="200">
        <v>499780.9</v>
      </c>
      <c r="I146" s="200">
        <v>477985.92</v>
      </c>
      <c r="J146" s="200">
        <v>446035.34</v>
      </c>
      <c r="K146" s="185">
        <v>1275067.7499999998</v>
      </c>
      <c r="L146" s="187">
        <v>1015705.77</v>
      </c>
      <c r="M146" s="185">
        <v>588952.78</v>
      </c>
      <c r="N146" s="187">
        <v>770720.57000000007</v>
      </c>
      <c r="O146" s="200">
        <v>654580.84</v>
      </c>
      <c r="P146" s="200">
        <v>1387503.2600000005</v>
      </c>
      <c r="Q146" s="472"/>
      <c r="R146" s="188">
        <f>SUM(E146:P146)</f>
        <v>9145768.75</v>
      </c>
      <c r="S146" s="482"/>
      <c r="T146" s="468"/>
      <c r="V146" s="470"/>
    </row>
    <row r="147" spans="1:22" ht="35.25" customHeight="1" x14ac:dyDescent="0.3">
      <c r="A147" s="476"/>
      <c r="B147" s="479"/>
      <c r="C147" s="465" t="s">
        <v>48</v>
      </c>
      <c r="D147" s="180" t="str">
        <f>D145</f>
        <v>Reportes</v>
      </c>
      <c r="E147" s="189">
        <v>250</v>
      </c>
      <c r="F147" s="189">
        <v>150</v>
      </c>
      <c r="G147" s="189">
        <v>180</v>
      </c>
      <c r="H147" s="189">
        <v>190</v>
      </c>
      <c r="I147" s="189">
        <v>180</v>
      </c>
      <c r="J147" s="189">
        <v>190</v>
      </c>
      <c r="K147" s="189">
        <v>160</v>
      </c>
      <c r="L147" s="190">
        <v>180</v>
      </c>
      <c r="M147" s="189">
        <v>180</v>
      </c>
      <c r="N147" s="190">
        <v>150</v>
      </c>
      <c r="O147" s="189">
        <v>150</v>
      </c>
      <c r="P147" s="189">
        <v>150</v>
      </c>
      <c r="Q147" s="471">
        <v>6118.5205479452052</v>
      </c>
      <c r="R147" s="181">
        <f t="shared" ref="R147:R148" si="21">SUM(E147:P147)</f>
        <v>2110</v>
      </c>
      <c r="S147" s="273">
        <f>R147/R145</f>
        <v>1.4452054794520548</v>
      </c>
      <c r="T147" s="473">
        <f>R148/R146</f>
        <v>0.96764298791175973</v>
      </c>
      <c r="V147" s="191"/>
    </row>
    <row r="148" spans="1:22" ht="35.25" customHeight="1" x14ac:dyDescent="0.3">
      <c r="A148" s="477"/>
      <c r="B148" s="480"/>
      <c r="C148" s="466"/>
      <c r="D148" s="180" t="str">
        <f>D146</f>
        <v>Monto</v>
      </c>
      <c r="E148" s="200">
        <v>423668.69999999995</v>
      </c>
      <c r="F148" s="200">
        <v>776555.48</v>
      </c>
      <c r="G148" s="200">
        <v>829211.44000000018</v>
      </c>
      <c r="H148" s="200">
        <v>499780.9</v>
      </c>
      <c r="I148" s="200">
        <v>477985.92</v>
      </c>
      <c r="J148" s="200">
        <v>446035.34</v>
      </c>
      <c r="K148" s="185">
        <v>1275067.7499999998</v>
      </c>
      <c r="L148" s="187">
        <v>1015705.77</v>
      </c>
      <c r="M148" s="185">
        <v>588952.78</v>
      </c>
      <c r="N148" s="187">
        <v>770720.57000000007</v>
      </c>
      <c r="O148" s="185">
        <v>654580.84</v>
      </c>
      <c r="P148" s="185">
        <v>1091573.5100000002</v>
      </c>
      <c r="Q148" s="472"/>
      <c r="R148" s="188">
        <f t="shared" si="21"/>
        <v>8849839</v>
      </c>
      <c r="S148" s="274"/>
      <c r="T148" s="474"/>
      <c r="V148" s="191"/>
    </row>
    <row r="149" spans="1:22" ht="32.25" customHeight="1" x14ac:dyDescent="0.3">
      <c r="A149" s="464" t="s">
        <v>79</v>
      </c>
      <c r="B149" s="464"/>
      <c r="C149" s="465" t="s">
        <v>42</v>
      </c>
      <c r="D149" s="209" t="s">
        <v>80</v>
      </c>
      <c r="E149" s="210">
        <f t="shared" ref="E149:P149" si="22">E17+E21+E25+E29+E33+E37+E41+E45+E49+E53+E57+E145</f>
        <v>17663963.823333334</v>
      </c>
      <c r="F149" s="210">
        <f t="shared" si="22"/>
        <v>16047792.755000003</v>
      </c>
      <c r="G149" s="210">
        <f t="shared" si="22"/>
        <v>18365956.514375001</v>
      </c>
      <c r="H149" s="210">
        <f t="shared" si="22"/>
        <v>17909883.695</v>
      </c>
      <c r="I149" s="210">
        <f t="shared" si="22"/>
        <v>18552163.842282608</v>
      </c>
      <c r="J149" s="210">
        <f t="shared" si="22"/>
        <v>16231853.700000001</v>
      </c>
      <c r="K149" s="210">
        <f t="shared" si="22"/>
        <v>19014450.93</v>
      </c>
      <c r="L149" s="211">
        <f t="shared" si="22"/>
        <v>19014450.93</v>
      </c>
      <c r="M149" s="210">
        <f t="shared" si="22"/>
        <v>18514016.93</v>
      </c>
      <c r="N149" s="211">
        <f t="shared" si="22"/>
        <v>19014450.93</v>
      </c>
      <c r="O149" s="210">
        <f t="shared" si="22"/>
        <v>18514016.93</v>
      </c>
      <c r="P149" s="210">
        <f t="shared" si="22"/>
        <v>19014450.93</v>
      </c>
      <c r="Q149" s="467"/>
      <c r="R149" s="152">
        <f>R17+R21+R25+R29+R33+R37+R41+R45+R49+R53+R57+R145</f>
        <v>217857441.70749098</v>
      </c>
      <c r="S149" s="278" t="s">
        <v>81</v>
      </c>
      <c r="T149" s="280" t="s">
        <v>82</v>
      </c>
    </row>
    <row r="150" spans="1:22" ht="34.5" customHeight="1" x14ac:dyDescent="0.3">
      <c r="A150" s="464"/>
      <c r="B150" s="464"/>
      <c r="C150" s="466"/>
      <c r="D150" s="209" t="s">
        <v>47</v>
      </c>
      <c r="E150" s="212">
        <f t="shared" ref="E150:P150" si="23">E146+E142+E138+E134+E130+E126+E122+E118+E114+E110+E106+E102+E98+E94+E90+E86+E82+E78+E74+E70+E66+E62+E58+E54+E50+E46+E42+E38+E34+E30+E26+E22+E18</f>
        <v>37134049.769999996</v>
      </c>
      <c r="F150" s="212">
        <f>F146+F142+F138+F134+F130+F126+F122+F118+F114+F110+F106+F102+F98+F94+F90+F86+F82+F78+F74+F70+F66+F62+F58+F54+F50+F46+F42+F38+F34+F30+F26+F22+F18</f>
        <v>36962379.359999999</v>
      </c>
      <c r="G150" s="212">
        <f t="shared" si="23"/>
        <v>34088230.420000002</v>
      </c>
      <c r="H150" s="212">
        <f t="shared" si="23"/>
        <v>34434340.07</v>
      </c>
      <c r="I150" s="212">
        <f t="shared" si="23"/>
        <v>39178623.469999999</v>
      </c>
      <c r="J150" s="212">
        <f t="shared" si="23"/>
        <v>20137388.170000002</v>
      </c>
      <c r="K150" s="212">
        <f t="shared" si="23"/>
        <v>57490177.030000001</v>
      </c>
      <c r="L150" s="213">
        <f t="shared" si="23"/>
        <v>37459777.399999991</v>
      </c>
      <c r="M150" s="212">
        <f t="shared" si="23"/>
        <v>37018136.399999999</v>
      </c>
      <c r="N150" s="213">
        <f t="shared" si="23"/>
        <v>34923378.450000003</v>
      </c>
      <c r="O150" s="212">
        <f t="shared" si="23"/>
        <v>40142467.089999996</v>
      </c>
      <c r="P150" s="212">
        <f t="shared" si="23"/>
        <v>65463082.550000004</v>
      </c>
      <c r="Q150" s="467"/>
      <c r="R150" s="188">
        <f>SUM(E150:P150)</f>
        <v>474432030.17999995</v>
      </c>
      <c r="S150" s="279"/>
      <c r="T150" s="281"/>
    </row>
    <row r="151" spans="1:22" ht="35.25" customHeight="1" x14ac:dyDescent="0.3">
      <c r="A151" s="464"/>
      <c r="B151" s="464"/>
      <c r="C151" s="465" t="s">
        <v>48</v>
      </c>
      <c r="D151" s="180" t="str">
        <f>D149</f>
        <v>Actividades</v>
      </c>
      <c r="E151" s="210">
        <f t="shared" ref="E151:P151" si="24">E19+E23+E27+E31+E35+E39+E43+E47+E51+E55+E59+E147</f>
        <v>16839251.059999999</v>
      </c>
      <c r="F151" s="210">
        <f t="shared" si="24"/>
        <v>14129286.540000001</v>
      </c>
      <c r="G151" s="210">
        <f t="shared" si="24"/>
        <v>15307741.659999998</v>
      </c>
      <c r="H151" s="210">
        <f t="shared" si="24"/>
        <v>15607356.359999999</v>
      </c>
      <c r="I151" s="210">
        <f t="shared" si="24"/>
        <v>16936511.899999999</v>
      </c>
      <c r="J151" s="210">
        <f t="shared" si="24"/>
        <v>16274798.950000001</v>
      </c>
      <c r="K151" s="210">
        <f t="shared" si="24"/>
        <v>16666379.170000002</v>
      </c>
      <c r="L151" s="211">
        <f t="shared" si="24"/>
        <v>16712512.42923077</v>
      </c>
      <c r="M151" s="210">
        <f t="shared" si="24"/>
        <v>15391715.180000002</v>
      </c>
      <c r="N151" s="211">
        <f t="shared" si="24"/>
        <v>12872855.81764706</v>
      </c>
      <c r="O151" s="210">
        <f t="shared" si="24"/>
        <v>15273706.613043478</v>
      </c>
      <c r="P151" s="210">
        <f t="shared" si="24"/>
        <v>17831103.169565216</v>
      </c>
      <c r="Q151" s="467"/>
      <c r="R151" s="181">
        <f t="shared" ref="R151:R152" si="25">SUM(E151:P151)</f>
        <v>189843218.84948653</v>
      </c>
      <c r="S151" s="267">
        <f>R151/R149</f>
        <v>0.87141030098196925</v>
      </c>
      <c r="T151" s="269">
        <f>R152/R150</f>
        <v>0.94868089959954338</v>
      </c>
      <c r="V151" s="191"/>
    </row>
    <row r="152" spans="1:22" ht="35.25" customHeight="1" x14ac:dyDescent="0.3">
      <c r="A152" s="464"/>
      <c r="B152" s="464"/>
      <c r="C152" s="466"/>
      <c r="D152" s="180" t="str">
        <f>D150</f>
        <v>Monto</v>
      </c>
      <c r="E152" s="212">
        <f>E148+E144+E140+E136+E132+E128+E124+E120+E116+E112+E108+E104+E100+E96+E92+E88+E84+E80+E76+E72+E68+E64+E60+E56+E52+E48+E44+E40+E36+E32+E28+E24+E20</f>
        <v>37134049.769999996</v>
      </c>
      <c r="F152" s="212">
        <f>F148+F144+F140+F136+F132+F128+F124+F120+F116+F112+F108+F104+F100+F96+F92+F88+F84+F80+F76+F72+F68+F64+F60+F56+F52+F48+F44+F40+F36+F32+F28+F24+F20</f>
        <v>36962379.359999999</v>
      </c>
      <c r="G152" s="212">
        <f t="shared" ref="G152:P152" si="26">G148+G144+G140+G136+G132+G128+G124+G120+G116+G112+G108+G104+G100+G96+G92+G88+G84+G80+G76+G72+G68+G64+G60+G56+G52+G48+G44+G40+G36+G32+G28+G24+G20</f>
        <v>34088230.420000002</v>
      </c>
      <c r="H152" s="212">
        <f t="shared" si="26"/>
        <v>34434340.07</v>
      </c>
      <c r="I152" s="212">
        <f t="shared" si="26"/>
        <v>39178623.469999999</v>
      </c>
      <c r="J152" s="212">
        <f t="shared" si="26"/>
        <v>20137388.170000002</v>
      </c>
      <c r="K152" s="212">
        <f t="shared" si="26"/>
        <v>57490177.030000001</v>
      </c>
      <c r="L152" s="213">
        <f t="shared" si="26"/>
        <v>37459777.399999991</v>
      </c>
      <c r="M152" s="212">
        <f t="shared" si="26"/>
        <v>37018136.399999999</v>
      </c>
      <c r="N152" s="213">
        <f t="shared" si="26"/>
        <v>34923378.450000003</v>
      </c>
      <c r="O152" s="212">
        <f t="shared" si="26"/>
        <v>40142467.089999996</v>
      </c>
      <c r="P152" s="212">
        <f t="shared" si="26"/>
        <v>41115657.560000092</v>
      </c>
      <c r="Q152" s="467"/>
      <c r="R152" s="188">
        <f t="shared" si="25"/>
        <v>450084605.19000006</v>
      </c>
      <c r="S152" s="268"/>
      <c r="T152" s="270"/>
      <c r="V152" s="191"/>
    </row>
    <row r="154" spans="1:22" ht="20.399999999999999" x14ac:dyDescent="0.3">
      <c r="A154" t="s">
        <v>230</v>
      </c>
      <c r="R154" s="216"/>
    </row>
    <row r="155" spans="1:22" x14ac:dyDescent="0.3">
      <c r="A155" t="s">
        <v>231</v>
      </c>
    </row>
    <row r="156" spans="1:22" x14ac:dyDescent="0.3">
      <c r="A156" t="s">
        <v>232</v>
      </c>
      <c r="P156" s="38"/>
      <c r="R156" s="38"/>
    </row>
    <row r="157" spans="1:22" x14ac:dyDescent="0.3">
      <c r="A157" t="s">
        <v>233</v>
      </c>
      <c r="P157" s="38"/>
    </row>
    <row r="158" spans="1:22" x14ac:dyDescent="0.3">
      <c r="A158" t="s">
        <v>234</v>
      </c>
    </row>
    <row r="159" spans="1:22" x14ac:dyDescent="0.3">
      <c r="A159" t="s">
        <v>235</v>
      </c>
    </row>
    <row r="160" spans="1:22" x14ac:dyDescent="0.3">
      <c r="A160" t="s">
        <v>236</v>
      </c>
    </row>
    <row r="161" spans="1:1" x14ac:dyDescent="0.3">
      <c r="A161" t="s">
        <v>237</v>
      </c>
    </row>
    <row r="162" spans="1:1" x14ac:dyDescent="0.3">
      <c r="A162" t="s">
        <v>238</v>
      </c>
    </row>
    <row r="163" spans="1:1" x14ac:dyDescent="0.3">
      <c r="A163" t="s">
        <v>239</v>
      </c>
    </row>
    <row r="164" spans="1:1" x14ac:dyDescent="0.3">
      <c r="A164" t="s">
        <v>240</v>
      </c>
    </row>
    <row r="165" spans="1:1" x14ac:dyDescent="0.3">
      <c r="A165" t="s">
        <v>241</v>
      </c>
    </row>
    <row r="166" spans="1:1" x14ac:dyDescent="0.3">
      <c r="A166" t="s">
        <v>242</v>
      </c>
    </row>
    <row r="167" spans="1:1" x14ac:dyDescent="0.3">
      <c r="A167" t="s">
        <v>243</v>
      </c>
    </row>
    <row r="168" spans="1:1" x14ac:dyDescent="0.3">
      <c r="A168" t="s">
        <v>244</v>
      </c>
    </row>
    <row r="169" spans="1:1" x14ac:dyDescent="0.3">
      <c r="A169" t="s">
        <v>245</v>
      </c>
    </row>
    <row r="170" spans="1:1" x14ac:dyDescent="0.3">
      <c r="A170" t="s">
        <v>246</v>
      </c>
    </row>
    <row r="171" spans="1:1" x14ac:dyDescent="0.3">
      <c r="A171" t="s">
        <v>247</v>
      </c>
    </row>
    <row r="172" spans="1:1" x14ac:dyDescent="0.3">
      <c r="A172" t="s">
        <v>248</v>
      </c>
    </row>
  </sheetData>
  <mergeCells count="412">
    <mergeCell ref="A2:T2"/>
    <mergeCell ref="A3:T3"/>
    <mergeCell ref="A6:J6"/>
    <mergeCell ref="K6:T6"/>
    <mergeCell ref="A7:J7"/>
    <mergeCell ref="K7:T7"/>
    <mergeCell ref="Q12:T12"/>
    <mergeCell ref="A13:D13"/>
    <mergeCell ref="E13:H13"/>
    <mergeCell ref="I13:P13"/>
    <mergeCell ref="Q13:T13"/>
    <mergeCell ref="A8:J8"/>
    <mergeCell ref="K8:T8"/>
    <mergeCell ref="A9:J9"/>
    <mergeCell ref="K9:T9"/>
    <mergeCell ref="A10:P10"/>
    <mergeCell ref="A11:T11"/>
    <mergeCell ref="A15:A16"/>
    <mergeCell ref="B15:B16"/>
    <mergeCell ref="C15:C16"/>
    <mergeCell ref="D15:D16"/>
    <mergeCell ref="E15:E16"/>
    <mergeCell ref="F15:F16"/>
    <mergeCell ref="A12:D12"/>
    <mergeCell ref="E12:H12"/>
    <mergeCell ref="I12:P12"/>
    <mergeCell ref="A21:A24"/>
    <mergeCell ref="B21:B24"/>
    <mergeCell ref="C21:C22"/>
    <mergeCell ref="Q21:Q22"/>
    <mergeCell ref="S21:S22"/>
    <mergeCell ref="S15:T15"/>
    <mergeCell ref="A17:A20"/>
    <mergeCell ref="B17:B20"/>
    <mergeCell ref="C17:C18"/>
    <mergeCell ref="Q17:Q18"/>
    <mergeCell ref="S17:S18"/>
    <mergeCell ref="T17:T18"/>
    <mergeCell ref="M15:M16"/>
    <mergeCell ref="N15:N16"/>
    <mergeCell ref="O15:O16"/>
    <mergeCell ref="P15:P16"/>
    <mergeCell ref="Q15:Q16"/>
    <mergeCell ref="R15:R16"/>
    <mergeCell ref="G15:G16"/>
    <mergeCell ref="H15:H16"/>
    <mergeCell ref="I15:I16"/>
    <mergeCell ref="J15:J16"/>
    <mergeCell ref="K15:K16"/>
    <mergeCell ref="L15:L16"/>
    <mergeCell ref="T21:T22"/>
    <mergeCell ref="V21:V22"/>
    <mergeCell ref="C23:C24"/>
    <mergeCell ref="Q23:Q24"/>
    <mergeCell ref="S23:S24"/>
    <mergeCell ref="T23:T24"/>
    <mergeCell ref="V17:V18"/>
    <mergeCell ref="C19:C20"/>
    <mergeCell ref="Q19:Q20"/>
    <mergeCell ref="S19:S20"/>
    <mergeCell ref="T19:T20"/>
    <mergeCell ref="A29:A32"/>
    <mergeCell ref="B29:B32"/>
    <mergeCell ref="C29:C30"/>
    <mergeCell ref="Q29:Q30"/>
    <mergeCell ref="S29:S30"/>
    <mergeCell ref="A25:A28"/>
    <mergeCell ref="B25:B28"/>
    <mergeCell ref="C25:C26"/>
    <mergeCell ref="Q25:Q26"/>
    <mergeCell ref="S25:S26"/>
    <mergeCell ref="T29:T30"/>
    <mergeCell ref="V29:V30"/>
    <mergeCell ref="C31:C32"/>
    <mergeCell ref="Q31:Q32"/>
    <mergeCell ref="S31:S32"/>
    <mergeCell ref="T31:T32"/>
    <mergeCell ref="V25:V28"/>
    <mergeCell ref="C27:C28"/>
    <mergeCell ref="Q27:Q28"/>
    <mergeCell ref="S27:S28"/>
    <mergeCell ref="T27:T28"/>
    <mergeCell ref="T25:T26"/>
    <mergeCell ref="V33:V34"/>
    <mergeCell ref="C35:C36"/>
    <mergeCell ref="Q35:Q36"/>
    <mergeCell ref="S35:S36"/>
    <mergeCell ref="T35:T36"/>
    <mergeCell ref="V35:V36"/>
    <mergeCell ref="A33:A36"/>
    <mergeCell ref="B33:B36"/>
    <mergeCell ref="C33:C34"/>
    <mergeCell ref="Q33:Q34"/>
    <mergeCell ref="S33:S34"/>
    <mergeCell ref="T33:T34"/>
    <mergeCell ref="A41:A44"/>
    <mergeCell ref="B41:B44"/>
    <mergeCell ref="C41:C42"/>
    <mergeCell ref="Q41:Q42"/>
    <mergeCell ref="S41:S42"/>
    <mergeCell ref="A37:A40"/>
    <mergeCell ref="B37:B40"/>
    <mergeCell ref="C37:C38"/>
    <mergeCell ref="Q37:Q38"/>
    <mergeCell ref="S37:S38"/>
    <mergeCell ref="T41:T42"/>
    <mergeCell ref="V41:V42"/>
    <mergeCell ref="C43:C44"/>
    <mergeCell ref="Q43:Q44"/>
    <mergeCell ref="S43:S44"/>
    <mergeCell ref="T43:T44"/>
    <mergeCell ref="V37:V38"/>
    <mergeCell ref="C39:C40"/>
    <mergeCell ref="Q39:Q40"/>
    <mergeCell ref="S39:S40"/>
    <mergeCell ref="T39:T40"/>
    <mergeCell ref="T37:T38"/>
    <mergeCell ref="A49:A52"/>
    <mergeCell ref="B49:B52"/>
    <mergeCell ref="C49:C50"/>
    <mergeCell ref="Q49:Q50"/>
    <mergeCell ref="S49:S50"/>
    <mergeCell ref="A45:A48"/>
    <mergeCell ref="B45:B48"/>
    <mergeCell ref="C45:C46"/>
    <mergeCell ref="Q45:Q46"/>
    <mergeCell ref="S45:S46"/>
    <mergeCell ref="T49:T50"/>
    <mergeCell ref="V49:V50"/>
    <mergeCell ref="C51:C52"/>
    <mergeCell ref="Q51:Q52"/>
    <mergeCell ref="S51:S52"/>
    <mergeCell ref="T51:T52"/>
    <mergeCell ref="V45:V46"/>
    <mergeCell ref="C47:C48"/>
    <mergeCell ref="Q47:Q48"/>
    <mergeCell ref="S47:S48"/>
    <mergeCell ref="T47:T48"/>
    <mergeCell ref="T45:T46"/>
    <mergeCell ref="A57:A60"/>
    <mergeCell ref="B57:B60"/>
    <mergeCell ref="C57:C58"/>
    <mergeCell ref="Q57:Q58"/>
    <mergeCell ref="S57:S58"/>
    <mergeCell ref="A53:A56"/>
    <mergeCell ref="B53:B56"/>
    <mergeCell ref="C53:C54"/>
    <mergeCell ref="Q53:Q54"/>
    <mergeCell ref="S53:S54"/>
    <mergeCell ref="T57:T58"/>
    <mergeCell ref="V57:V58"/>
    <mergeCell ref="C59:C60"/>
    <mergeCell ref="Q59:Q60"/>
    <mergeCell ref="S59:S60"/>
    <mergeCell ref="T59:T60"/>
    <mergeCell ref="V53:V54"/>
    <mergeCell ref="C55:C56"/>
    <mergeCell ref="Q55:Q56"/>
    <mergeCell ref="S55:S56"/>
    <mergeCell ref="T55:T56"/>
    <mergeCell ref="T53:T54"/>
    <mergeCell ref="A65:A68"/>
    <mergeCell ref="B65:B68"/>
    <mergeCell ref="C65:C66"/>
    <mergeCell ref="Q65:Q66"/>
    <mergeCell ref="S65:S66"/>
    <mergeCell ref="A61:A64"/>
    <mergeCell ref="B61:B64"/>
    <mergeCell ref="C61:C62"/>
    <mergeCell ref="Q61:Q62"/>
    <mergeCell ref="S61:S62"/>
    <mergeCell ref="T65:T66"/>
    <mergeCell ref="V65:V66"/>
    <mergeCell ref="C67:C68"/>
    <mergeCell ref="Q67:Q68"/>
    <mergeCell ref="S67:S68"/>
    <mergeCell ref="T67:T68"/>
    <mergeCell ref="V61:V62"/>
    <mergeCell ref="C63:C64"/>
    <mergeCell ref="Q63:Q64"/>
    <mergeCell ref="S63:S64"/>
    <mergeCell ref="T63:T64"/>
    <mergeCell ref="T61:T62"/>
    <mergeCell ref="A73:A76"/>
    <mergeCell ref="B73:B76"/>
    <mergeCell ref="C73:C74"/>
    <mergeCell ref="Q73:Q74"/>
    <mergeCell ref="S73:S74"/>
    <mergeCell ref="A69:A72"/>
    <mergeCell ref="B69:B72"/>
    <mergeCell ref="C69:C70"/>
    <mergeCell ref="Q69:Q70"/>
    <mergeCell ref="S69:S70"/>
    <mergeCell ref="T73:T74"/>
    <mergeCell ref="V73:V74"/>
    <mergeCell ref="C75:C76"/>
    <mergeCell ref="Q75:Q76"/>
    <mergeCell ref="S75:S76"/>
    <mergeCell ref="T75:T76"/>
    <mergeCell ref="V69:V70"/>
    <mergeCell ref="C71:C72"/>
    <mergeCell ref="Q71:Q72"/>
    <mergeCell ref="S71:S72"/>
    <mergeCell ref="T71:T72"/>
    <mergeCell ref="T69:T70"/>
    <mergeCell ref="A81:A84"/>
    <mergeCell ref="B81:B84"/>
    <mergeCell ref="C81:C82"/>
    <mergeCell ref="Q81:Q82"/>
    <mergeCell ref="S81:S82"/>
    <mergeCell ref="A77:A80"/>
    <mergeCell ref="B77:B80"/>
    <mergeCell ref="C77:C78"/>
    <mergeCell ref="Q77:Q78"/>
    <mergeCell ref="S77:S78"/>
    <mergeCell ref="T81:T82"/>
    <mergeCell ref="V81:V82"/>
    <mergeCell ref="C83:C84"/>
    <mergeCell ref="Q83:Q84"/>
    <mergeCell ref="S83:S84"/>
    <mergeCell ref="T83:T84"/>
    <mergeCell ref="V77:V78"/>
    <mergeCell ref="C79:C80"/>
    <mergeCell ref="Q79:Q80"/>
    <mergeCell ref="S79:S80"/>
    <mergeCell ref="T79:T80"/>
    <mergeCell ref="T77:T78"/>
    <mergeCell ref="A89:A92"/>
    <mergeCell ref="B89:B92"/>
    <mergeCell ref="C89:C90"/>
    <mergeCell ref="Q89:Q90"/>
    <mergeCell ref="S89:S90"/>
    <mergeCell ref="A85:A88"/>
    <mergeCell ref="B85:B88"/>
    <mergeCell ref="C85:C86"/>
    <mergeCell ref="Q85:Q86"/>
    <mergeCell ref="S85:S86"/>
    <mergeCell ref="T89:T90"/>
    <mergeCell ref="V89:V90"/>
    <mergeCell ref="C91:C92"/>
    <mergeCell ref="Q91:Q92"/>
    <mergeCell ref="S91:S92"/>
    <mergeCell ref="T91:T92"/>
    <mergeCell ref="V85:V86"/>
    <mergeCell ref="C87:C88"/>
    <mergeCell ref="Q87:Q88"/>
    <mergeCell ref="S87:S88"/>
    <mergeCell ref="T87:T88"/>
    <mergeCell ref="T85:T86"/>
    <mergeCell ref="A97:A100"/>
    <mergeCell ref="B97:B100"/>
    <mergeCell ref="C97:C98"/>
    <mergeCell ref="Q97:Q98"/>
    <mergeCell ref="S97:S98"/>
    <mergeCell ref="A93:A96"/>
    <mergeCell ref="B93:B96"/>
    <mergeCell ref="C93:C94"/>
    <mergeCell ref="Q93:Q94"/>
    <mergeCell ref="S93:S94"/>
    <mergeCell ref="T97:T98"/>
    <mergeCell ref="V97:V98"/>
    <mergeCell ref="C99:C100"/>
    <mergeCell ref="Q99:Q100"/>
    <mergeCell ref="S99:S100"/>
    <mergeCell ref="T99:T100"/>
    <mergeCell ref="V93:V94"/>
    <mergeCell ref="C95:C96"/>
    <mergeCell ref="Q95:Q96"/>
    <mergeCell ref="S95:S96"/>
    <mergeCell ref="T95:T96"/>
    <mergeCell ref="T93:T94"/>
    <mergeCell ref="A105:A108"/>
    <mergeCell ref="B105:B108"/>
    <mergeCell ref="C105:C106"/>
    <mergeCell ref="Q105:Q106"/>
    <mergeCell ref="S105:S106"/>
    <mergeCell ref="A101:A104"/>
    <mergeCell ref="B101:B104"/>
    <mergeCell ref="C101:C102"/>
    <mergeCell ref="Q101:Q102"/>
    <mergeCell ref="S101:S102"/>
    <mergeCell ref="T105:T106"/>
    <mergeCell ref="V105:V106"/>
    <mergeCell ref="C107:C108"/>
    <mergeCell ref="Q107:Q108"/>
    <mergeCell ref="S107:S108"/>
    <mergeCell ref="T107:T108"/>
    <mergeCell ref="V101:V102"/>
    <mergeCell ref="C103:C104"/>
    <mergeCell ref="Q103:Q104"/>
    <mergeCell ref="S103:S104"/>
    <mergeCell ref="T103:T104"/>
    <mergeCell ref="T101:T102"/>
    <mergeCell ref="A113:A116"/>
    <mergeCell ref="B113:B116"/>
    <mergeCell ref="C113:C114"/>
    <mergeCell ref="Q113:Q114"/>
    <mergeCell ref="S113:S114"/>
    <mergeCell ref="A109:A112"/>
    <mergeCell ref="B109:B112"/>
    <mergeCell ref="C109:C110"/>
    <mergeCell ref="Q109:Q110"/>
    <mergeCell ref="S109:S110"/>
    <mergeCell ref="T113:T114"/>
    <mergeCell ref="V113:V114"/>
    <mergeCell ref="C115:C116"/>
    <mergeCell ref="Q115:Q116"/>
    <mergeCell ref="S115:S116"/>
    <mergeCell ref="T115:T116"/>
    <mergeCell ref="V109:V110"/>
    <mergeCell ref="C111:C112"/>
    <mergeCell ref="Q111:Q112"/>
    <mergeCell ref="S111:S112"/>
    <mergeCell ref="T111:T112"/>
    <mergeCell ref="T109:T110"/>
    <mergeCell ref="A121:A124"/>
    <mergeCell ref="B121:B124"/>
    <mergeCell ref="C121:C122"/>
    <mergeCell ref="Q121:Q122"/>
    <mergeCell ref="S121:S122"/>
    <mergeCell ref="A117:A120"/>
    <mergeCell ref="B117:B120"/>
    <mergeCell ref="C117:C118"/>
    <mergeCell ref="Q117:Q118"/>
    <mergeCell ref="S117:S118"/>
    <mergeCell ref="T121:T122"/>
    <mergeCell ref="V121:V122"/>
    <mergeCell ref="C123:C124"/>
    <mergeCell ref="Q123:Q124"/>
    <mergeCell ref="S123:S124"/>
    <mergeCell ref="T123:T124"/>
    <mergeCell ref="V117:V118"/>
    <mergeCell ref="C119:C120"/>
    <mergeCell ref="Q119:Q120"/>
    <mergeCell ref="S119:S120"/>
    <mergeCell ref="T119:T120"/>
    <mergeCell ref="T117:T118"/>
    <mergeCell ref="A129:A132"/>
    <mergeCell ref="B129:B132"/>
    <mergeCell ref="C129:C130"/>
    <mergeCell ref="Q129:Q130"/>
    <mergeCell ref="S129:S130"/>
    <mergeCell ref="A125:A128"/>
    <mergeCell ref="B125:B128"/>
    <mergeCell ref="C125:C126"/>
    <mergeCell ref="Q125:Q126"/>
    <mergeCell ref="S125:S126"/>
    <mergeCell ref="T129:T130"/>
    <mergeCell ref="V129:V130"/>
    <mergeCell ref="C131:C132"/>
    <mergeCell ref="Q131:Q132"/>
    <mergeCell ref="S131:S132"/>
    <mergeCell ref="T131:T132"/>
    <mergeCell ref="V125:V126"/>
    <mergeCell ref="C127:C128"/>
    <mergeCell ref="Q127:Q128"/>
    <mergeCell ref="S127:S128"/>
    <mergeCell ref="T127:T128"/>
    <mergeCell ref="T125:T126"/>
    <mergeCell ref="A137:A140"/>
    <mergeCell ref="B137:B140"/>
    <mergeCell ref="C137:C138"/>
    <mergeCell ref="Q137:Q138"/>
    <mergeCell ref="S137:S138"/>
    <mergeCell ref="A133:A136"/>
    <mergeCell ref="B133:B136"/>
    <mergeCell ref="C133:C134"/>
    <mergeCell ref="Q133:Q134"/>
    <mergeCell ref="S133:S134"/>
    <mergeCell ref="T137:T138"/>
    <mergeCell ref="V137:V138"/>
    <mergeCell ref="C139:C140"/>
    <mergeCell ref="Q139:Q140"/>
    <mergeCell ref="S139:S140"/>
    <mergeCell ref="T139:T140"/>
    <mergeCell ref="V133:V134"/>
    <mergeCell ref="C135:C136"/>
    <mergeCell ref="Q135:Q136"/>
    <mergeCell ref="S135:S136"/>
    <mergeCell ref="T135:T136"/>
    <mergeCell ref="T133:T134"/>
    <mergeCell ref="A145:A148"/>
    <mergeCell ref="B145:B148"/>
    <mergeCell ref="C145:C146"/>
    <mergeCell ref="Q145:Q146"/>
    <mergeCell ref="S145:S146"/>
    <mergeCell ref="A141:A144"/>
    <mergeCell ref="B141:B144"/>
    <mergeCell ref="C141:C142"/>
    <mergeCell ref="Q141:Q142"/>
    <mergeCell ref="S141:S142"/>
    <mergeCell ref="T145:T146"/>
    <mergeCell ref="V145:V146"/>
    <mergeCell ref="C147:C148"/>
    <mergeCell ref="Q147:Q148"/>
    <mergeCell ref="S147:S148"/>
    <mergeCell ref="T147:T148"/>
    <mergeCell ref="V141:V142"/>
    <mergeCell ref="C143:C144"/>
    <mergeCell ref="Q143:Q144"/>
    <mergeCell ref="S143:S144"/>
    <mergeCell ref="T143:T144"/>
    <mergeCell ref="T141:T142"/>
    <mergeCell ref="A149:B152"/>
    <mergeCell ref="C149:C150"/>
    <mergeCell ref="Q149:Q150"/>
    <mergeCell ref="S149:S150"/>
    <mergeCell ref="T149:T150"/>
    <mergeCell ref="C151:C152"/>
    <mergeCell ref="Q151:Q152"/>
    <mergeCell ref="S151:S152"/>
    <mergeCell ref="T151:T152"/>
  </mergeCells>
  <printOptions horizontalCentered="1"/>
  <pageMargins left="0" right="0.11811023622047245" top="0.35433070866141736" bottom="0.35433070866141736" header="0.31496062992125984" footer="0.31496062992125984"/>
  <pageSetup scale="41" fitToHeight="0" orientation="landscape" horizontalDpi="1200" verticalDpi="360" r:id="rId1"/>
  <rowBreaks count="4" manualBreakCount="4">
    <brk id="40" max="19" man="1"/>
    <brk id="68" max="19" man="1"/>
    <brk id="100" max="19" man="1"/>
    <brk id="132"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86"/>
  <sheetViews>
    <sheetView view="pageBreakPreview" zoomScale="55" zoomScaleNormal="90" zoomScaleSheetLayoutView="55" workbookViewId="0"/>
  </sheetViews>
  <sheetFormatPr baseColWidth="10" defaultRowHeight="14.4" x14ac:dyDescent="0.3"/>
  <cols>
    <col min="1" max="1" width="10" customWidth="1"/>
    <col min="2" max="2" width="30" customWidth="1"/>
    <col min="3" max="3" width="14.5546875" customWidth="1"/>
    <col min="4" max="4" width="12.6640625" customWidth="1"/>
    <col min="5" max="5" width="16.5546875" customWidth="1"/>
    <col min="6" max="6" width="16.88671875" customWidth="1"/>
    <col min="7" max="7" width="17.44140625" customWidth="1"/>
    <col min="8" max="8" width="17" customWidth="1"/>
    <col min="9" max="9" width="16.44140625" customWidth="1"/>
    <col min="10" max="10" width="16.88671875" customWidth="1"/>
    <col min="11" max="11" width="16.5546875" customWidth="1"/>
    <col min="12" max="12" width="16.88671875" customWidth="1"/>
    <col min="13" max="13" width="16.44140625" customWidth="1"/>
    <col min="14" max="14" width="17.5546875" customWidth="1"/>
    <col min="15" max="15" width="16" customWidth="1"/>
    <col min="16" max="16" width="17.5546875" customWidth="1"/>
    <col min="18" max="18" width="18.109375" customWidth="1"/>
    <col min="19" max="19" width="16" bestFit="1" customWidth="1"/>
    <col min="20" max="20" width="16.44140625" customWidth="1"/>
    <col min="22" max="22" width="0" hidden="1" customWidth="1"/>
  </cols>
  <sheetData>
    <row r="1" spans="1:20" x14ac:dyDescent="0.3">
      <c r="A1" s="217" t="s">
        <v>173</v>
      </c>
      <c r="B1" s="26"/>
      <c r="C1" s="26"/>
      <c r="D1" s="26"/>
      <c r="E1" s="26"/>
      <c r="F1" s="26"/>
      <c r="G1" s="26"/>
      <c r="H1" s="26"/>
      <c r="I1" s="26"/>
      <c r="J1" s="26"/>
      <c r="K1" s="26"/>
      <c r="L1" s="26"/>
      <c r="M1" s="26"/>
      <c r="N1" s="26"/>
      <c r="O1" s="26"/>
      <c r="P1" s="26"/>
      <c r="Q1" s="26"/>
      <c r="R1" s="26"/>
      <c r="S1" s="26"/>
      <c r="T1" s="26"/>
    </row>
    <row r="2" spans="1:20" x14ac:dyDescent="0.3">
      <c r="A2" s="218"/>
      <c r="B2" s="218"/>
      <c r="C2" s="218"/>
      <c r="D2" s="218"/>
      <c r="E2" s="218"/>
      <c r="F2" s="218"/>
      <c r="G2" s="218"/>
      <c r="H2" s="218"/>
      <c r="I2" s="218"/>
      <c r="J2" s="218"/>
      <c r="K2" s="218"/>
      <c r="L2" s="218"/>
      <c r="M2" s="218"/>
      <c r="N2" s="218"/>
      <c r="O2" s="218"/>
      <c r="P2" s="218"/>
      <c r="Q2" s="218"/>
      <c r="R2" s="218"/>
      <c r="S2" s="218"/>
      <c r="T2" s="218"/>
    </row>
    <row r="3" spans="1:20" ht="18" x14ac:dyDescent="0.35">
      <c r="A3" s="1"/>
      <c r="B3" s="1"/>
      <c r="C3" s="1"/>
      <c r="D3" s="1"/>
      <c r="E3" s="1"/>
      <c r="F3" s="1"/>
      <c r="G3" s="1"/>
      <c r="H3" s="1"/>
      <c r="I3" s="1"/>
      <c r="J3" s="1"/>
      <c r="K3" s="1"/>
      <c r="L3" s="1"/>
      <c r="M3" s="1"/>
      <c r="N3" s="1"/>
      <c r="O3" s="1"/>
      <c r="P3" s="1"/>
      <c r="Q3" s="1"/>
      <c r="R3" s="1"/>
      <c r="S3" s="1"/>
      <c r="T3" s="1"/>
    </row>
    <row r="4" spans="1:20" ht="25.2" x14ac:dyDescent="0.3">
      <c r="A4" s="322" t="s">
        <v>0</v>
      </c>
      <c r="B4" s="322"/>
      <c r="C4" s="322"/>
      <c r="D4" s="322"/>
      <c r="E4" s="322"/>
      <c r="F4" s="322"/>
      <c r="G4" s="322"/>
      <c r="H4" s="322"/>
      <c r="I4" s="322"/>
      <c r="J4" s="322"/>
      <c r="K4" s="322"/>
      <c r="L4" s="322"/>
      <c r="M4" s="322"/>
      <c r="N4" s="322"/>
      <c r="O4" s="322"/>
      <c r="P4" s="322"/>
      <c r="Q4" s="322"/>
      <c r="R4" s="322"/>
      <c r="S4" s="322"/>
      <c r="T4" s="322"/>
    </row>
    <row r="5" spans="1:20" ht="17.399999999999999" x14ac:dyDescent="0.3">
      <c r="A5" s="323" t="s">
        <v>1</v>
      </c>
      <c r="B5" s="323"/>
      <c r="C5" s="323"/>
      <c r="D5" s="323"/>
      <c r="E5" s="323"/>
      <c r="F5" s="323"/>
      <c r="G5" s="323"/>
      <c r="H5" s="323"/>
      <c r="I5" s="323"/>
      <c r="J5" s="323"/>
      <c r="K5" s="323"/>
      <c r="L5" s="323"/>
      <c r="M5" s="323"/>
      <c r="N5" s="323"/>
      <c r="O5" s="323"/>
      <c r="P5" s="323"/>
      <c r="Q5" s="323"/>
      <c r="R5" s="323"/>
      <c r="S5" s="323"/>
      <c r="T5" s="323"/>
    </row>
    <row r="6" spans="1:20" ht="16.2" thickBot="1" x14ac:dyDescent="0.35">
      <c r="A6" s="5"/>
      <c r="B6" s="5"/>
      <c r="C6" s="5"/>
      <c r="D6" s="5"/>
      <c r="E6" s="5"/>
      <c r="F6" s="5"/>
      <c r="G6" s="5"/>
      <c r="H6" s="5"/>
      <c r="I6" s="5"/>
      <c r="J6" s="5"/>
      <c r="K6" s="5"/>
      <c r="L6" s="5"/>
      <c r="M6" s="5"/>
      <c r="N6" s="5"/>
      <c r="O6" s="5"/>
      <c r="P6" s="5"/>
      <c r="Q6" s="5"/>
      <c r="R6" s="5"/>
      <c r="S6" s="5"/>
      <c r="T6" s="5"/>
    </row>
    <row r="7" spans="1:20" ht="15.6" x14ac:dyDescent="0.3">
      <c r="A7" s="8"/>
      <c r="B7" s="8"/>
      <c r="C7" s="8"/>
      <c r="D7" s="8"/>
      <c r="E7" s="8"/>
      <c r="F7" s="8"/>
      <c r="G7" s="8"/>
      <c r="H7" s="8"/>
      <c r="I7" s="8"/>
      <c r="J7" s="8"/>
      <c r="K7" s="8"/>
      <c r="L7" s="8"/>
      <c r="M7" s="8"/>
      <c r="N7" s="8"/>
      <c r="O7" s="8"/>
      <c r="P7" s="8"/>
      <c r="Q7" s="8"/>
      <c r="R7" s="8"/>
      <c r="S7" s="8"/>
      <c r="T7" s="8"/>
    </row>
    <row r="8" spans="1:20" ht="20.399999999999999" x14ac:dyDescent="0.3">
      <c r="A8" s="557" t="s">
        <v>3</v>
      </c>
      <c r="B8" s="557"/>
      <c r="C8" s="557"/>
      <c r="D8" s="557"/>
      <c r="E8" s="557"/>
      <c r="F8" s="557"/>
      <c r="G8" s="557"/>
      <c r="H8" s="557"/>
      <c r="I8" s="557"/>
      <c r="J8" s="557"/>
      <c r="K8" s="557" t="s">
        <v>4</v>
      </c>
      <c r="L8" s="557"/>
      <c r="M8" s="557"/>
      <c r="N8" s="557"/>
      <c r="O8" s="557"/>
      <c r="P8" s="557"/>
      <c r="Q8" s="557"/>
      <c r="R8" s="557"/>
      <c r="S8" s="557"/>
      <c r="T8" s="557"/>
    </row>
    <row r="9" spans="1:20" ht="15.75" customHeight="1" x14ac:dyDescent="0.3">
      <c r="A9" s="324" t="s">
        <v>249</v>
      </c>
      <c r="B9" s="325"/>
      <c r="C9" s="325"/>
      <c r="D9" s="325"/>
      <c r="E9" s="325"/>
      <c r="F9" s="325"/>
      <c r="G9" s="325"/>
      <c r="H9" s="325"/>
      <c r="I9" s="325"/>
      <c r="J9" s="325"/>
      <c r="K9" s="558" t="s">
        <v>250</v>
      </c>
      <c r="L9" s="558"/>
      <c r="M9" s="558"/>
      <c r="N9" s="558"/>
      <c r="O9" s="558"/>
      <c r="P9" s="558"/>
      <c r="Q9" s="558"/>
      <c r="R9" s="558"/>
      <c r="S9" s="558"/>
      <c r="T9" s="558"/>
    </row>
    <row r="10" spans="1:20" ht="18" x14ac:dyDescent="0.3">
      <c r="A10" s="455" t="s">
        <v>7</v>
      </c>
      <c r="B10" s="455"/>
      <c r="C10" s="455"/>
      <c r="D10" s="455"/>
      <c r="E10" s="455"/>
      <c r="F10" s="455"/>
      <c r="G10" s="455"/>
      <c r="H10" s="455"/>
      <c r="I10" s="455"/>
      <c r="J10" s="455"/>
      <c r="K10" s="455" t="s">
        <v>8</v>
      </c>
      <c r="L10" s="455"/>
      <c r="M10" s="455"/>
      <c r="N10" s="455"/>
      <c r="O10" s="455"/>
      <c r="P10" s="455"/>
      <c r="Q10" s="455"/>
      <c r="R10" s="455"/>
      <c r="S10" s="455"/>
      <c r="T10" s="455"/>
    </row>
    <row r="11" spans="1:20" ht="163.5" customHeight="1" x14ac:dyDescent="0.3">
      <c r="A11" s="554" t="s">
        <v>9</v>
      </c>
      <c r="B11" s="555"/>
      <c r="C11" s="555"/>
      <c r="D11" s="555"/>
      <c r="E11" s="555"/>
      <c r="F11" s="555"/>
      <c r="G11" s="555"/>
      <c r="H11" s="555"/>
      <c r="I11" s="555"/>
      <c r="J11" s="556"/>
      <c r="K11" s="318" t="s">
        <v>251</v>
      </c>
      <c r="L11" s="318"/>
      <c r="M11" s="318"/>
      <c r="N11" s="318"/>
      <c r="O11" s="318"/>
      <c r="P11" s="318"/>
      <c r="Q11" s="318"/>
      <c r="R11" s="318"/>
      <c r="S11" s="318"/>
      <c r="T11" s="318"/>
    </row>
    <row r="12" spans="1:20" x14ac:dyDescent="0.3">
      <c r="A12" s="319"/>
      <c r="B12" s="319"/>
      <c r="C12" s="319"/>
      <c r="D12" s="319"/>
      <c r="E12" s="319"/>
      <c r="F12" s="319"/>
      <c r="G12" s="319"/>
      <c r="H12" s="319"/>
      <c r="I12" s="319"/>
      <c r="J12" s="319"/>
      <c r="K12" s="319"/>
      <c r="L12" s="319"/>
      <c r="M12" s="319"/>
      <c r="N12" s="319"/>
      <c r="O12" s="319"/>
      <c r="P12" s="319"/>
      <c r="Q12" s="9"/>
      <c r="R12" s="10"/>
      <c r="S12" s="10"/>
      <c r="T12" s="10"/>
    </row>
    <row r="13" spans="1:20" x14ac:dyDescent="0.3">
      <c r="A13" s="320" t="s">
        <v>11</v>
      </c>
      <c r="B13" s="321"/>
      <c r="C13" s="321"/>
      <c r="D13" s="321"/>
      <c r="E13" s="321"/>
      <c r="F13" s="321"/>
      <c r="G13" s="321"/>
      <c r="H13" s="321"/>
      <c r="I13" s="321"/>
      <c r="J13" s="321"/>
      <c r="K13" s="321"/>
      <c r="L13" s="321"/>
      <c r="M13" s="321"/>
      <c r="N13" s="321"/>
      <c r="O13" s="321"/>
      <c r="P13" s="321"/>
      <c r="Q13" s="321"/>
      <c r="R13" s="321"/>
      <c r="S13" s="321"/>
      <c r="T13" s="321"/>
    </row>
    <row r="14" spans="1:20" x14ac:dyDescent="0.3">
      <c r="A14" s="300" t="s">
        <v>12</v>
      </c>
      <c r="B14" s="300"/>
      <c r="C14" s="300"/>
      <c r="D14" s="300"/>
      <c r="E14" s="300" t="s">
        <v>13</v>
      </c>
      <c r="F14" s="300"/>
      <c r="G14" s="300"/>
      <c r="H14" s="300"/>
      <c r="I14" s="300" t="s">
        <v>14</v>
      </c>
      <c r="J14" s="300"/>
      <c r="K14" s="300"/>
      <c r="L14" s="300"/>
      <c r="M14" s="300"/>
      <c r="N14" s="300"/>
      <c r="O14" s="300"/>
      <c r="P14" s="300"/>
      <c r="Q14" s="301" t="s">
        <v>15</v>
      </c>
      <c r="R14" s="301"/>
      <c r="S14" s="301"/>
      <c r="T14" s="301"/>
    </row>
    <row r="15" spans="1:20" x14ac:dyDescent="0.3">
      <c r="A15" s="546" t="s">
        <v>16</v>
      </c>
      <c r="B15" s="547"/>
      <c r="C15" s="547"/>
      <c r="D15" s="547"/>
      <c r="E15" s="548" t="s">
        <v>17</v>
      </c>
      <c r="F15" s="549"/>
      <c r="G15" s="549"/>
      <c r="H15" s="549"/>
      <c r="I15" s="550" t="s">
        <v>18</v>
      </c>
      <c r="J15" s="551"/>
      <c r="K15" s="551"/>
      <c r="L15" s="551"/>
      <c r="M15" s="551"/>
      <c r="N15" s="551"/>
      <c r="O15" s="551"/>
      <c r="P15" s="551"/>
      <c r="Q15" s="552" t="s">
        <v>19</v>
      </c>
      <c r="R15" s="553"/>
      <c r="S15" s="553"/>
      <c r="T15" s="553"/>
    </row>
    <row r="16" spans="1:20" x14ac:dyDescent="0.3">
      <c r="A16" s="11"/>
      <c r="B16" s="11"/>
      <c r="C16" s="11"/>
      <c r="D16" s="11"/>
      <c r="E16" s="12"/>
      <c r="F16" s="12"/>
      <c r="G16" s="12"/>
      <c r="H16" s="12"/>
      <c r="I16" s="13"/>
      <c r="J16" s="13"/>
      <c r="K16" s="13"/>
      <c r="L16" s="13"/>
      <c r="M16" s="13"/>
      <c r="N16" s="13"/>
      <c r="O16" s="13"/>
      <c r="P16" s="13"/>
      <c r="Q16" s="13"/>
      <c r="R16" s="13"/>
      <c r="S16" s="13"/>
      <c r="T16" s="10"/>
    </row>
    <row r="17" spans="1:22" s="215" customFormat="1" x14ac:dyDescent="0.3">
      <c r="A17" s="544" t="s">
        <v>20</v>
      </c>
      <c r="B17" s="544" t="s">
        <v>21</v>
      </c>
      <c r="C17" s="544" t="s">
        <v>22</v>
      </c>
      <c r="D17" s="544" t="s">
        <v>23</v>
      </c>
      <c r="E17" s="294" t="s">
        <v>24</v>
      </c>
      <c r="F17" s="294" t="s">
        <v>25</v>
      </c>
      <c r="G17" s="294" t="s">
        <v>26</v>
      </c>
      <c r="H17" s="294" t="s">
        <v>27</v>
      </c>
      <c r="I17" s="294" t="s">
        <v>28</v>
      </c>
      <c r="J17" s="294" t="s">
        <v>29</v>
      </c>
      <c r="K17" s="294" t="s">
        <v>30</v>
      </c>
      <c r="L17" s="294" t="s">
        <v>31</v>
      </c>
      <c r="M17" s="294" t="s">
        <v>32</v>
      </c>
      <c r="N17" s="294" t="s">
        <v>33</v>
      </c>
      <c r="O17" s="294" t="s">
        <v>34</v>
      </c>
      <c r="P17" s="294" t="s">
        <v>35</v>
      </c>
      <c r="Q17" s="544" t="s">
        <v>36</v>
      </c>
      <c r="R17" s="544" t="s">
        <v>37</v>
      </c>
      <c r="S17" s="296" t="s">
        <v>38</v>
      </c>
      <c r="T17" s="296"/>
    </row>
    <row r="18" spans="1:22" s="215" customFormat="1" x14ac:dyDescent="0.3">
      <c r="A18" s="545"/>
      <c r="B18" s="545"/>
      <c r="C18" s="545"/>
      <c r="D18" s="545"/>
      <c r="E18" s="295"/>
      <c r="F18" s="295"/>
      <c r="G18" s="295"/>
      <c r="H18" s="295"/>
      <c r="I18" s="295"/>
      <c r="J18" s="295"/>
      <c r="K18" s="295"/>
      <c r="L18" s="295"/>
      <c r="M18" s="295"/>
      <c r="N18" s="295"/>
      <c r="O18" s="295"/>
      <c r="P18" s="295"/>
      <c r="Q18" s="545"/>
      <c r="R18" s="545"/>
      <c r="S18" s="15" t="s">
        <v>39</v>
      </c>
      <c r="T18" s="15" t="s">
        <v>252</v>
      </c>
    </row>
    <row r="19" spans="1:22" ht="38.25" customHeight="1" x14ac:dyDescent="0.3">
      <c r="A19" s="469">
        <v>1</v>
      </c>
      <c r="B19" s="351" t="s">
        <v>253</v>
      </c>
      <c r="C19" s="289" t="s">
        <v>42</v>
      </c>
      <c r="D19" s="17" t="s">
        <v>80</v>
      </c>
      <c r="E19" s="18">
        <v>2</v>
      </c>
      <c r="F19" s="18">
        <v>2</v>
      </c>
      <c r="G19" s="18">
        <v>2</v>
      </c>
      <c r="H19" s="18">
        <v>2</v>
      </c>
      <c r="I19" s="18">
        <v>2</v>
      </c>
      <c r="J19" s="18">
        <v>2</v>
      </c>
      <c r="K19" s="18">
        <v>2</v>
      </c>
      <c r="L19" s="18">
        <v>2</v>
      </c>
      <c r="M19" s="18">
        <v>2</v>
      </c>
      <c r="N19" s="18">
        <v>2</v>
      </c>
      <c r="O19" s="18">
        <v>2</v>
      </c>
      <c r="P19" s="18">
        <v>2</v>
      </c>
      <c r="Q19" s="538">
        <v>789704</v>
      </c>
      <c r="R19" s="25">
        <f>SUM(E19:P19)</f>
        <v>24</v>
      </c>
      <c r="S19" s="541" t="s">
        <v>254</v>
      </c>
      <c r="T19" s="541" t="s">
        <v>255</v>
      </c>
      <c r="V19">
        <v>5001</v>
      </c>
    </row>
    <row r="20" spans="1:22" ht="38.25" customHeight="1" x14ac:dyDescent="0.3">
      <c r="A20" s="486"/>
      <c r="B20" s="537"/>
      <c r="C20" s="289"/>
      <c r="D20" s="17" t="s">
        <v>256</v>
      </c>
      <c r="E20" s="219">
        <v>173648.90999999997</v>
      </c>
      <c r="F20" s="219">
        <v>217429.46000000008</v>
      </c>
      <c r="G20" s="219">
        <v>229755.38000000003</v>
      </c>
      <c r="H20" s="219">
        <v>255593.71000000011</v>
      </c>
      <c r="I20" s="219">
        <v>289777.3600000001</v>
      </c>
      <c r="J20" s="219">
        <v>804466.32000000007</v>
      </c>
      <c r="K20" s="219">
        <v>413667.31999999995</v>
      </c>
      <c r="L20" s="219">
        <v>299290.9200000001</v>
      </c>
      <c r="M20" s="219">
        <v>241049.31000000003</v>
      </c>
      <c r="N20" s="219">
        <v>263740.69</v>
      </c>
      <c r="O20" s="219">
        <v>279907.8</v>
      </c>
      <c r="P20" s="219">
        <v>451861.36</v>
      </c>
      <c r="Q20" s="539"/>
      <c r="R20" s="29">
        <f>SUM(E20:P20)</f>
        <v>3920188.54</v>
      </c>
      <c r="S20" s="542"/>
      <c r="T20" s="542"/>
    </row>
    <row r="21" spans="1:22" ht="35.1" customHeight="1" x14ac:dyDescent="0.3">
      <c r="A21" s="486"/>
      <c r="B21" s="537"/>
      <c r="C21" s="271" t="s">
        <v>257</v>
      </c>
      <c r="D21" s="24" t="s">
        <v>80</v>
      </c>
      <c r="E21" s="25">
        <v>2</v>
      </c>
      <c r="F21" s="25">
        <v>2</v>
      </c>
      <c r="G21" s="25">
        <v>2</v>
      </c>
      <c r="H21" s="25">
        <v>2</v>
      </c>
      <c r="I21" s="25">
        <v>2</v>
      </c>
      <c r="J21" s="25">
        <v>2</v>
      </c>
      <c r="K21" s="25">
        <v>2</v>
      </c>
      <c r="L21" s="25">
        <v>2</v>
      </c>
      <c r="M21" s="25">
        <v>2</v>
      </c>
      <c r="N21" s="25">
        <v>2</v>
      </c>
      <c r="O21" s="25">
        <v>2</v>
      </c>
      <c r="P21" s="25">
        <v>2</v>
      </c>
      <c r="Q21" s="539"/>
      <c r="R21" s="25">
        <f>SUM(E21:P21)</f>
        <v>24</v>
      </c>
      <c r="S21" s="273">
        <f>R21/R19</f>
        <v>1</v>
      </c>
      <c r="T21" s="543">
        <f>R22/R20</f>
        <v>0.96896310757543314</v>
      </c>
    </row>
    <row r="22" spans="1:22" ht="35.1" customHeight="1" x14ac:dyDescent="0.3">
      <c r="A22" s="470"/>
      <c r="B22" s="529"/>
      <c r="C22" s="271"/>
      <c r="D22" s="24" t="s">
        <v>256</v>
      </c>
      <c r="E22" s="219">
        <v>173648.90999999997</v>
      </c>
      <c r="F22" s="219">
        <v>217429.46000000008</v>
      </c>
      <c r="G22" s="219">
        <v>229755.38000000003</v>
      </c>
      <c r="H22" s="219">
        <v>255593.71000000011</v>
      </c>
      <c r="I22" s="219">
        <v>289777.3600000001</v>
      </c>
      <c r="J22" s="219">
        <v>804466.32000000007</v>
      </c>
      <c r="K22" s="219">
        <v>413667.31999999995</v>
      </c>
      <c r="L22" s="219">
        <v>299290.9200000001</v>
      </c>
      <c r="M22" s="219">
        <v>241049.31000000003</v>
      </c>
      <c r="N22" s="27">
        <v>263740.69</v>
      </c>
      <c r="O22" s="27">
        <v>279907.8</v>
      </c>
      <c r="P22" s="27">
        <v>330190.89</v>
      </c>
      <c r="Q22" s="540"/>
      <c r="R22" s="29">
        <f>SUM(E22:P22)</f>
        <v>3798518.0700000003</v>
      </c>
      <c r="S22" s="274"/>
      <c r="T22" s="543"/>
    </row>
    <row r="23" spans="1:22" ht="35.1" customHeight="1" x14ac:dyDescent="0.3">
      <c r="A23" s="469">
        <v>2</v>
      </c>
      <c r="B23" s="351" t="s">
        <v>258</v>
      </c>
      <c r="C23" s="289" t="s">
        <v>42</v>
      </c>
      <c r="D23" s="17" t="s">
        <v>259</v>
      </c>
      <c r="E23" s="18">
        <v>10</v>
      </c>
      <c r="F23" s="18">
        <v>10</v>
      </c>
      <c r="G23" s="18">
        <v>10</v>
      </c>
      <c r="H23" s="18">
        <v>10</v>
      </c>
      <c r="I23" s="18">
        <v>10</v>
      </c>
      <c r="J23" s="18">
        <v>10</v>
      </c>
      <c r="K23" s="18">
        <v>10</v>
      </c>
      <c r="L23" s="18">
        <v>10</v>
      </c>
      <c r="M23" s="18">
        <v>10</v>
      </c>
      <c r="N23" s="18">
        <v>10</v>
      </c>
      <c r="O23" s="18">
        <v>10</v>
      </c>
      <c r="P23" s="18">
        <v>10</v>
      </c>
      <c r="Q23" s="538">
        <v>789704</v>
      </c>
      <c r="R23" s="25">
        <f t="shared" ref="R23:R33" si="0">SUM(E23:P23)</f>
        <v>120</v>
      </c>
      <c r="S23" s="541" t="s">
        <v>260</v>
      </c>
      <c r="T23" s="541" t="s">
        <v>255</v>
      </c>
      <c r="V23">
        <v>5003</v>
      </c>
    </row>
    <row r="24" spans="1:22" ht="35.1" customHeight="1" x14ac:dyDescent="0.3">
      <c r="A24" s="486"/>
      <c r="B24" s="537"/>
      <c r="C24" s="289"/>
      <c r="D24" s="17" t="s">
        <v>256</v>
      </c>
      <c r="E24" s="27">
        <v>376099.97</v>
      </c>
      <c r="F24" s="27">
        <v>320043.44999999995</v>
      </c>
      <c r="G24" s="27">
        <v>311079.74999999994</v>
      </c>
      <c r="H24" s="219">
        <v>305819.12000000011</v>
      </c>
      <c r="I24" s="219">
        <v>322085.32000000007</v>
      </c>
      <c r="J24" s="219">
        <v>357353.06000000011</v>
      </c>
      <c r="K24" s="219">
        <v>318379.96999999997</v>
      </c>
      <c r="L24" s="219">
        <v>317044.48000000004</v>
      </c>
      <c r="M24" s="219">
        <v>311446.86999999994</v>
      </c>
      <c r="N24" s="219">
        <v>348901.66</v>
      </c>
      <c r="O24" s="219">
        <v>318736.09999999998</v>
      </c>
      <c r="P24" s="219">
        <v>566353.23</v>
      </c>
      <c r="Q24" s="539"/>
      <c r="R24" s="29">
        <f>SUM(E24:P24)</f>
        <v>4173342.9800000004</v>
      </c>
      <c r="S24" s="542"/>
      <c r="T24" s="542"/>
    </row>
    <row r="25" spans="1:22" ht="35.1" customHeight="1" x14ac:dyDescent="0.3">
      <c r="A25" s="486"/>
      <c r="B25" s="537"/>
      <c r="C25" s="271" t="s">
        <v>257</v>
      </c>
      <c r="D25" s="24" t="s">
        <v>259</v>
      </c>
      <c r="E25" s="25">
        <v>5</v>
      </c>
      <c r="F25" s="25">
        <v>20</v>
      </c>
      <c r="G25" s="25">
        <v>24</v>
      </c>
      <c r="H25" s="25">
        <v>9</v>
      </c>
      <c r="I25" s="25">
        <v>11</v>
      </c>
      <c r="J25" s="25">
        <v>8</v>
      </c>
      <c r="K25" s="25">
        <v>7</v>
      </c>
      <c r="L25" s="25">
        <v>15</v>
      </c>
      <c r="M25" s="25">
        <v>5</v>
      </c>
      <c r="N25" s="25">
        <v>25</v>
      </c>
      <c r="O25" s="25">
        <v>6</v>
      </c>
      <c r="P25" s="25">
        <v>11</v>
      </c>
      <c r="Q25" s="539"/>
      <c r="R25" s="25">
        <f t="shared" si="0"/>
        <v>146</v>
      </c>
      <c r="S25" s="273">
        <f>R25/R23</f>
        <v>1.2166666666666666</v>
      </c>
      <c r="T25" s="543">
        <f>R26/R24</f>
        <v>0.95355748594619461</v>
      </c>
    </row>
    <row r="26" spans="1:22" ht="35.1" customHeight="1" x14ac:dyDescent="0.3">
      <c r="A26" s="470"/>
      <c r="B26" s="529"/>
      <c r="C26" s="271"/>
      <c r="D26" s="24" t="s">
        <v>256</v>
      </c>
      <c r="E26" s="27">
        <v>376099.97</v>
      </c>
      <c r="F26" s="27">
        <v>320043.44999999995</v>
      </c>
      <c r="G26" s="27">
        <v>311079.74999999994</v>
      </c>
      <c r="H26" s="27">
        <v>305819.12000000011</v>
      </c>
      <c r="I26" s="27">
        <v>322085.32000000007</v>
      </c>
      <c r="J26" s="27">
        <v>357353.06000000011</v>
      </c>
      <c r="K26" s="220">
        <v>318379.96999999997</v>
      </c>
      <c r="L26" s="220">
        <v>317044.48000000004</v>
      </c>
      <c r="M26" s="220">
        <v>311446.86999999994</v>
      </c>
      <c r="N26" s="27">
        <v>348901.66</v>
      </c>
      <c r="O26" s="27">
        <v>318736.09999999998</v>
      </c>
      <c r="P26" s="27">
        <v>372532.69000000012</v>
      </c>
      <c r="Q26" s="540"/>
      <c r="R26" s="29">
        <f>SUM(E26:P26)</f>
        <v>3979522.4400000004</v>
      </c>
      <c r="S26" s="274"/>
      <c r="T26" s="543"/>
    </row>
    <row r="27" spans="1:22" ht="37.5" customHeight="1" x14ac:dyDescent="0.3">
      <c r="A27" s="469">
        <v>3</v>
      </c>
      <c r="B27" s="351" t="s">
        <v>261</v>
      </c>
      <c r="C27" s="289" t="s">
        <v>42</v>
      </c>
      <c r="D27" s="17" t="s">
        <v>262</v>
      </c>
      <c r="E27" s="18">
        <v>10</v>
      </c>
      <c r="F27" s="18">
        <v>10</v>
      </c>
      <c r="G27" s="18">
        <v>10</v>
      </c>
      <c r="H27" s="18">
        <v>10</v>
      </c>
      <c r="I27" s="18">
        <v>10</v>
      </c>
      <c r="J27" s="18">
        <v>10</v>
      </c>
      <c r="K27" s="18">
        <v>10</v>
      </c>
      <c r="L27" s="18">
        <v>10</v>
      </c>
      <c r="M27" s="18">
        <v>10</v>
      </c>
      <c r="N27" s="18">
        <v>10</v>
      </c>
      <c r="O27" s="18">
        <v>10</v>
      </c>
      <c r="P27" s="18">
        <v>10</v>
      </c>
      <c r="Q27" s="538">
        <v>789704</v>
      </c>
      <c r="R27" s="25">
        <f t="shared" si="0"/>
        <v>120</v>
      </c>
      <c r="S27" s="541" t="s">
        <v>263</v>
      </c>
      <c r="T27" s="541" t="s">
        <v>255</v>
      </c>
      <c r="V27">
        <v>5004</v>
      </c>
    </row>
    <row r="28" spans="1:22" ht="37.5" customHeight="1" x14ac:dyDescent="0.3">
      <c r="A28" s="486"/>
      <c r="B28" s="537"/>
      <c r="C28" s="289"/>
      <c r="D28" s="17" t="s">
        <v>256</v>
      </c>
      <c r="E28" s="219">
        <v>99383.16</v>
      </c>
      <c r="F28" s="219">
        <v>83585.210000000006</v>
      </c>
      <c r="G28" s="219">
        <v>84365.080000000016</v>
      </c>
      <c r="H28" s="219">
        <v>59716.13</v>
      </c>
      <c r="I28" s="219">
        <v>65850.330000000016</v>
      </c>
      <c r="J28" s="219">
        <v>64445.440000000017</v>
      </c>
      <c r="K28" s="219">
        <v>63360.67</v>
      </c>
      <c r="L28" s="219">
        <v>63237.610000000008</v>
      </c>
      <c r="M28" s="219">
        <v>61179.610000000008</v>
      </c>
      <c r="N28" s="219">
        <v>66118.81</v>
      </c>
      <c r="O28" s="219">
        <v>62820.61</v>
      </c>
      <c r="P28" s="219">
        <v>200386.94</v>
      </c>
      <c r="Q28" s="539"/>
      <c r="R28" s="29">
        <f>SUM(E28:P28)</f>
        <v>974449.60000000009</v>
      </c>
      <c r="S28" s="542"/>
      <c r="T28" s="542"/>
    </row>
    <row r="29" spans="1:22" ht="35.1" customHeight="1" x14ac:dyDescent="0.3">
      <c r="A29" s="486"/>
      <c r="B29" s="537"/>
      <c r="C29" s="271" t="s">
        <v>257</v>
      </c>
      <c r="D29" s="24" t="s">
        <v>262</v>
      </c>
      <c r="E29" s="25">
        <v>61</v>
      </c>
      <c r="F29" s="25">
        <v>42</v>
      </c>
      <c r="G29" s="25">
        <v>35</v>
      </c>
      <c r="H29" s="25">
        <v>9</v>
      </c>
      <c r="I29" s="25">
        <v>11</v>
      </c>
      <c r="J29" s="25">
        <v>8</v>
      </c>
      <c r="K29" s="25">
        <v>8</v>
      </c>
      <c r="L29" s="25">
        <v>16</v>
      </c>
      <c r="M29" s="25">
        <v>5</v>
      </c>
      <c r="N29" s="25">
        <v>25</v>
      </c>
      <c r="O29" s="25">
        <v>6</v>
      </c>
      <c r="P29" s="25">
        <v>11</v>
      </c>
      <c r="Q29" s="539"/>
      <c r="R29" s="25">
        <f t="shared" si="0"/>
        <v>237</v>
      </c>
      <c r="S29" s="273">
        <f>R29/R27</f>
        <v>1.9750000000000001</v>
      </c>
      <c r="T29" s="543">
        <f>R30/R28</f>
        <v>0.8680617858532651</v>
      </c>
    </row>
    <row r="30" spans="1:22" ht="35.1" customHeight="1" x14ac:dyDescent="0.3">
      <c r="A30" s="470"/>
      <c r="B30" s="529"/>
      <c r="C30" s="271"/>
      <c r="D30" s="24" t="s">
        <v>256</v>
      </c>
      <c r="E30" s="27">
        <v>99383.16</v>
      </c>
      <c r="F30" s="27">
        <v>83585.210000000006</v>
      </c>
      <c r="G30" s="27">
        <v>84365.080000000016</v>
      </c>
      <c r="H30" s="27">
        <v>59716.13</v>
      </c>
      <c r="I30" s="27">
        <v>65850.330000000016</v>
      </c>
      <c r="J30" s="27">
        <v>64445.440000000017</v>
      </c>
      <c r="K30" s="220">
        <v>63360.67</v>
      </c>
      <c r="L30" s="220">
        <v>63237.610000000008</v>
      </c>
      <c r="M30" s="220">
        <v>61179.610000000008</v>
      </c>
      <c r="N30" s="27">
        <v>66118.81</v>
      </c>
      <c r="O30" s="27">
        <v>62820.61</v>
      </c>
      <c r="P30" s="27">
        <v>71819.799999999988</v>
      </c>
      <c r="Q30" s="540"/>
      <c r="R30" s="29">
        <f>SUM(E30:P30)</f>
        <v>845882.46</v>
      </c>
      <c r="S30" s="274"/>
      <c r="T30" s="543"/>
    </row>
    <row r="31" spans="1:22" ht="63.6" customHeight="1" x14ac:dyDescent="0.3">
      <c r="A31" s="469">
        <v>4</v>
      </c>
      <c r="B31" s="351" t="s">
        <v>264</v>
      </c>
      <c r="C31" s="289" t="s">
        <v>42</v>
      </c>
      <c r="D31" s="17" t="s">
        <v>265</v>
      </c>
      <c r="E31" s="18">
        <v>0</v>
      </c>
      <c r="F31" s="18">
        <v>0</v>
      </c>
      <c r="G31" s="18">
        <v>0</v>
      </c>
      <c r="H31" s="18">
        <v>0</v>
      </c>
      <c r="I31" s="18">
        <v>2</v>
      </c>
      <c r="J31" s="18">
        <v>1</v>
      </c>
      <c r="K31" s="18">
        <v>2</v>
      </c>
      <c r="L31" s="18">
        <v>2</v>
      </c>
      <c r="M31" s="18">
        <v>5</v>
      </c>
      <c r="N31" s="18">
        <v>1</v>
      </c>
      <c r="O31" s="18">
        <v>1</v>
      </c>
      <c r="P31" s="18">
        <v>1</v>
      </c>
      <c r="Q31" s="538">
        <v>789704</v>
      </c>
      <c r="R31" s="25">
        <f t="shared" si="0"/>
        <v>15</v>
      </c>
      <c r="S31" s="541" t="s">
        <v>266</v>
      </c>
      <c r="T31" s="541" t="s">
        <v>255</v>
      </c>
      <c r="V31">
        <v>5009</v>
      </c>
    </row>
    <row r="32" spans="1:22" ht="62.4" customHeight="1" x14ac:dyDescent="0.3">
      <c r="A32" s="486"/>
      <c r="B32" s="537"/>
      <c r="C32" s="289"/>
      <c r="D32" s="17" t="s">
        <v>256</v>
      </c>
      <c r="E32" s="219">
        <v>133729.35000000003</v>
      </c>
      <c r="F32" s="219">
        <v>125879.43</v>
      </c>
      <c r="G32" s="219">
        <v>143672.83000000005</v>
      </c>
      <c r="H32" s="219">
        <v>103251.16000000002</v>
      </c>
      <c r="I32" s="219">
        <v>104363.49000000002</v>
      </c>
      <c r="J32" s="219">
        <v>122482.4</v>
      </c>
      <c r="K32" s="219">
        <v>118518.26000000001</v>
      </c>
      <c r="L32" s="219">
        <v>119032.67</v>
      </c>
      <c r="M32" s="219">
        <v>117213.85999999999</v>
      </c>
      <c r="N32" s="219">
        <v>129864.73</v>
      </c>
      <c r="O32" s="219">
        <v>97577.21</v>
      </c>
      <c r="P32" s="219">
        <v>288905.38</v>
      </c>
      <c r="Q32" s="539"/>
      <c r="R32" s="29">
        <f>SUM(E32:P32)</f>
        <v>1604490.77</v>
      </c>
      <c r="S32" s="542"/>
      <c r="T32" s="542"/>
    </row>
    <row r="33" spans="1:22" ht="35.1" customHeight="1" x14ac:dyDescent="0.3">
      <c r="A33" s="486"/>
      <c r="B33" s="537"/>
      <c r="C33" s="271" t="s">
        <v>257</v>
      </c>
      <c r="D33" s="24" t="s">
        <v>265</v>
      </c>
      <c r="E33" s="25">
        <v>3</v>
      </c>
      <c r="F33" s="25">
        <v>2</v>
      </c>
      <c r="G33" s="25">
        <v>0</v>
      </c>
      <c r="H33" s="25">
        <v>4</v>
      </c>
      <c r="I33" s="25">
        <v>0</v>
      </c>
      <c r="J33" s="25">
        <v>3</v>
      </c>
      <c r="K33" s="221">
        <v>4</v>
      </c>
      <c r="L33" s="221">
        <v>5</v>
      </c>
      <c r="M33" s="221">
        <v>3</v>
      </c>
      <c r="N33" s="25">
        <v>2</v>
      </c>
      <c r="O33" s="25">
        <v>3</v>
      </c>
      <c r="P33" s="25">
        <v>3</v>
      </c>
      <c r="Q33" s="539"/>
      <c r="R33" s="25">
        <f t="shared" si="0"/>
        <v>32</v>
      </c>
      <c r="S33" s="273">
        <f>R33/R31</f>
        <v>2.1333333333333333</v>
      </c>
      <c r="T33" s="543">
        <f>R34/R32</f>
        <v>0.89297050926631394</v>
      </c>
    </row>
    <row r="34" spans="1:22" ht="35.1" customHeight="1" x14ac:dyDescent="0.3">
      <c r="A34" s="470"/>
      <c r="B34" s="529"/>
      <c r="C34" s="271"/>
      <c r="D34" s="24" t="s">
        <v>256</v>
      </c>
      <c r="E34" s="27">
        <v>133729.35000000003</v>
      </c>
      <c r="F34" s="27">
        <v>125879.43</v>
      </c>
      <c r="G34" s="27">
        <v>143672.83000000005</v>
      </c>
      <c r="H34" s="27">
        <v>103251.16000000002</v>
      </c>
      <c r="I34" s="27">
        <v>104363.49000000002</v>
      </c>
      <c r="J34" s="27">
        <v>122482.4</v>
      </c>
      <c r="K34" s="220">
        <v>118518.26000000001</v>
      </c>
      <c r="L34" s="220">
        <v>119032.67</v>
      </c>
      <c r="M34" s="220">
        <v>117213.85999999999</v>
      </c>
      <c r="N34" s="27">
        <v>129864.73</v>
      </c>
      <c r="O34" s="27">
        <v>97577.21</v>
      </c>
      <c r="P34" s="27">
        <v>117177.55</v>
      </c>
      <c r="Q34" s="540"/>
      <c r="R34" s="29">
        <f>SUM(E34:P34)</f>
        <v>1432762.9400000002</v>
      </c>
      <c r="S34" s="274"/>
      <c r="T34" s="543"/>
    </row>
    <row r="35" spans="1:22" ht="35.1" customHeight="1" x14ac:dyDescent="0.3">
      <c r="A35" s="469">
        <v>5</v>
      </c>
      <c r="B35" s="351" t="s">
        <v>267</v>
      </c>
      <c r="C35" s="289" t="s">
        <v>42</v>
      </c>
      <c r="D35" s="17" t="s">
        <v>141</v>
      </c>
      <c r="E35" s="18">
        <v>0</v>
      </c>
      <c r="F35" s="18">
        <v>0</v>
      </c>
      <c r="G35" s="18">
        <v>0</v>
      </c>
      <c r="H35" s="18">
        <v>0</v>
      </c>
      <c r="I35" s="18">
        <v>2</v>
      </c>
      <c r="J35" s="18">
        <v>1</v>
      </c>
      <c r="K35" s="18">
        <v>2</v>
      </c>
      <c r="L35" s="18">
        <v>2</v>
      </c>
      <c r="M35" s="18">
        <v>5</v>
      </c>
      <c r="N35" s="18">
        <v>1</v>
      </c>
      <c r="O35" s="18">
        <v>1</v>
      </c>
      <c r="P35" s="18">
        <v>1</v>
      </c>
      <c r="Q35" s="538">
        <v>789704</v>
      </c>
      <c r="R35" s="25">
        <f t="shared" ref="R35:R70" si="1">SUM(E35:P35)</f>
        <v>15</v>
      </c>
      <c r="S35" s="541" t="s">
        <v>268</v>
      </c>
      <c r="T35" s="541" t="s">
        <v>255</v>
      </c>
      <c r="V35">
        <v>5010</v>
      </c>
    </row>
    <row r="36" spans="1:22" ht="35.1" customHeight="1" x14ac:dyDescent="0.3">
      <c r="A36" s="486"/>
      <c r="B36" s="537"/>
      <c r="C36" s="289"/>
      <c r="D36" s="17" t="s">
        <v>256</v>
      </c>
      <c r="E36" s="219">
        <v>145731.63999999998</v>
      </c>
      <c r="F36" s="219">
        <v>110103.92000000003</v>
      </c>
      <c r="G36" s="219">
        <v>111879.92000000003</v>
      </c>
      <c r="H36" s="219">
        <v>110774.62000000002</v>
      </c>
      <c r="I36" s="219">
        <v>128519.52</v>
      </c>
      <c r="J36" s="219">
        <v>115338.55000000003</v>
      </c>
      <c r="K36" s="219">
        <v>115254.52000000002</v>
      </c>
      <c r="L36" s="219">
        <v>119534.70999999999</v>
      </c>
      <c r="M36" s="219">
        <v>117886.55</v>
      </c>
      <c r="N36" s="219">
        <v>125295.35</v>
      </c>
      <c r="O36" s="219">
        <v>119527.55</v>
      </c>
      <c r="P36" s="219">
        <v>267933.03999999998</v>
      </c>
      <c r="Q36" s="539"/>
      <c r="R36" s="29">
        <f>SUM(E36:P36)</f>
        <v>1587779.8900000004</v>
      </c>
      <c r="S36" s="542"/>
      <c r="T36" s="542"/>
    </row>
    <row r="37" spans="1:22" ht="35.1" customHeight="1" x14ac:dyDescent="0.3">
      <c r="A37" s="486"/>
      <c r="B37" s="537"/>
      <c r="C37" s="271" t="s">
        <v>257</v>
      </c>
      <c r="D37" s="24" t="s">
        <v>141</v>
      </c>
      <c r="E37" s="25">
        <v>3</v>
      </c>
      <c r="F37" s="25">
        <v>2</v>
      </c>
      <c r="G37" s="25">
        <v>0</v>
      </c>
      <c r="H37" s="25">
        <v>0</v>
      </c>
      <c r="I37" s="25">
        <v>0</v>
      </c>
      <c r="J37" s="25">
        <v>0</v>
      </c>
      <c r="K37" s="25">
        <v>0</v>
      </c>
      <c r="L37" s="25">
        <v>0</v>
      </c>
      <c r="M37" s="25">
        <v>0</v>
      </c>
      <c r="N37" s="25">
        <v>3</v>
      </c>
      <c r="O37" s="25">
        <v>0</v>
      </c>
      <c r="P37" s="25">
        <v>0</v>
      </c>
      <c r="Q37" s="539"/>
      <c r="R37" s="25">
        <f t="shared" si="1"/>
        <v>8</v>
      </c>
      <c r="S37" s="273">
        <f>R37/R35</f>
        <v>0.53333333333333333</v>
      </c>
      <c r="T37" s="543">
        <f>R38/R36</f>
        <v>0.94209109802996682</v>
      </c>
    </row>
    <row r="38" spans="1:22" ht="35.1" customHeight="1" x14ac:dyDescent="0.3">
      <c r="A38" s="470"/>
      <c r="B38" s="529"/>
      <c r="C38" s="271"/>
      <c r="D38" s="24" t="s">
        <v>256</v>
      </c>
      <c r="E38" s="27">
        <v>145731.63999999998</v>
      </c>
      <c r="F38" s="27">
        <v>110103.92000000003</v>
      </c>
      <c r="G38" s="27">
        <v>111879.92000000003</v>
      </c>
      <c r="H38" s="27">
        <v>110774.62000000002</v>
      </c>
      <c r="I38" s="27">
        <v>128519.52</v>
      </c>
      <c r="J38" s="27">
        <v>115338.55000000003</v>
      </c>
      <c r="K38" s="220">
        <v>115254.52000000002</v>
      </c>
      <c r="L38" s="220">
        <v>119534.70999999999</v>
      </c>
      <c r="M38" s="220">
        <v>117886.55</v>
      </c>
      <c r="N38" s="27">
        <v>125295.35</v>
      </c>
      <c r="O38" s="27">
        <v>119527.55</v>
      </c>
      <c r="P38" s="27">
        <v>175986.44999999995</v>
      </c>
      <c r="Q38" s="540"/>
      <c r="R38" s="29">
        <f>SUM(E38:P38)</f>
        <v>1495833.3000000003</v>
      </c>
      <c r="S38" s="274"/>
      <c r="T38" s="543"/>
    </row>
    <row r="39" spans="1:22" ht="54.75" customHeight="1" x14ac:dyDescent="0.3">
      <c r="A39" s="469">
        <v>6</v>
      </c>
      <c r="B39" s="351" t="s">
        <v>269</v>
      </c>
      <c r="C39" s="289" t="s">
        <v>42</v>
      </c>
      <c r="D39" s="17" t="s">
        <v>177</v>
      </c>
      <c r="E39" s="18">
        <v>2</v>
      </c>
      <c r="F39" s="18">
        <v>2</v>
      </c>
      <c r="G39" s="18">
        <v>2</v>
      </c>
      <c r="H39" s="18">
        <v>2</v>
      </c>
      <c r="I39" s="18">
        <v>2</v>
      </c>
      <c r="J39" s="18">
        <v>2</v>
      </c>
      <c r="K39" s="18">
        <v>2</v>
      </c>
      <c r="L39" s="18">
        <v>2</v>
      </c>
      <c r="M39" s="18">
        <v>2</v>
      </c>
      <c r="N39" s="18">
        <v>2</v>
      </c>
      <c r="O39" s="18">
        <v>2</v>
      </c>
      <c r="P39" s="18">
        <v>2</v>
      </c>
      <c r="Q39" s="538">
        <v>789704</v>
      </c>
      <c r="R39" s="25">
        <f t="shared" si="1"/>
        <v>24</v>
      </c>
      <c r="S39" s="541" t="s">
        <v>270</v>
      </c>
      <c r="T39" s="541" t="s">
        <v>255</v>
      </c>
      <c r="V39">
        <v>5008</v>
      </c>
    </row>
    <row r="40" spans="1:22" ht="54.75" customHeight="1" x14ac:dyDescent="0.3">
      <c r="A40" s="486"/>
      <c r="B40" s="537"/>
      <c r="C40" s="289"/>
      <c r="D40" s="17" t="s">
        <v>256</v>
      </c>
      <c r="E40" s="219">
        <v>75128.34</v>
      </c>
      <c r="F40" s="219">
        <v>58002.24000000002</v>
      </c>
      <c r="G40" s="219">
        <v>68756.250000000015</v>
      </c>
      <c r="H40" s="219">
        <v>55651.360000000008</v>
      </c>
      <c r="I40" s="219">
        <v>63530.590000000004</v>
      </c>
      <c r="J40" s="219">
        <v>61540.790000000008</v>
      </c>
      <c r="K40" s="219">
        <v>58950.63</v>
      </c>
      <c r="L40" s="219">
        <v>83950.76</v>
      </c>
      <c r="M40" s="219">
        <v>65257.430000000015</v>
      </c>
      <c r="N40" s="219">
        <v>64186.82</v>
      </c>
      <c r="O40" s="219">
        <v>58869.02</v>
      </c>
      <c r="P40" s="219">
        <v>119003.47</v>
      </c>
      <c r="Q40" s="539"/>
      <c r="R40" s="29">
        <f>SUM(E40:P40)</f>
        <v>832827.70000000007</v>
      </c>
      <c r="S40" s="542"/>
      <c r="T40" s="542"/>
    </row>
    <row r="41" spans="1:22" ht="35.1" customHeight="1" x14ac:dyDescent="0.3">
      <c r="A41" s="486"/>
      <c r="B41" s="537"/>
      <c r="C41" s="271" t="s">
        <v>257</v>
      </c>
      <c r="D41" s="24" t="s">
        <v>177</v>
      </c>
      <c r="E41" s="25">
        <v>2</v>
      </c>
      <c r="F41" s="25">
        <v>2</v>
      </c>
      <c r="G41" s="25">
        <v>2</v>
      </c>
      <c r="H41" s="25">
        <v>2</v>
      </c>
      <c r="I41" s="25">
        <v>2</v>
      </c>
      <c r="J41" s="25">
        <v>2</v>
      </c>
      <c r="K41" s="25">
        <v>2</v>
      </c>
      <c r="L41" s="25">
        <v>2</v>
      </c>
      <c r="M41" s="25">
        <v>2</v>
      </c>
      <c r="N41" s="25">
        <v>2</v>
      </c>
      <c r="O41" s="25">
        <v>2</v>
      </c>
      <c r="P41" s="25">
        <v>2</v>
      </c>
      <c r="Q41" s="539"/>
      <c r="R41" s="25">
        <f t="shared" si="1"/>
        <v>24</v>
      </c>
      <c r="S41" s="273">
        <f>R41/R39</f>
        <v>1</v>
      </c>
      <c r="T41" s="543">
        <f>R42/R40</f>
        <v>0.9246895606378126</v>
      </c>
    </row>
    <row r="42" spans="1:22" ht="35.1" customHeight="1" x14ac:dyDescent="0.3">
      <c r="A42" s="470"/>
      <c r="B42" s="529"/>
      <c r="C42" s="271"/>
      <c r="D42" s="24" t="s">
        <v>256</v>
      </c>
      <c r="E42" s="27">
        <v>75128.34</v>
      </c>
      <c r="F42" s="27">
        <v>58002.24000000002</v>
      </c>
      <c r="G42" s="27">
        <v>68756.250000000015</v>
      </c>
      <c r="H42" s="27">
        <v>55651.360000000008</v>
      </c>
      <c r="I42" s="27">
        <v>63530.590000000004</v>
      </c>
      <c r="J42" s="27">
        <v>61540.790000000008</v>
      </c>
      <c r="K42" s="220">
        <v>58950.63</v>
      </c>
      <c r="L42" s="220">
        <v>83950.76</v>
      </c>
      <c r="M42" s="220">
        <v>65257.430000000015</v>
      </c>
      <c r="N42" s="27">
        <v>64186.82</v>
      </c>
      <c r="O42" s="27">
        <v>58869.02</v>
      </c>
      <c r="P42" s="27">
        <v>56282.850000000006</v>
      </c>
      <c r="Q42" s="540"/>
      <c r="R42" s="29">
        <f>SUM(E42:P42)</f>
        <v>770107.08000000007</v>
      </c>
      <c r="S42" s="274"/>
      <c r="T42" s="543"/>
    </row>
    <row r="43" spans="1:22" ht="35.1" customHeight="1" x14ac:dyDescent="0.3">
      <c r="A43" s="469">
        <v>7</v>
      </c>
      <c r="B43" s="351" t="s">
        <v>271</v>
      </c>
      <c r="C43" s="289" t="s">
        <v>42</v>
      </c>
      <c r="D43" s="17" t="s">
        <v>272</v>
      </c>
      <c r="E43" s="18">
        <v>5</v>
      </c>
      <c r="F43" s="18">
        <v>5</v>
      </c>
      <c r="G43" s="18">
        <v>5</v>
      </c>
      <c r="H43" s="18">
        <v>5</v>
      </c>
      <c r="I43" s="18">
        <v>5</v>
      </c>
      <c r="J43" s="18">
        <v>5</v>
      </c>
      <c r="K43" s="18">
        <v>5</v>
      </c>
      <c r="L43" s="18">
        <v>5</v>
      </c>
      <c r="M43" s="18">
        <v>5</v>
      </c>
      <c r="N43" s="18">
        <v>5</v>
      </c>
      <c r="O43" s="18">
        <v>5</v>
      </c>
      <c r="P43" s="18">
        <v>5</v>
      </c>
      <c r="Q43" s="538">
        <v>789704</v>
      </c>
      <c r="R43" s="25">
        <f t="shared" si="1"/>
        <v>60</v>
      </c>
      <c r="S43" s="541" t="s">
        <v>273</v>
      </c>
      <c r="T43" s="541" t="s">
        <v>255</v>
      </c>
      <c r="V43">
        <v>5002</v>
      </c>
    </row>
    <row r="44" spans="1:22" ht="35.1" customHeight="1" x14ac:dyDescent="0.3">
      <c r="A44" s="486"/>
      <c r="B44" s="537"/>
      <c r="C44" s="289"/>
      <c r="D44" s="17" t="s">
        <v>256</v>
      </c>
      <c r="E44" s="219">
        <v>192157.55999999991</v>
      </c>
      <c r="F44" s="219">
        <v>172912.13999999996</v>
      </c>
      <c r="G44" s="219">
        <v>173677.96999999994</v>
      </c>
      <c r="H44" s="219">
        <v>172912.13999999996</v>
      </c>
      <c r="I44" s="219">
        <v>195200.77000000002</v>
      </c>
      <c r="J44" s="219">
        <v>185331.25</v>
      </c>
      <c r="K44" s="219">
        <v>180573.36000000002</v>
      </c>
      <c r="L44" s="219">
        <v>179391.06</v>
      </c>
      <c r="M44" s="219">
        <v>178338.05999999997</v>
      </c>
      <c r="N44" s="219">
        <v>195911.36</v>
      </c>
      <c r="O44" s="219">
        <v>179910.29</v>
      </c>
      <c r="P44" s="219">
        <v>249357.85</v>
      </c>
      <c r="Q44" s="539"/>
      <c r="R44" s="29">
        <f>SUM(E44:P44)</f>
        <v>2255673.81</v>
      </c>
      <c r="S44" s="542"/>
      <c r="T44" s="542"/>
    </row>
    <row r="45" spans="1:22" ht="35.1" customHeight="1" x14ac:dyDescent="0.3">
      <c r="A45" s="486"/>
      <c r="B45" s="537"/>
      <c r="C45" s="271" t="s">
        <v>257</v>
      </c>
      <c r="D45" s="24" t="s">
        <v>272</v>
      </c>
      <c r="E45" s="25">
        <v>1</v>
      </c>
      <c r="F45" s="25">
        <v>5</v>
      </c>
      <c r="G45" s="25">
        <v>0</v>
      </c>
      <c r="H45" s="25">
        <v>1</v>
      </c>
      <c r="I45" s="25">
        <v>7</v>
      </c>
      <c r="J45" s="25">
        <v>1</v>
      </c>
      <c r="K45" s="25">
        <v>10</v>
      </c>
      <c r="L45" s="25">
        <v>4</v>
      </c>
      <c r="M45" s="25">
        <v>3</v>
      </c>
      <c r="N45" s="25">
        <v>2</v>
      </c>
      <c r="O45" s="25">
        <v>0</v>
      </c>
      <c r="P45" s="25">
        <v>1</v>
      </c>
      <c r="Q45" s="539"/>
      <c r="R45" s="25">
        <f t="shared" si="1"/>
        <v>35</v>
      </c>
      <c r="S45" s="273">
        <f>R45/R43</f>
        <v>0.58333333333333337</v>
      </c>
      <c r="T45" s="543">
        <f>R46/R44</f>
        <v>0.98365943256662614</v>
      </c>
    </row>
    <row r="46" spans="1:22" ht="35.1" customHeight="1" x14ac:dyDescent="0.3">
      <c r="A46" s="470"/>
      <c r="B46" s="529"/>
      <c r="C46" s="271"/>
      <c r="D46" s="24" t="s">
        <v>256</v>
      </c>
      <c r="E46" s="27">
        <v>192157.55999999991</v>
      </c>
      <c r="F46" s="27">
        <v>172912.13999999996</v>
      </c>
      <c r="G46" s="27">
        <v>173677.96999999994</v>
      </c>
      <c r="H46" s="27">
        <v>172912.13999999996</v>
      </c>
      <c r="I46" s="27">
        <v>195200.77000000002</v>
      </c>
      <c r="J46" s="27">
        <v>185331.25</v>
      </c>
      <c r="K46" s="220">
        <v>180573.36000000002</v>
      </c>
      <c r="L46" s="220">
        <v>179391.06</v>
      </c>
      <c r="M46" s="220">
        <v>178338.05999999997</v>
      </c>
      <c r="N46" s="27">
        <v>195911.36</v>
      </c>
      <c r="O46" s="27">
        <v>179910.29</v>
      </c>
      <c r="P46" s="27">
        <v>212498.86000000002</v>
      </c>
      <c r="Q46" s="540"/>
      <c r="R46" s="29">
        <f t="shared" si="1"/>
        <v>2218814.8199999998</v>
      </c>
      <c r="S46" s="274"/>
      <c r="T46" s="543"/>
    </row>
    <row r="47" spans="1:22" ht="35.1" customHeight="1" x14ac:dyDescent="0.3">
      <c r="A47" s="469">
        <v>8</v>
      </c>
      <c r="B47" s="351" t="s">
        <v>274</v>
      </c>
      <c r="C47" s="289" t="s">
        <v>42</v>
      </c>
      <c r="D47" s="17" t="s">
        <v>275</v>
      </c>
      <c r="E47" s="18">
        <v>15</v>
      </c>
      <c r="F47" s="18">
        <v>15</v>
      </c>
      <c r="G47" s="18">
        <v>15</v>
      </c>
      <c r="H47" s="18">
        <v>20</v>
      </c>
      <c r="I47" s="18">
        <v>20</v>
      </c>
      <c r="J47" s="18">
        <v>20</v>
      </c>
      <c r="K47" s="18">
        <v>20</v>
      </c>
      <c r="L47" s="18">
        <v>20</v>
      </c>
      <c r="M47" s="18">
        <v>20</v>
      </c>
      <c r="N47" s="18">
        <v>20</v>
      </c>
      <c r="O47" s="18">
        <v>20</v>
      </c>
      <c r="P47" s="18">
        <v>20</v>
      </c>
      <c r="Q47" s="538">
        <v>789704</v>
      </c>
      <c r="R47" s="25">
        <f t="shared" si="1"/>
        <v>225</v>
      </c>
      <c r="S47" s="541" t="s">
        <v>276</v>
      </c>
      <c r="T47" s="541" t="s">
        <v>255</v>
      </c>
      <c r="V47">
        <v>5011</v>
      </c>
    </row>
    <row r="48" spans="1:22" ht="35.1" customHeight="1" x14ac:dyDescent="0.3">
      <c r="A48" s="486"/>
      <c r="B48" s="537"/>
      <c r="C48" s="289"/>
      <c r="D48" s="17" t="s">
        <v>256</v>
      </c>
      <c r="E48" s="219">
        <v>159996.09000000003</v>
      </c>
      <c r="F48" s="219">
        <v>145722.62999999995</v>
      </c>
      <c r="G48" s="219">
        <v>153414.84000000003</v>
      </c>
      <c r="H48" s="219">
        <v>154231.52999999994</v>
      </c>
      <c r="I48" s="219">
        <v>167604.03999999995</v>
      </c>
      <c r="J48" s="219">
        <v>167433.49</v>
      </c>
      <c r="K48" s="219">
        <v>190205.26999999996</v>
      </c>
      <c r="L48" s="219">
        <v>153393.73999999996</v>
      </c>
      <c r="M48" s="219">
        <v>144490.23000000004</v>
      </c>
      <c r="N48" s="219">
        <v>172360.49</v>
      </c>
      <c r="O48" s="219">
        <v>146873.60999999999</v>
      </c>
      <c r="P48" s="219">
        <v>352777.33</v>
      </c>
      <c r="Q48" s="539"/>
      <c r="R48" s="29">
        <f t="shared" si="1"/>
        <v>2108503.29</v>
      </c>
      <c r="S48" s="542"/>
      <c r="T48" s="542"/>
    </row>
    <row r="49" spans="1:22" ht="35.1" customHeight="1" x14ac:dyDescent="0.3">
      <c r="A49" s="486"/>
      <c r="B49" s="537"/>
      <c r="C49" s="271" t="s">
        <v>257</v>
      </c>
      <c r="D49" s="24" t="s">
        <v>275</v>
      </c>
      <c r="E49" s="25">
        <v>13</v>
      </c>
      <c r="F49" s="25">
        <v>12</v>
      </c>
      <c r="G49" s="25">
        <v>12</v>
      </c>
      <c r="H49" s="25">
        <v>15</v>
      </c>
      <c r="I49" s="25">
        <v>14</v>
      </c>
      <c r="J49" s="25">
        <v>7</v>
      </c>
      <c r="K49" s="25">
        <v>11</v>
      </c>
      <c r="L49" s="25">
        <v>8</v>
      </c>
      <c r="M49" s="25">
        <v>12</v>
      </c>
      <c r="N49" s="25">
        <v>15</v>
      </c>
      <c r="O49" s="25">
        <v>16</v>
      </c>
      <c r="P49" s="25">
        <v>16</v>
      </c>
      <c r="Q49" s="539"/>
      <c r="R49" s="25">
        <f t="shared" si="1"/>
        <v>151</v>
      </c>
      <c r="S49" s="273">
        <f>R49/R47</f>
        <v>0.6711111111111111</v>
      </c>
      <c r="T49" s="543">
        <f>R50/R48</f>
        <v>0.91224613170985369</v>
      </c>
    </row>
    <row r="50" spans="1:22" ht="35.1" customHeight="1" x14ac:dyDescent="0.3">
      <c r="A50" s="470"/>
      <c r="B50" s="529"/>
      <c r="C50" s="271"/>
      <c r="D50" s="24" t="s">
        <v>256</v>
      </c>
      <c r="E50" s="27">
        <v>159996.09000000003</v>
      </c>
      <c r="F50" s="27">
        <v>145722.62999999995</v>
      </c>
      <c r="G50" s="27">
        <v>153414.84000000003</v>
      </c>
      <c r="H50" s="27">
        <v>154231.52999999994</v>
      </c>
      <c r="I50" s="27">
        <v>167604.03999999995</v>
      </c>
      <c r="J50" s="27">
        <v>167433.49</v>
      </c>
      <c r="K50" s="220">
        <v>190205.26999999996</v>
      </c>
      <c r="L50" s="220">
        <v>153393.73999999996</v>
      </c>
      <c r="M50" s="220">
        <v>144490.23000000004</v>
      </c>
      <c r="N50" s="27">
        <v>172360.49</v>
      </c>
      <c r="O50" s="27">
        <v>146873.60999999999</v>
      </c>
      <c r="P50" s="27">
        <v>167748.00999999995</v>
      </c>
      <c r="Q50" s="540"/>
      <c r="R50" s="29">
        <f t="shared" si="1"/>
        <v>1923473.97</v>
      </c>
      <c r="S50" s="274"/>
      <c r="T50" s="543"/>
    </row>
    <row r="51" spans="1:22" ht="35.1" customHeight="1" x14ac:dyDescent="0.3">
      <c r="A51" s="469">
        <v>9</v>
      </c>
      <c r="B51" s="351" t="s">
        <v>277</v>
      </c>
      <c r="C51" s="289" t="s">
        <v>42</v>
      </c>
      <c r="D51" s="17" t="s">
        <v>278</v>
      </c>
      <c r="E51" s="18">
        <v>10</v>
      </c>
      <c r="F51" s="18">
        <v>10</v>
      </c>
      <c r="G51" s="18">
        <v>10</v>
      </c>
      <c r="H51" s="18">
        <v>11</v>
      </c>
      <c r="I51" s="18">
        <v>10</v>
      </c>
      <c r="J51" s="18">
        <v>10</v>
      </c>
      <c r="K51" s="18">
        <v>10</v>
      </c>
      <c r="L51" s="18">
        <v>11</v>
      </c>
      <c r="M51" s="18">
        <v>10</v>
      </c>
      <c r="N51" s="18">
        <v>10</v>
      </c>
      <c r="O51" s="18">
        <v>10</v>
      </c>
      <c r="P51" s="18">
        <v>11</v>
      </c>
      <c r="Q51" s="538">
        <v>789704</v>
      </c>
      <c r="R51" s="25">
        <f t="shared" si="1"/>
        <v>123</v>
      </c>
      <c r="S51" s="541" t="s">
        <v>279</v>
      </c>
      <c r="T51" s="541" t="s">
        <v>255</v>
      </c>
      <c r="V51">
        <v>5007</v>
      </c>
    </row>
    <row r="52" spans="1:22" ht="35.1" customHeight="1" x14ac:dyDescent="0.3">
      <c r="A52" s="486"/>
      <c r="B52" s="537"/>
      <c r="C52" s="289"/>
      <c r="D52" s="17" t="s">
        <v>256</v>
      </c>
      <c r="E52" s="219">
        <v>26968.959999999999</v>
      </c>
      <c r="F52" s="219">
        <v>23511.38</v>
      </c>
      <c r="G52" s="219">
        <v>23511.38</v>
      </c>
      <c r="H52" s="219">
        <v>23511.38</v>
      </c>
      <c r="I52" s="219">
        <v>23511.38</v>
      </c>
      <c r="J52" s="219">
        <v>27190.470000000005</v>
      </c>
      <c r="K52" s="219">
        <v>23985.920000000002</v>
      </c>
      <c r="L52" s="219">
        <v>23924.639999999999</v>
      </c>
      <c r="M52" s="219">
        <v>23281.16</v>
      </c>
      <c r="N52" s="219">
        <v>25107.279999999999</v>
      </c>
      <c r="O52" s="219">
        <v>23924.639999999999</v>
      </c>
      <c r="P52" s="219">
        <v>36768.15</v>
      </c>
      <c r="Q52" s="539"/>
      <c r="R52" s="29">
        <f t="shared" si="1"/>
        <v>305196.74000000005</v>
      </c>
      <c r="S52" s="542"/>
      <c r="T52" s="542"/>
    </row>
    <row r="53" spans="1:22" ht="35.1" customHeight="1" x14ac:dyDescent="0.3">
      <c r="A53" s="486"/>
      <c r="B53" s="537"/>
      <c r="C53" s="271" t="s">
        <v>257</v>
      </c>
      <c r="D53" s="24" t="s">
        <v>278</v>
      </c>
      <c r="E53" s="25">
        <v>10</v>
      </c>
      <c r="F53" s="25">
        <v>10</v>
      </c>
      <c r="G53" s="25">
        <v>12</v>
      </c>
      <c r="H53" s="25">
        <v>10</v>
      </c>
      <c r="I53" s="25">
        <v>10</v>
      </c>
      <c r="J53" s="25">
        <v>9</v>
      </c>
      <c r="K53" s="25">
        <v>10</v>
      </c>
      <c r="L53" s="25">
        <v>10</v>
      </c>
      <c r="M53" s="25">
        <v>11</v>
      </c>
      <c r="N53" s="25">
        <v>11</v>
      </c>
      <c r="O53" s="25">
        <v>10</v>
      </c>
      <c r="P53" s="25">
        <v>10</v>
      </c>
      <c r="Q53" s="539"/>
      <c r="R53" s="25">
        <f t="shared" si="1"/>
        <v>123</v>
      </c>
      <c r="S53" s="273">
        <f>R53/R51</f>
        <v>1</v>
      </c>
      <c r="T53" s="543">
        <f>R54/R52</f>
        <v>0.96862741718669731</v>
      </c>
    </row>
    <row r="54" spans="1:22" ht="35.1" customHeight="1" x14ac:dyDescent="0.3">
      <c r="A54" s="470"/>
      <c r="B54" s="529"/>
      <c r="C54" s="271"/>
      <c r="D54" s="24" t="s">
        <v>256</v>
      </c>
      <c r="E54" s="27">
        <v>26968.959999999999</v>
      </c>
      <c r="F54" s="27">
        <v>23511.38</v>
      </c>
      <c r="G54" s="27">
        <v>23511.38</v>
      </c>
      <c r="H54" s="27">
        <v>23511.38</v>
      </c>
      <c r="I54" s="27">
        <v>23511.38</v>
      </c>
      <c r="J54" s="27">
        <v>27190.470000000005</v>
      </c>
      <c r="K54" s="220">
        <v>23985.920000000002</v>
      </c>
      <c r="L54" s="220">
        <v>23924.639999999999</v>
      </c>
      <c r="M54" s="220">
        <v>23281.16</v>
      </c>
      <c r="N54" s="27">
        <v>25107.279999999999</v>
      </c>
      <c r="O54" s="27">
        <v>23924.639999999999</v>
      </c>
      <c r="P54" s="27">
        <v>27193.340000000004</v>
      </c>
      <c r="Q54" s="540"/>
      <c r="R54" s="29">
        <f t="shared" si="1"/>
        <v>295621.93000000005</v>
      </c>
      <c r="S54" s="274"/>
      <c r="T54" s="543"/>
    </row>
    <row r="55" spans="1:22" ht="35.1" customHeight="1" x14ac:dyDescent="0.3">
      <c r="A55" s="469">
        <v>10</v>
      </c>
      <c r="B55" s="351" t="s">
        <v>280</v>
      </c>
      <c r="C55" s="289" t="s">
        <v>42</v>
      </c>
      <c r="D55" s="17" t="s">
        <v>281</v>
      </c>
      <c r="E55" s="18">
        <v>31</v>
      </c>
      <c r="F55" s="18">
        <v>28</v>
      </c>
      <c r="G55" s="18">
        <v>31</v>
      </c>
      <c r="H55" s="18">
        <v>30</v>
      </c>
      <c r="I55" s="18">
        <v>31</v>
      </c>
      <c r="J55" s="18">
        <v>30</v>
      </c>
      <c r="K55" s="18">
        <v>31</v>
      </c>
      <c r="L55" s="18">
        <v>31</v>
      </c>
      <c r="M55" s="18">
        <v>30</v>
      </c>
      <c r="N55" s="18">
        <v>31</v>
      </c>
      <c r="O55" s="18">
        <v>30</v>
      </c>
      <c r="P55" s="18">
        <v>31</v>
      </c>
      <c r="Q55" s="538">
        <v>789704</v>
      </c>
      <c r="R55" s="25">
        <f t="shared" si="1"/>
        <v>365</v>
      </c>
      <c r="S55" s="541" t="s">
        <v>282</v>
      </c>
      <c r="T55" s="541" t="s">
        <v>255</v>
      </c>
      <c r="V55">
        <v>5006</v>
      </c>
    </row>
    <row r="56" spans="1:22" ht="35.1" customHeight="1" x14ac:dyDescent="0.3">
      <c r="A56" s="486"/>
      <c r="B56" s="537"/>
      <c r="C56" s="289"/>
      <c r="D56" s="17" t="s">
        <v>256</v>
      </c>
      <c r="E56" s="219">
        <v>134144.09</v>
      </c>
      <c r="F56" s="219">
        <v>115577.43</v>
      </c>
      <c r="G56" s="219">
        <v>131407.93000000002</v>
      </c>
      <c r="H56" s="219">
        <v>115916.70000000001</v>
      </c>
      <c r="I56" s="219">
        <v>129306.13</v>
      </c>
      <c r="J56" s="219">
        <v>125040.75000000001</v>
      </c>
      <c r="K56" s="219">
        <v>136395.99000000008</v>
      </c>
      <c r="L56" s="219">
        <v>130822.31000000004</v>
      </c>
      <c r="M56" s="219">
        <v>127216.18000000004</v>
      </c>
      <c r="N56" s="219">
        <v>144892.10999999999</v>
      </c>
      <c r="O56" s="219">
        <v>1972035.08</v>
      </c>
      <c r="P56" s="219">
        <v>158353.71</v>
      </c>
      <c r="Q56" s="539"/>
      <c r="R56" s="29">
        <f t="shared" si="1"/>
        <v>3421108.41</v>
      </c>
      <c r="S56" s="542"/>
      <c r="T56" s="542"/>
    </row>
    <row r="57" spans="1:22" ht="35.1" customHeight="1" x14ac:dyDescent="0.3">
      <c r="A57" s="486"/>
      <c r="B57" s="537"/>
      <c r="C57" s="271" t="s">
        <v>257</v>
      </c>
      <c r="D57" s="24" t="s">
        <v>281</v>
      </c>
      <c r="E57" s="25">
        <v>31</v>
      </c>
      <c r="F57" s="25">
        <v>28</v>
      </c>
      <c r="G57" s="25">
        <v>31</v>
      </c>
      <c r="H57" s="25">
        <v>30</v>
      </c>
      <c r="I57" s="25">
        <v>31</v>
      </c>
      <c r="J57" s="25">
        <v>30</v>
      </c>
      <c r="K57" s="25">
        <v>31</v>
      </c>
      <c r="L57" s="25">
        <v>31</v>
      </c>
      <c r="M57" s="25">
        <v>30</v>
      </c>
      <c r="N57" s="25">
        <v>31</v>
      </c>
      <c r="O57" s="25">
        <v>30</v>
      </c>
      <c r="P57" s="25">
        <v>31</v>
      </c>
      <c r="Q57" s="539"/>
      <c r="R57" s="25">
        <f t="shared" si="1"/>
        <v>365</v>
      </c>
      <c r="S57" s="273">
        <f>R57/R55</f>
        <v>1</v>
      </c>
      <c r="T57" s="543">
        <f>R58/R56</f>
        <v>0.9934653488516606</v>
      </c>
    </row>
    <row r="58" spans="1:22" ht="35.1" customHeight="1" x14ac:dyDescent="0.3">
      <c r="A58" s="470"/>
      <c r="B58" s="529"/>
      <c r="C58" s="271"/>
      <c r="D58" s="24" t="s">
        <v>256</v>
      </c>
      <c r="E58" s="27">
        <v>134144.09</v>
      </c>
      <c r="F58" s="27">
        <v>115577.43</v>
      </c>
      <c r="G58" s="27">
        <v>131407.93000000002</v>
      </c>
      <c r="H58" s="27">
        <v>115916.70000000001</v>
      </c>
      <c r="I58" s="27">
        <v>129306.13</v>
      </c>
      <c r="J58" s="27">
        <v>125040.75000000001</v>
      </c>
      <c r="K58" s="220">
        <v>136395.99000000008</v>
      </c>
      <c r="L58" s="220">
        <v>130822.31000000004</v>
      </c>
      <c r="M58" s="220">
        <v>127216.18000000004</v>
      </c>
      <c r="N58" s="27">
        <v>144892.10999999999</v>
      </c>
      <c r="O58" s="27">
        <v>1972035.08</v>
      </c>
      <c r="P58" s="27">
        <v>135997.96</v>
      </c>
      <c r="Q58" s="540"/>
      <c r="R58" s="29">
        <f t="shared" si="1"/>
        <v>3398752.66</v>
      </c>
      <c r="S58" s="274"/>
      <c r="T58" s="543"/>
    </row>
    <row r="59" spans="1:22" ht="35.1" customHeight="1" x14ac:dyDescent="0.3">
      <c r="A59" s="469">
        <v>11</v>
      </c>
      <c r="B59" s="351" t="s">
        <v>283</v>
      </c>
      <c r="C59" s="289" t="s">
        <v>42</v>
      </c>
      <c r="D59" s="17" t="s">
        <v>284</v>
      </c>
      <c r="E59" s="18">
        <v>10</v>
      </c>
      <c r="F59" s="18">
        <v>10</v>
      </c>
      <c r="G59" s="18">
        <v>10</v>
      </c>
      <c r="H59" s="18">
        <v>10</v>
      </c>
      <c r="I59" s="18">
        <v>10</v>
      </c>
      <c r="J59" s="18">
        <v>10</v>
      </c>
      <c r="K59" s="18">
        <v>10</v>
      </c>
      <c r="L59" s="18">
        <v>10</v>
      </c>
      <c r="M59" s="18">
        <v>10</v>
      </c>
      <c r="N59" s="18">
        <v>10</v>
      </c>
      <c r="O59" s="18">
        <v>10</v>
      </c>
      <c r="P59" s="18">
        <v>10</v>
      </c>
      <c r="Q59" s="538">
        <v>789704</v>
      </c>
      <c r="R59" s="25">
        <f t="shared" ref="R59:R62" si="2">SUM(E59:P59)</f>
        <v>120</v>
      </c>
      <c r="S59" s="541" t="s">
        <v>285</v>
      </c>
      <c r="T59" s="541" t="s">
        <v>255</v>
      </c>
      <c r="V59">
        <v>5005</v>
      </c>
    </row>
    <row r="60" spans="1:22" ht="35.1" customHeight="1" x14ac:dyDescent="0.3">
      <c r="A60" s="486"/>
      <c r="B60" s="537"/>
      <c r="C60" s="289"/>
      <c r="D60" s="17" t="s">
        <v>256</v>
      </c>
      <c r="E60" s="219">
        <v>36761.410000000011</v>
      </c>
      <c r="F60" s="219">
        <v>16516.87</v>
      </c>
      <c r="G60" s="219">
        <v>16516.87</v>
      </c>
      <c r="H60" s="219">
        <v>16516.87</v>
      </c>
      <c r="I60" s="219">
        <v>17728.849999999999</v>
      </c>
      <c r="J60" s="219">
        <v>16890.590000000004</v>
      </c>
      <c r="K60" s="219">
        <v>16915.400000000001</v>
      </c>
      <c r="L60" s="219">
        <v>16890.590000000004</v>
      </c>
      <c r="M60" s="219">
        <v>17043.169999999998</v>
      </c>
      <c r="N60" s="219">
        <v>19512.77</v>
      </c>
      <c r="O60" s="219">
        <v>17043.169999999998</v>
      </c>
      <c r="P60" s="219">
        <v>175311.06</v>
      </c>
      <c r="Q60" s="539"/>
      <c r="R60" s="29">
        <f t="shared" si="2"/>
        <v>383647.62</v>
      </c>
      <c r="S60" s="542"/>
      <c r="T60" s="542"/>
    </row>
    <row r="61" spans="1:22" ht="35.1" customHeight="1" x14ac:dyDescent="0.3">
      <c r="A61" s="486"/>
      <c r="B61" s="537"/>
      <c r="C61" s="271" t="s">
        <v>257</v>
      </c>
      <c r="D61" s="24" t="s">
        <v>284</v>
      </c>
      <c r="E61" s="25">
        <v>5</v>
      </c>
      <c r="F61" s="25">
        <v>20</v>
      </c>
      <c r="G61" s="25">
        <v>24</v>
      </c>
      <c r="H61" s="25">
        <v>0</v>
      </c>
      <c r="I61" s="25">
        <v>0</v>
      </c>
      <c r="J61" s="25">
        <v>0</v>
      </c>
      <c r="K61" s="25">
        <v>0</v>
      </c>
      <c r="L61" s="25">
        <v>0</v>
      </c>
      <c r="M61" s="25">
        <v>0</v>
      </c>
      <c r="N61" s="25">
        <v>0</v>
      </c>
      <c r="O61" s="25">
        <v>0</v>
      </c>
      <c r="P61" s="25">
        <v>0</v>
      </c>
      <c r="Q61" s="539"/>
      <c r="R61" s="25">
        <f t="shared" si="2"/>
        <v>49</v>
      </c>
      <c r="S61" s="273">
        <f>R61/R59</f>
        <v>0.40833333333333333</v>
      </c>
      <c r="T61" s="543">
        <f>R62/R60</f>
        <v>0.59221892214527494</v>
      </c>
    </row>
    <row r="62" spans="1:22" ht="35.1" customHeight="1" x14ac:dyDescent="0.3">
      <c r="A62" s="470"/>
      <c r="B62" s="529"/>
      <c r="C62" s="271"/>
      <c r="D62" s="24" t="s">
        <v>256</v>
      </c>
      <c r="E62" s="27">
        <v>36761.410000000011</v>
      </c>
      <c r="F62" s="27">
        <v>16516.87</v>
      </c>
      <c r="G62" s="27">
        <v>16516.87</v>
      </c>
      <c r="H62" s="27">
        <v>16516.87</v>
      </c>
      <c r="I62" s="27">
        <v>17728.849999999999</v>
      </c>
      <c r="J62" s="27">
        <v>16890.590000000004</v>
      </c>
      <c r="K62" s="220">
        <v>16915.400000000001</v>
      </c>
      <c r="L62" s="220">
        <v>16890.590000000004</v>
      </c>
      <c r="M62" s="220">
        <v>17043.169999999998</v>
      </c>
      <c r="N62" s="27">
        <v>19512.77</v>
      </c>
      <c r="O62" s="27">
        <v>17043.169999999998</v>
      </c>
      <c r="P62" s="27">
        <v>18866.82</v>
      </c>
      <c r="Q62" s="540"/>
      <c r="R62" s="29">
        <f t="shared" si="2"/>
        <v>227203.38</v>
      </c>
      <c r="S62" s="274"/>
      <c r="T62" s="543"/>
    </row>
    <row r="63" spans="1:22" ht="35.1" customHeight="1" x14ac:dyDescent="0.3">
      <c r="A63" s="469">
        <v>12</v>
      </c>
      <c r="B63" s="351" t="s">
        <v>286</v>
      </c>
      <c r="C63" s="289" t="s">
        <v>42</v>
      </c>
      <c r="D63" s="17" t="s">
        <v>56</v>
      </c>
      <c r="E63" s="221">
        <v>0</v>
      </c>
      <c r="F63" s="221">
        <v>1</v>
      </c>
      <c r="G63" s="221">
        <v>1</v>
      </c>
      <c r="H63" s="221">
        <v>1</v>
      </c>
      <c r="I63" s="221">
        <v>1</v>
      </c>
      <c r="J63" s="221">
        <v>1</v>
      </c>
      <c r="K63" s="221">
        <v>0</v>
      </c>
      <c r="L63" s="221">
        <v>0</v>
      </c>
      <c r="M63" s="221">
        <v>0</v>
      </c>
      <c r="N63" s="221">
        <v>2</v>
      </c>
      <c r="O63" s="221">
        <v>2</v>
      </c>
      <c r="P63" s="221">
        <v>2</v>
      </c>
      <c r="Q63" s="538">
        <v>789704</v>
      </c>
      <c r="R63" s="25">
        <f t="shared" ref="R63:R66" si="3">SUM(E63:P63)</f>
        <v>11</v>
      </c>
      <c r="S63" s="541" t="s">
        <v>287</v>
      </c>
      <c r="T63" s="541" t="s">
        <v>255</v>
      </c>
    </row>
    <row r="64" spans="1:22" ht="35.1" customHeight="1" x14ac:dyDescent="0.3">
      <c r="A64" s="486"/>
      <c r="B64" s="537"/>
      <c r="C64" s="289"/>
      <c r="D64" s="17" t="s">
        <v>256</v>
      </c>
      <c r="E64" s="221">
        <v>0</v>
      </c>
      <c r="F64" s="27">
        <v>301724.14</v>
      </c>
      <c r="G64" s="27">
        <v>305699.57</v>
      </c>
      <c r="H64" s="27">
        <v>1748139.16</v>
      </c>
      <c r="I64" s="27">
        <v>940920.44</v>
      </c>
      <c r="J64" s="221">
        <v>0</v>
      </c>
      <c r="K64" s="221">
        <v>0</v>
      </c>
      <c r="L64" s="221">
        <v>0</v>
      </c>
      <c r="M64" s="221">
        <v>0</v>
      </c>
      <c r="N64" s="27">
        <v>1351779.27</v>
      </c>
      <c r="O64" s="27">
        <v>478988.17</v>
      </c>
      <c r="P64" s="27">
        <v>1822323.28</v>
      </c>
      <c r="Q64" s="539"/>
      <c r="R64" s="29">
        <f t="shared" si="3"/>
        <v>6949574.0300000003</v>
      </c>
      <c r="S64" s="542"/>
      <c r="T64" s="542"/>
    </row>
    <row r="65" spans="1:20" ht="35.1" customHeight="1" x14ac:dyDescent="0.3">
      <c r="A65" s="486"/>
      <c r="B65" s="537"/>
      <c r="C65" s="271" t="s">
        <v>257</v>
      </c>
      <c r="D65" s="24" t="s">
        <v>56</v>
      </c>
      <c r="E65" s="25">
        <v>3</v>
      </c>
      <c r="F65" s="25">
        <v>2</v>
      </c>
      <c r="G65" s="25">
        <v>0</v>
      </c>
      <c r="H65" s="25">
        <v>0</v>
      </c>
      <c r="I65" s="25">
        <v>0</v>
      </c>
      <c r="J65" s="25">
        <v>0</v>
      </c>
      <c r="K65" s="25">
        <v>0</v>
      </c>
      <c r="L65" s="25">
        <v>0</v>
      </c>
      <c r="M65" s="25">
        <v>0</v>
      </c>
      <c r="N65" s="25">
        <v>3</v>
      </c>
      <c r="O65" s="25">
        <v>0</v>
      </c>
      <c r="P65" s="25">
        <v>0</v>
      </c>
      <c r="Q65" s="539"/>
      <c r="R65" s="25">
        <f t="shared" si="3"/>
        <v>8</v>
      </c>
      <c r="S65" s="273">
        <f>R65/R63</f>
        <v>0.72727272727272729</v>
      </c>
      <c r="T65" s="543">
        <f>R66/R64</f>
        <v>0.97833719457478741</v>
      </c>
    </row>
    <row r="66" spans="1:20" ht="35.1" customHeight="1" x14ac:dyDescent="0.3">
      <c r="A66" s="470"/>
      <c r="B66" s="529"/>
      <c r="C66" s="271"/>
      <c r="D66" s="24" t="s">
        <v>256</v>
      </c>
      <c r="E66" s="25">
        <v>0</v>
      </c>
      <c r="F66" s="27">
        <v>301724.14</v>
      </c>
      <c r="G66" s="27">
        <v>305699.57</v>
      </c>
      <c r="H66" s="27">
        <v>1748139.16</v>
      </c>
      <c r="I66" s="27">
        <v>940920.44</v>
      </c>
      <c r="J66" s="25">
        <v>0</v>
      </c>
      <c r="K66" s="25">
        <v>0</v>
      </c>
      <c r="L66" s="25">
        <v>0</v>
      </c>
      <c r="M66" s="25">
        <v>0</v>
      </c>
      <c r="N66" s="27">
        <v>1351779.27</v>
      </c>
      <c r="O66" s="27">
        <v>478988.17</v>
      </c>
      <c r="P66" s="27">
        <v>1671776.01</v>
      </c>
      <c r="Q66" s="540"/>
      <c r="R66" s="29">
        <f t="shared" si="3"/>
        <v>6799026.7599999998</v>
      </c>
      <c r="S66" s="274"/>
      <c r="T66" s="543"/>
    </row>
    <row r="67" spans="1:20" ht="44.25" customHeight="1" x14ac:dyDescent="0.3">
      <c r="A67" s="523" t="s">
        <v>288</v>
      </c>
      <c r="B67" s="524"/>
      <c r="C67" s="351" t="s">
        <v>42</v>
      </c>
      <c r="D67" s="33" t="s">
        <v>80</v>
      </c>
      <c r="E67" s="34">
        <v>95</v>
      </c>
      <c r="F67" s="34">
        <v>92</v>
      </c>
      <c r="G67" s="34">
        <v>95</v>
      </c>
      <c r="H67" s="34">
        <v>100</v>
      </c>
      <c r="I67" s="34">
        <v>104</v>
      </c>
      <c r="J67" s="34">
        <v>101</v>
      </c>
      <c r="K67" s="34">
        <f t="shared" ref="K67:P67" si="4">+K19+K47+K51+K55+K63+K43+K39+K35+K31+K27+K23</f>
        <v>94</v>
      </c>
      <c r="L67" s="34">
        <f t="shared" si="4"/>
        <v>95</v>
      </c>
      <c r="M67" s="34">
        <f t="shared" si="4"/>
        <v>99</v>
      </c>
      <c r="N67" s="34">
        <f t="shared" si="4"/>
        <v>94</v>
      </c>
      <c r="O67" s="34">
        <f t="shared" si="4"/>
        <v>93</v>
      </c>
      <c r="P67" s="34">
        <f t="shared" si="4"/>
        <v>95</v>
      </c>
      <c r="Q67" s="530">
        <v>789704</v>
      </c>
      <c r="R67" s="34">
        <f t="shared" si="1"/>
        <v>1157</v>
      </c>
      <c r="S67" s="533" t="s">
        <v>81</v>
      </c>
      <c r="T67" s="535" t="s">
        <v>82</v>
      </c>
    </row>
    <row r="68" spans="1:20" ht="44.25" customHeight="1" x14ac:dyDescent="0.3">
      <c r="A68" s="525"/>
      <c r="B68" s="526"/>
      <c r="C68" s="529"/>
      <c r="D68" s="33" t="s">
        <v>256</v>
      </c>
      <c r="E68" s="35">
        <f t="shared" ref="E68:P68" si="5">+E20+E24+E28+E32+E36+E40+E44+E48+E52+E56+E60+E64</f>
        <v>1553749.4799999997</v>
      </c>
      <c r="F68" s="35">
        <f t="shared" si="5"/>
        <v>1691008.2999999998</v>
      </c>
      <c r="G68" s="35">
        <f t="shared" si="5"/>
        <v>1753737.77</v>
      </c>
      <c r="H68" s="35">
        <f t="shared" si="5"/>
        <v>3122033.88</v>
      </c>
      <c r="I68" s="35">
        <f t="shared" si="5"/>
        <v>2448398.2200000002</v>
      </c>
      <c r="J68" s="35">
        <f t="shared" si="5"/>
        <v>2047513.11</v>
      </c>
      <c r="K68" s="35">
        <f t="shared" si="5"/>
        <v>1636207.3099999998</v>
      </c>
      <c r="L68" s="35">
        <f t="shared" si="5"/>
        <v>1506513.4900000002</v>
      </c>
      <c r="M68" s="35">
        <f t="shared" si="5"/>
        <v>1404402.4299999997</v>
      </c>
      <c r="N68" s="35">
        <f t="shared" si="5"/>
        <v>2907671.34</v>
      </c>
      <c r="O68" s="35">
        <f t="shared" si="5"/>
        <v>3756213.25</v>
      </c>
      <c r="P68" s="35">
        <f t="shared" si="5"/>
        <v>4689334.8</v>
      </c>
      <c r="Q68" s="531"/>
      <c r="R68" s="35">
        <f t="shared" si="1"/>
        <v>28516783.379999999</v>
      </c>
      <c r="S68" s="534"/>
      <c r="T68" s="536"/>
    </row>
    <row r="69" spans="1:20" ht="33.75" customHeight="1" x14ac:dyDescent="0.3">
      <c r="A69" s="525"/>
      <c r="B69" s="526"/>
      <c r="C69" s="351" t="s">
        <v>257</v>
      </c>
      <c r="D69" s="36" t="s">
        <v>80</v>
      </c>
      <c r="E69" s="34">
        <v>136</v>
      </c>
      <c r="F69" s="34">
        <v>146</v>
      </c>
      <c r="G69" s="34">
        <v>143</v>
      </c>
      <c r="H69" s="34">
        <v>83</v>
      </c>
      <c r="I69" s="34">
        <v>89</v>
      </c>
      <c r="J69" s="34">
        <v>71</v>
      </c>
      <c r="K69" s="34">
        <f t="shared" ref="K69:P69" si="6">K21+K25+K29+K33+K37+K41+K45+K49+K53+K57+K65</f>
        <v>85</v>
      </c>
      <c r="L69" s="34">
        <f t="shared" si="6"/>
        <v>93</v>
      </c>
      <c r="M69" s="34">
        <f t="shared" si="6"/>
        <v>73</v>
      </c>
      <c r="N69" s="34">
        <f t="shared" si="6"/>
        <v>121</v>
      </c>
      <c r="O69" s="34">
        <f t="shared" si="6"/>
        <v>75</v>
      </c>
      <c r="P69" s="34">
        <f t="shared" si="6"/>
        <v>87</v>
      </c>
      <c r="Q69" s="531"/>
      <c r="R69" s="222">
        <f t="shared" si="1"/>
        <v>1202</v>
      </c>
      <c r="S69" s="273">
        <f>SUM(E69:J69)/SUM(E67:J67)</f>
        <v>1.1379897785349233</v>
      </c>
      <c r="T69" s="273">
        <f>R70/R68</f>
        <v>0.95331648902121024</v>
      </c>
    </row>
    <row r="70" spans="1:20" ht="32.1" customHeight="1" x14ac:dyDescent="0.3">
      <c r="A70" s="527"/>
      <c r="B70" s="528"/>
      <c r="C70" s="529"/>
      <c r="D70" s="36" t="s">
        <v>256</v>
      </c>
      <c r="E70" s="35">
        <f t="shared" ref="E70:P70" si="7">E22+E26+E30+E34+E38+E42+E46+E50+E54+E58+E62+E66</f>
        <v>1553749.4799999997</v>
      </c>
      <c r="F70" s="35">
        <f t="shared" si="7"/>
        <v>1691008.2999999998</v>
      </c>
      <c r="G70" s="35">
        <f t="shared" si="7"/>
        <v>1753737.77</v>
      </c>
      <c r="H70" s="35">
        <f t="shared" si="7"/>
        <v>3122033.88</v>
      </c>
      <c r="I70" s="35">
        <f t="shared" si="7"/>
        <v>2448398.2200000002</v>
      </c>
      <c r="J70" s="35">
        <f t="shared" si="7"/>
        <v>2047513.11</v>
      </c>
      <c r="K70" s="35">
        <f t="shared" si="7"/>
        <v>1636207.3099999998</v>
      </c>
      <c r="L70" s="35">
        <f t="shared" si="7"/>
        <v>1506513.4900000002</v>
      </c>
      <c r="M70" s="35">
        <f t="shared" si="7"/>
        <v>1404402.4299999997</v>
      </c>
      <c r="N70" s="35">
        <f t="shared" si="7"/>
        <v>2907671.34</v>
      </c>
      <c r="O70" s="35">
        <f t="shared" si="7"/>
        <v>3756213.25</v>
      </c>
      <c r="P70" s="35">
        <f t="shared" si="7"/>
        <v>3358071.2300000004</v>
      </c>
      <c r="Q70" s="532"/>
      <c r="R70" s="35">
        <f t="shared" si="1"/>
        <v>27185519.809999999</v>
      </c>
      <c r="S70" s="274"/>
      <c r="T70" s="274"/>
    </row>
    <row r="71" spans="1:20" x14ac:dyDescent="0.3">
      <c r="R71" s="91"/>
    </row>
    <row r="72" spans="1:20" x14ac:dyDescent="0.3">
      <c r="F72" s="41"/>
      <c r="O72" s="91"/>
      <c r="P72" s="96"/>
      <c r="R72" s="39"/>
      <c r="S72" s="39"/>
      <c r="T72" s="39"/>
    </row>
    <row r="73" spans="1:20" x14ac:dyDescent="0.3">
      <c r="F73" s="223"/>
      <c r="H73" s="91"/>
      <c r="I73" s="91"/>
      <c r="R73" s="91"/>
    </row>
    <row r="74" spans="1:20" x14ac:dyDescent="0.3">
      <c r="O74" s="99"/>
      <c r="P74" s="91"/>
    </row>
    <row r="75" spans="1:20" x14ac:dyDescent="0.3">
      <c r="O75" s="99"/>
      <c r="P75" s="91"/>
    </row>
    <row r="76" spans="1:20" x14ac:dyDescent="0.3">
      <c r="O76" s="99"/>
      <c r="P76" s="91"/>
    </row>
    <row r="77" spans="1:20" x14ac:dyDescent="0.3">
      <c r="O77" s="99"/>
      <c r="P77" s="91"/>
    </row>
    <row r="78" spans="1:20" x14ac:dyDescent="0.3">
      <c r="O78" s="99"/>
      <c r="P78" s="91"/>
    </row>
    <row r="79" spans="1:20" x14ac:dyDescent="0.3">
      <c r="O79" s="99"/>
      <c r="P79" s="91"/>
    </row>
    <row r="80" spans="1:20" x14ac:dyDescent="0.3">
      <c r="O80" s="99"/>
      <c r="P80" s="91"/>
    </row>
    <row r="81" spans="15:18" x14ac:dyDescent="0.3">
      <c r="O81" s="99"/>
      <c r="P81" s="91"/>
    </row>
    <row r="82" spans="15:18" x14ac:dyDescent="0.3">
      <c r="O82" s="99"/>
      <c r="P82" s="91"/>
    </row>
    <row r="83" spans="15:18" x14ac:dyDescent="0.3">
      <c r="O83" s="99"/>
      <c r="P83" s="91"/>
    </row>
    <row r="84" spans="15:18" x14ac:dyDescent="0.3">
      <c r="O84" s="99"/>
      <c r="P84" s="91"/>
    </row>
    <row r="86" spans="15:18" x14ac:dyDescent="0.3">
      <c r="R86" s="96"/>
    </row>
  </sheetData>
  <mergeCells count="155">
    <mergeCell ref="A10:J10"/>
    <mergeCell ref="K10:T10"/>
    <mergeCell ref="A11:J11"/>
    <mergeCell ref="K11:T11"/>
    <mergeCell ref="A12:P12"/>
    <mergeCell ref="A13:T13"/>
    <mergeCell ref="A4:T4"/>
    <mergeCell ref="A5:T5"/>
    <mergeCell ref="A8:J8"/>
    <mergeCell ref="K8:T8"/>
    <mergeCell ref="A9:J9"/>
    <mergeCell ref="K9:T9"/>
    <mergeCell ref="C17:C18"/>
    <mergeCell ref="D17:D18"/>
    <mergeCell ref="E17:E18"/>
    <mergeCell ref="F17:F18"/>
    <mergeCell ref="A14:D14"/>
    <mergeCell ref="E14:H14"/>
    <mergeCell ref="I14:P14"/>
    <mergeCell ref="Q14:T14"/>
    <mergeCell ref="A15:D15"/>
    <mergeCell ref="E15:H15"/>
    <mergeCell ref="I15:P15"/>
    <mergeCell ref="Q15:T15"/>
    <mergeCell ref="S17:T17"/>
    <mergeCell ref="A19:A22"/>
    <mergeCell ref="B19:B22"/>
    <mergeCell ref="C19:C20"/>
    <mergeCell ref="Q19:Q22"/>
    <mergeCell ref="S19:S20"/>
    <mergeCell ref="T19:T20"/>
    <mergeCell ref="C21:C22"/>
    <mergeCell ref="S21:S22"/>
    <mergeCell ref="T21:T22"/>
    <mergeCell ref="M17:M18"/>
    <mergeCell ref="N17:N18"/>
    <mergeCell ref="O17:O18"/>
    <mergeCell ref="P17:P18"/>
    <mergeCell ref="Q17:Q18"/>
    <mergeCell ref="R17:R18"/>
    <mergeCell ref="G17:G18"/>
    <mergeCell ref="H17:H18"/>
    <mergeCell ref="I17:I18"/>
    <mergeCell ref="J17:J18"/>
    <mergeCell ref="K17:K18"/>
    <mergeCell ref="L17:L18"/>
    <mergeCell ref="A17:A18"/>
    <mergeCell ref="B17:B18"/>
    <mergeCell ref="A23:A26"/>
    <mergeCell ref="B23:B26"/>
    <mergeCell ref="C23:C24"/>
    <mergeCell ref="Q23:Q26"/>
    <mergeCell ref="S23:S24"/>
    <mergeCell ref="T23:T24"/>
    <mergeCell ref="C25:C26"/>
    <mergeCell ref="S25:S26"/>
    <mergeCell ref="T25:T26"/>
    <mergeCell ref="A27:A30"/>
    <mergeCell ref="B27:B30"/>
    <mergeCell ref="C27:C28"/>
    <mergeCell ref="Q27:Q30"/>
    <mergeCell ref="S27:S28"/>
    <mergeCell ref="T27:T28"/>
    <mergeCell ref="C29:C30"/>
    <mergeCell ref="S29:S30"/>
    <mergeCell ref="T29:T30"/>
    <mergeCell ref="A31:A34"/>
    <mergeCell ref="B31:B34"/>
    <mergeCell ref="C31:C32"/>
    <mergeCell ref="Q31:Q34"/>
    <mergeCell ref="S31:S32"/>
    <mergeCell ref="T31:T32"/>
    <mergeCell ref="C33:C34"/>
    <mergeCell ref="S33:S34"/>
    <mergeCell ref="T33:T34"/>
    <mergeCell ref="A35:A38"/>
    <mergeCell ref="B35:B38"/>
    <mergeCell ref="C35:C36"/>
    <mergeCell ref="Q35:Q38"/>
    <mergeCell ref="S35:S36"/>
    <mergeCell ref="T35:T36"/>
    <mergeCell ref="C37:C38"/>
    <mergeCell ref="S37:S38"/>
    <mergeCell ref="T37:T38"/>
    <mergeCell ref="A39:A42"/>
    <mergeCell ref="B39:B42"/>
    <mergeCell ref="C39:C40"/>
    <mergeCell ref="Q39:Q42"/>
    <mergeCell ref="S39:S40"/>
    <mergeCell ref="T39:T40"/>
    <mergeCell ref="C41:C42"/>
    <mergeCell ref="S41:S42"/>
    <mergeCell ref="T41:T42"/>
    <mergeCell ref="A43:A46"/>
    <mergeCell ref="B43:B46"/>
    <mergeCell ref="C43:C44"/>
    <mergeCell ref="Q43:Q46"/>
    <mergeCell ref="S43:S44"/>
    <mergeCell ref="T43:T44"/>
    <mergeCell ref="C45:C46"/>
    <mergeCell ref="S45:S46"/>
    <mergeCell ref="T45:T46"/>
    <mergeCell ref="A47:A50"/>
    <mergeCell ref="B47:B50"/>
    <mergeCell ref="C47:C48"/>
    <mergeCell ref="Q47:Q50"/>
    <mergeCell ref="S47:S48"/>
    <mergeCell ref="T47:T48"/>
    <mergeCell ref="C49:C50"/>
    <mergeCell ref="S49:S50"/>
    <mergeCell ref="T49:T50"/>
    <mergeCell ref="A51:A54"/>
    <mergeCell ref="B51:B54"/>
    <mergeCell ref="C51:C52"/>
    <mergeCell ref="Q51:Q54"/>
    <mergeCell ref="S51:S52"/>
    <mergeCell ref="T51:T52"/>
    <mergeCell ref="C53:C54"/>
    <mergeCell ref="S53:S54"/>
    <mergeCell ref="T53:T54"/>
    <mergeCell ref="A55:A58"/>
    <mergeCell ref="B55:B58"/>
    <mergeCell ref="C55:C56"/>
    <mergeCell ref="Q55:Q58"/>
    <mergeCell ref="S55:S56"/>
    <mergeCell ref="T55:T56"/>
    <mergeCell ref="C57:C58"/>
    <mergeCell ref="S57:S58"/>
    <mergeCell ref="T57:T58"/>
    <mergeCell ref="A59:A62"/>
    <mergeCell ref="B59:B62"/>
    <mergeCell ref="C59:C60"/>
    <mergeCell ref="Q59:Q62"/>
    <mergeCell ref="S59:S60"/>
    <mergeCell ref="T59:T60"/>
    <mergeCell ref="C61:C62"/>
    <mergeCell ref="S61:S62"/>
    <mergeCell ref="T61:T62"/>
    <mergeCell ref="A67:B70"/>
    <mergeCell ref="C67:C68"/>
    <mergeCell ref="Q67:Q70"/>
    <mergeCell ref="S67:S68"/>
    <mergeCell ref="T67:T68"/>
    <mergeCell ref="C69:C70"/>
    <mergeCell ref="S69:S70"/>
    <mergeCell ref="T69:T70"/>
    <mergeCell ref="A63:A66"/>
    <mergeCell ref="B63:B66"/>
    <mergeCell ref="C63:C64"/>
    <mergeCell ref="Q63:Q66"/>
    <mergeCell ref="S63:S64"/>
    <mergeCell ref="T63:T64"/>
    <mergeCell ref="C65:C66"/>
    <mergeCell ref="S65:S66"/>
    <mergeCell ref="T65:T66"/>
  </mergeCells>
  <pageMargins left="0.70866141732283472" right="0.70866141732283472" top="0.59055118110236227" bottom="0.39370078740157483" header="0.31496062992125984" footer="0.31496062992125984"/>
  <pageSetup scale="36" fitToHeight="0" orientation="landscape" r:id="rId1"/>
  <rowBreaks count="1" manualBreakCount="1">
    <brk id="42"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63"/>
  <sheetViews>
    <sheetView view="pageBreakPreview" zoomScale="70" zoomScaleNormal="80" zoomScaleSheetLayoutView="70" workbookViewId="0"/>
  </sheetViews>
  <sheetFormatPr baseColWidth="10" defaultColWidth="10.88671875" defaultRowHeight="13.8" x14ac:dyDescent="0.25"/>
  <cols>
    <col min="1" max="1" width="4.44140625" style="225" customWidth="1"/>
    <col min="2" max="2" width="34.109375" style="225" customWidth="1"/>
    <col min="3" max="4" width="13.44140625" style="225" customWidth="1"/>
    <col min="5" max="5" width="15.44140625" style="225" bestFit="1" customWidth="1"/>
    <col min="6" max="10" width="14.6640625" style="225" bestFit="1" customWidth="1"/>
    <col min="11" max="12" width="14.109375" style="225" bestFit="1" customWidth="1"/>
    <col min="13" max="15" width="14.6640625" style="225" bestFit="1" customWidth="1"/>
    <col min="16" max="16" width="15.109375" style="225" bestFit="1" customWidth="1"/>
    <col min="17" max="17" width="15.88671875" style="225" customWidth="1"/>
    <col min="18" max="18" width="16" style="264" customWidth="1"/>
    <col min="19" max="19" width="21" style="225" customWidth="1"/>
    <col min="20" max="20" width="16.44140625" style="225" customWidth="1"/>
    <col min="21" max="16384" width="10.88671875" style="225"/>
  </cols>
  <sheetData>
    <row r="1" spans="1:23" ht="17.399999999999999" x14ac:dyDescent="0.3">
      <c r="A1" s="224" t="s">
        <v>289</v>
      </c>
      <c r="B1" s="224"/>
      <c r="C1" s="224"/>
      <c r="D1" s="224"/>
      <c r="E1" s="224"/>
      <c r="F1" s="224"/>
      <c r="G1" s="224"/>
      <c r="H1" s="224"/>
      <c r="I1" s="224"/>
      <c r="J1" s="224"/>
      <c r="K1" s="224"/>
      <c r="L1" s="224"/>
      <c r="M1" s="224"/>
      <c r="N1" s="224"/>
      <c r="O1" s="224"/>
      <c r="P1" s="224"/>
      <c r="Q1" s="224"/>
      <c r="R1" s="42"/>
      <c r="S1" s="224"/>
      <c r="T1" s="224"/>
    </row>
    <row r="2" spans="1:23" ht="58.5" customHeight="1" x14ac:dyDescent="0.25">
      <c r="A2" s="597" t="s">
        <v>290</v>
      </c>
      <c r="B2" s="598"/>
      <c r="C2" s="598"/>
      <c r="D2" s="598"/>
      <c r="E2" s="598"/>
      <c r="F2" s="598"/>
      <c r="G2" s="598"/>
      <c r="H2" s="598"/>
      <c r="I2" s="598"/>
      <c r="J2" s="598"/>
      <c r="K2" s="598"/>
      <c r="L2" s="598"/>
      <c r="M2" s="598"/>
      <c r="N2" s="598"/>
      <c r="O2" s="598"/>
      <c r="P2" s="598"/>
      <c r="Q2" s="598"/>
      <c r="R2" s="598"/>
      <c r="S2" s="598"/>
      <c r="T2" s="598"/>
    </row>
    <row r="3" spans="1:23" ht="17.399999999999999" x14ac:dyDescent="0.3">
      <c r="A3" s="42"/>
      <c r="B3" s="42"/>
      <c r="C3" s="42"/>
      <c r="D3" s="42"/>
      <c r="E3" s="42"/>
      <c r="F3" s="42"/>
      <c r="G3" s="42"/>
      <c r="H3" s="42"/>
      <c r="I3" s="42"/>
      <c r="J3" s="42"/>
      <c r="K3" s="42"/>
      <c r="L3" s="42"/>
      <c r="M3" s="42"/>
      <c r="N3" s="42"/>
      <c r="O3" s="42"/>
      <c r="P3" s="42"/>
      <c r="Q3" s="42"/>
      <c r="R3" s="42"/>
      <c r="S3" s="42"/>
      <c r="T3" s="42"/>
    </row>
    <row r="4" spans="1:23" ht="6" customHeight="1" thickBot="1" x14ac:dyDescent="0.35">
      <c r="A4" s="226"/>
      <c r="B4" s="226"/>
      <c r="C4" s="226"/>
      <c r="D4" s="226"/>
      <c r="E4" s="226"/>
      <c r="F4" s="226"/>
      <c r="G4" s="226"/>
      <c r="H4" s="226"/>
      <c r="I4" s="226"/>
      <c r="J4" s="226"/>
      <c r="K4" s="226"/>
      <c r="L4" s="226"/>
      <c r="M4" s="226"/>
      <c r="N4" s="226"/>
      <c r="O4" s="226"/>
      <c r="P4" s="226"/>
      <c r="Q4" s="226"/>
      <c r="R4" s="226"/>
      <c r="S4" s="226"/>
      <c r="T4" s="226"/>
    </row>
    <row r="5" spans="1:23" ht="25.5" customHeight="1" x14ac:dyDescent="0.3">
      <c r="A5" s="227" t="s">
        <v>2</v>
      </c>
      <c r="B5" s="228"/>
      <c r="C5" s="228"/>
      <c r="D5" s="228"/>
      <c r="E5" s="228"/>
      <c r="F5" s="228"/>
      <c r="G5" s="228"/>
      <c r="H5" s="228"/>
      <c r="I5" s="228"/>
      <c r="J5" s="228"/>
      <c r="K5" s="228"/>
      <c r="L5" s="228"/>
      <c r="M5" s="228"/>
      <c r="N5" s="228"/>
      <c r="O5" s="228"/>
      <c r="P5" s="228"/>
      <c r="Q5" s="228"/>
      <c r="R5" s="228"/>
      <c r="S5" s="228"/>
      <c r="T5" s="228"/>
    </row>
    <row r="6" spans="1:23" ht="26.25" customHeight="1" x14ac:dyDescent="0.25">
      <c r="A6" s="599" t="s">
        <v>3</v>
      </c>
      <c r="B6" s="599"/>
      <c r="C6" s="599"/>
      <c r="D6" s="599"/>
      <c r="E6" s="599"/>
      <c r="F6" s="599"/>
      <c r="G6" s="599"/>
      <c r="H6" s="599"/>
      <c r="I6" s="599"/>
      <c r="J6" s="599"/>
      <c r="K6" s="599" t="s">
        <v>4</v>
      </c>
      <c r="L6" s="599"/>
      <c r="M6" s="599"/>
      <c r="N6" s="599"/>
      <c r="O6" s="599"/>
      <c r="P6" s="599"/>
      <c r="Q6" s="599"/>
      <c r="R6" s="599"/>
      <c r="S6" s="599"/>
      <c r="T6" s="599"/>
    </row>
    <row r="7" spans="1:23" ht="29.25" customHeight="1" x14ac:dyDescent="0.25">
      <c r="A7" s="600" t="s">
        <v>291</v>
      </c>
      <c r="B7" s="601"/>
      <c r="C7" s="601"/>
      <c r="D7" s="601"/>
      <c r="E7" s="601"/>
      <c r="F7" s="601"/>
      <c r="G7" s="601"/>
      <c r="H7" s="601"/>
      <c r="I7" s="601"/>
      <c r="J7" s="601"/>
      <c r="K7" s="558" t="s">
        <v>292</v>
      </c>
      <c r="L7" s="558"/>
      <c r="M7" s="558"/>
      <c r="N7" s="558"/>
      <c r="O7" s="558"/>
      <c r="P7" s="558"/>
      <c r="Q7" s="558"/>
      <c r="R7" s="558"/>
      <c r="S7" s="558"/>
      <c r="T7" s="558"/>
    </row>
    <row r="8" spans="1:23" ht="27.75" customHeight="1" x14ac:dyDescent="0.25">
      <c r="A8" s="599" t="s">
        <v>7</v>
      </c>
      <c r="B8" s="599"/>
      <c r="C8" s="599"/>
      <c r="D8" s="599"/>
      <c r="E8" s="599"/>
      <c r="F8" s="599"/>
      <c r="G8" s="599"/>
      <c r="H8" s="599"/>
      <c r="I8" s="599"/>
      <c r="J8" s="599"/>
      <c r="K8" s="599" t="s">
        <v>8</v>
      </c>
      <c r="L8" s="599"/>
      <c r="M8" s="599"/>
      <c r="N8" s="599"/>
      <c r="O8" s="599"/>
      <c r="P8" s="599"/>
      <c r="Q8" s="599"/>
      <c r="R8" s="599"/>
      <c r="S8" s="599"/>
      <c r="T8" s="599"/>
    </row>
    <row r="9" spans="1:23" s="229" customFormat="1" ht="90.75" customHeight="1" x14ac:dyDescent="0.25">
      <c r="A9" s="591" t="s">
        <v>9</v>
      </c>
      <c r="B9" s="591"/>
      <c r="C9" s="591"/>
      <c r="D9" s="591"/>
      <c r="E9" s="591"/>
      <c r="F9" s="591"/>
      <c r="G9" s="591"/>
      <c r="H9" s="591"/>
      <c r="I9" s="591"/>
      <c r="J9" s="591"/>
      <c r="K9" s="591" t="s">
        <v>293</v>
      </c>
      <c r="L9" s="592"/>
      <c r="M9" s="592"/>
      <c r="N9" s="592"/>
      <c r="O9" s="592"/>
      <c r="P9" s="592"/>
      <c r="Q9" s="592"/>
      <c r="R9" s="592"/>
      <c r="S9" s="592"/>
      <c r="T9" s="592"/>
    </row>
    <row r="10" spans="1:23" ht="7.5" customHeight="1" x14ac:dyDescent="0.25">
      <c r="A10" s="593"/>
      <c r="B10" s="593"/>
      <c r="C10" s="593"/>
      <c r="D10" s="593"/>
      <c r="E10" s="593"/>
      <c r="F10" s="593"/>
      <c r="G10" s="593"/>
      <c r="H10" s="593"/>
      <c r="I10" s="593"/>
      <c r="J10" s="593"/>
      <c r="K10" s="593"/>
      <c r="L10" s="593"/>
      <c r="M10" s="593"/>
      <c r="N10" s="593"/>
      <c r="O10" s="593"/>
      <c r="P10" s="593"/>
      <c r="Q10" s="230"/>
      <c r="R10" s="230"/>
      <c r="S10" s="231"/>
      <c r="T10" s="231"/>
    </row>
    <row r="11" spans="1:23" x14ac:dyDescent="0.25">
      <c r="A11" s="594" t="s">
        <v>11</v>
      </c>
      <c r="B11" s="595"/>
      <c r="C11" s="595"/>
      <c r="D11" s="595"/>
      <c r="E11" s="595"/>
      <c r="F11" s="595"/>
      <c r="G11" s="595"/>
      <c r="H11" s="595"/>
      <c r="I11" s="595"/>
      <c r="J11" s="595"/>
      <c r="K11" s="595"/>
      <c r="L11" s="595"/>
      <c r="M11" s="595"/>
      <c r="N11" s="595"/>
      <c r="O11" s="595"/>
      <c r="P11" s="595"/>
      <c r="Q11" s="595"/>
      <c r="R11" s="595"/>
      <c r="S11" s="595"/>
      <c r="T11" s="595"/>
    </row>
    <row r="12" spans="1:23" x14ac:dyDescent="0.25">
      <c r="A12" s="596" t="s">
        <v>12</v>
      </c>
      <c r="B12" s="596"/>
      <c r="C12" s="596"/>
      <c r="D12" s="596"/>
      <c r="E12" s="596" t="s">
        <v>13</v>
      </c>
      <c r="F12" s="596"/>
      <c r="G12" s="596"/>
      <c r="H12" s="596"/>
      <c r="I12" s="596" t="s">
        <v>14</v>
      </c>
      <c r="J12" s="596"/>
      <c r="K12" s="596"/>
      <c r="L12" s="596"/>
      <c r="M12" s="596"/>
      <c r="N12" s="596"/>
      <c r="O12" s="596"/>
      <c r="P12" s="596"/>
      <c r="Q12" s="596" t="s">
        <v>15</v>
      </c>
      <c r="R12" s="596"/>
      <c r="S12" s="596"/>
      <c r="T12" s="596"/>
    </row>
    <row r="13" spans="1:23" ht="15" customHeight="1" x14ac:dyDescent="0.25">
      <c r="A13" s="583" t="str">
        <f>[4]PBr!E11</f>
        <v>Desarrollo Social</v>
      </c>
      <c r="B13" s="584"/>
      <c r="C13" s="584"/>
      <c r="D13" s="585"/>
      <c r="E13" s="586" t="str">
        <f>[4]PBr!E12</f>
        <v>Vivienda y servicios a la comunidad</v>
      </c>
      <c r="F13" s="587"/>
      <c r="G13" s="587"/>
      <c r="H13" s="588"/>
      <c r="I13" s="589" t="str">
        <f>[4]PBr!E13</f>
        <v>Abastecimiento de agua potable</v>
      </c>
      <c r="J13" s="590"/>
      <c r="K13" s="590"/>
      <c r="L13" s="590"/>
      <c r="M13" s="590"/>
      <c r="N13" s="590"/>
      <c r="O13" s="590"/>
      <c r="P13" s="590"/>
      <c r="Q13" s="589" t="str">
        <f>[4]PBr!E14</f>
        <v>Agua potable y alcantarillado</v>
      </c>
      <c r="R13" s="590"/>
      <c r="S13" s="590"/>
      <c r="T13" s="590"/>
    </row>
    <row r="14" spans="1:23" x14ac:dyDescent="0.25">
      <c r="A14" s="232"/>
      <c r="B14" s="232"/>
      <c r="C14" s="232"/>
      <c r="D14" s="232"/>
      <c r="E14" s="233"/>
      <c r="F14" s="233"/>
      <c r="G14" s="233"/>
      <c r="H14" s="233"/>
      <c r="I14" s="234"/>
      <c r="J14" s="234"/>
      <c r="K14" s="234"/>
      <c r="L14" s="234"/>
      <c r="M14" s="234"/>
      <c r="N14" s="234"/>
      <c r="O14" s="234"/>
      <c r="P14" s="234"/>
      <c r="Q14" s="234"/>
      <c r="R14" s="234"/>
      <c r="S14" s="234"/>
      <c r="T14" s="231"/>
    </row>
    <row r="15" spans="1:23" s="235" customFormat="1" ht="15.75" customHeight="1" x14ac:dyDescent="0.3">
      <c r="A15" s="569" t="s">
        <v>20</v>
      </c>
      <c r="B15" s="569" t="s">
        <v>21</v>
      </c>
      <c r="C15" s="569" t="s">
        <v>22</v>
      </c>
      <c r="D15" s="569" t="s">
        <v>23</v>
      </c>
      <c r="E15" s="294" t="s">
        <v>24</v>
      </c>
      <c r="F15" s="294" t="s">
        <v>25</v>
      </c>
      <c r="G15" s="294" t="s">
        <v>26</v>
      </c>
      <c r="H15" s="294" t="s">
        <v>27</v>
      </c>
      <c r="I15" s="294" t="s">
        <v>28</v>
      </c>
      <c r="J15" s="294" t="s">
        <v>29</v>
      </c>
      <c r="K15" s="294" t="s">
        <v>30</v>
      </c>
      <c r="L15" s="294" t="s">
        <v>31</v>
      </c>
      <c r="M15" s="294" t="s">
        <v>32</v>
      </c>
      <c r="N15" s="294" t="s">
        <v>33</v>
      </c>
      <c r="O15" s="294" t="s">
        <v>34</v>
      </c>
      <c r="P15" s="294" t="s">
        <v>35</v>
      </c>
      <c r="Q15" s="569" t="s">
        <v>36</v>
      </c>
      <c r="R15" s="569" t="s">
        <v>37</v>
      </c>
      <c r="S15" s="569" t="s">
        <v>38</v>
      </c>
      <c r="T15" s="569"/>
    </row>
    <row r="16" spans="1:23" s="235" customFormat="1" ht="15.75" customHeight="1" x14ac:dyDescent="0.3">
      <c r="A16" s="569"/>
      <c r="B16" s="569"/>
      <c r="C16" s="569"/>
      <c r="D16" s="569"/>
      <c r="E16" s="295"/>
      <c r="F16" s="295"/>
      <c r="G16" s="295"/>
      <c r="H16" s="295"/>
      <c r="I16" s="295"/>
      <c r="J16" s="295"/>
      <c r="K16" s="295"/>
      <c r="L16" s="295"/>
      <c r="M16" s="295"/>
      <c r="N16" s="295"/>
      <c r="O16" s="295"/>
      <c r="P16" s="295"/>
      <c r="Q16" s="569"/>
      <c r="R16" s="569"/>
      <c r="S16" s="236" t="s">
        <v>39</v>
      </c>
      <c r="T16" s="236" t="s">
        <v>40</v>
      </c>
      <c r="W16" s="237"/>
    </row>
    <row r="17" spans="1:23" s="240" customFormat="1" ht="40.5" customHeight="1" x14ac:dyDescent="0.3">
      <c r="A17" s="576">
        <v>1</v>
      </c>
      <c r="B17" s="571" t="s">
        <v>294</v>
      </c>
      <c r="C17" s="567" t="s">
        <v>42</v>
      </c>
      <c r="D17" s="238" t="str">
        <f>[4]PBr!F64</f>
        <v>Reuniones</v>
      </c>
      <c r="E17" s="239">
        <v>15</v>
      </c>
      <c r="F17" s="239">
        <v>16</v>
      </c>
      <c r="G17" s="239">
        <v>20</v>
      </c>
      <c r="H17" s="239">
        <v>19</v>
      </c>
      <c r="I17" s="239">
        <v>17</v>
      </c>
      <c r="J17" s="239">
        <v>13</v>
      </c>
      <c r="K17" s="239">
        <v>11</v>
      </c>
      <c r="L17" s="239">
        <v>10</v>
      </c>
      <c r="M17" s="239">
        <v>12</v>
      </c>
      <c r="N17" s="239">
        <v>19</v>
      </c>
      <c r="O17" s="239">
        <v>19</v>
      </c>
      <c r="P17" s="239">
        <v>11</v>
      </c>
      <c r="Q17" s="574">
        <v>991150</v>
      </c>
      <c r="R17" s="239">
        <f t="shared" ref="R17:R40" si="0">SUM(E17:P17)</f>
        <v>182</v>
      </c>
      <c r="S17" s="575" t="str">
        <f>[4]Matriz!D24</f>
        <v>(Reuniones asistidas / Reuniones programadas)  * 100</v>
      </c>
      <c r="T17" s="575" t="s">
        <v>45</v>
      </c>
      <c r="W17" s="241"/>
    </row>
    <row r="18" spans="1:23" s="240" customFormat="1" ht="40.5" customHeight="1" x14ac:dyDescent="0.25">
      <c r="A18" s="577"/>
      <c r="B18" s="572"/>
      <c r="C18" s="567"/>
      <c r="D18" s="238" t="s">
        <v>47</v>
      </c>
      <c r="E18" s="242">
        <v>447659.09</v>
      </c>
      <c r="F18" s="242">
        <v>416092.66</v>
      </c>
      <c r="G18" s="242">
        <v>515315.53</v>
      </c>
      <c r="H18" s="242">
        <v>390061.23</v>
      </c>
      <c r="I18" s="242">
        <v>423138.72</v>
      </c>
      <c r="J18" s="242">
        <v>416358.79</v>
      </c>
      <c r="K18" s="242">
        <v>377747.49000000005</v>
      </c>
      <c r="L18" s="242">
        <v>343510.91000000009</v>
      </c>
      <c r="M18" s="242">
        <v>307002.99999999988</v>
      </c>
      <c r="N18" s="242">
        <v>390335.52999999997</v>
      </c>
      <c r="O18" s="242">
        <v>249760.06000000003</v>
      </c>
      <c r="P18" s="242">
        <v>1040556.1099999999</v>
      </c>
      <c r="Q18" s="574"/>
      <c r="R18" s="242">
        <f t="shared" si="0"/>
        <v>5317539.1199999992</v>
      </c>
      <c r="S18" s="575"/>
      <c r="T18" s="575"/>
    </row>
    <row r="19" spans="1:23" s="240" customFormat="1" ht="30.75" customHeight="1" x14ac:dyDescent="0.25">
      <c r="A19" s="577"/>
      <c r="B19" s="572"/>
      <c r="C19" s="563" t="s">
        <v>48</v>
      </c>
      <c r="D19" s="243" t="s">
        <v>177</v>
      </c>
      <c r="E19" s="244">
        <v>17</v>
      </c>
      <c r="F19" s="244">
        <v>36</v>
      </c>
      <c r="G19" s="244">
        <v>20</v>
      </c>
      <c r="H19" s="244">
        <v>3</v>
      </c>
      <c r="I19" s="244">
        <v>18</v>
      </c>
      <c r="J19" s="244">
        <v>17</v>
      </c>
      <c r="K19" s="244">
        <v>15</v>
      </c>
      <c r="L19" s="244">
        <v>13</v>
      </c>
      <c r="M19" s="244">
        <v>10</v>
      </c>
      <c r="N19" s="244">
        <v>14</v>
      </c>
      <c r="O19" s="244">
        <v>19</v>
      </c>
      <c r="P19" s="244">
        <v>12</v>
      </c>
      <c r="Q19" s="582">
        <v>991150</v>
      </c>
      <c r="R19" s="245">
        <f t="shared" si="0"/>
        <v>194</v>
      </c>
      <c r="S19" s="273">
        <f>R19/R17</f>
        <v>1.0659340659340659</v>
      </c>
      <c r="T19" s="565">
        <f>R20/R18</f>
        <v>0.85393777977509278</v>
      </c>
    </row>
    <row r="20" spans="1:23" s="240" customFormat="1" ht="30.75" customHeight="1" x14ac:dyDescent="0.25">
      <c r="A20" s="578"/>
      <c r="B20" s="573"/>
      <c r="C20" s="563"/>
      <c r="D20" s="243" t="s">
        <v>47</v>
      </c>
      <c r="E20" s="246">
        <v>447659.09</v>
      </c>
      <c r="F20" s="246">
        <v>416092.66</v>
      </c>
      <c r="G20" s="246">
        <v>515315.53</v>
      </c>
      <c r="H20" s="246">
        <v>390061.23</v>
      </c>
      <c r="I20" s="246">
        <v>423138.72</v>
      </c>
      <c r="J20" s="247">
        <v>416358.79</v>
      </c>
      <c r="K20" s="246">
        <v>377747.49000000005</v>
      </c>
      <c r="L20" s="246">
        <v>343510.91000000009</v>
      </c>
      <c r="M20" s="246">
        <v>307002.99999999988</v>
      </c>
      <c r="N20" s="246">
        <v>390335.52999999997</v>
      </c>
      <c r="O20" s="246">
        <v>249760.06000000003</v>
      </c>
      <c r="P20" s="246">
        <v>263864.53999999992</v>
      </c>
      <c r="Q20" s="582"/>
      <c r="R20" s="246">
        <f t="shared" si="0"/>
        <v>4540847.55</v>
      </c>
      <c r="S20" s="274"/>
      <c r="T20" s="565"/>
    </row>
    <row r="21" spans="1:23" s="240" customFormat="1" ht="81" customHeight="1" x14ac:dyDescent="0.25">
      <c r="A21" s="576">
        <v>2</v>
      </c>
      <c r="B21" s="571" t="s">
        <v>295</v>
      </c>
      <c r="C21" s="567" t="s">
        <v>42</v>
      </c>
      <c r="D21" s="238" t="s">
        <v>275</v>
      </c>
      <c r="E21" s="239">
        <v>25</v>
      </c>
      <c r="F21" s="239">
        <v>33</v>
      </c>
      <c r="G21" s="239">
        <v>49</v>
      </c>
      <c r="H21" s="239">
        <v>46</v>
      </c>
      <c r="I21" s="239">
        <v>46</v>
      </c>
      <c r="J21" s="239">
        <v>59</v>
      </c>
      <c r="K21" s="239">
        <v>50</v>
      </c>
      <c r="L21" s="239">
        <v>53</v>
      </c>
      <c r="M21" s="239">
        <v>50</v>
      </c>
      <c r="N21" s="239">
        <v>43</v>
      </c>
      <c r="O21" s="239">
        <v>33</v>
      </c>
      <c r="P21" s="239">
        <v>18</v>
      </c>
      <c r="Q21" s="574">
        <v>7836</v>
      </c>
      <c r="R21" s="239">
        <f t="shared" si="0"/>
        <v>505</v>
      </c>
      <c r="S21" s="575" t="str">
        <f>[4]Matriz!D25</f>
        <v>Acciones realizadas con los departamentos de la dirección de gestión ciudadana/ Acciones Programadas con los departamentos de la dirección de gestión ciudadana * 100</v>
      </c>
      <c r="T21" s="575" t="s">
        <v>45</v>
      </c>
    </row>
    <row r="22" spans="1:23" s="240" customFormat="1" ht="81" customHeight="1" x14ac:dyDescent="0.25">
      <c r="A22" s="577"/>
      <c r="B22" s="572"/>
      <c r="C22" s="567"/>
      <c r="D22" s="238" t="s">
        <v>47</v>
      </c>
      <c r="E22" s="248">
        <v>120512.2</v>
      </c>
      <c r="F22" s="248">
        <v>107385.48</v>
      </c>
      <c r="G22" s="248">
        <v>105327.48</v>
      </c>
      <c r="H22" s="248">
        <v>87763.14</v>
      </c>
      <c r="I22" s="248">
        <v>103344.64</v>
      </c>
      <c r="J22" s="248">
        <v>92322.07</v>
      </c>
      <c r="K22" s="248">
        <v>93091.03</v>
      </c>
      <c r="L22" s="248">
        <v>89919.220000000016</v>
      </c>
      <c r="M22" s="248">
        <v>111370.79999999997</v>
      </c>
      <c r="N22" s="248">
        <v>146583.43</v>
      </c>
      <c r="O22" s="248">
        <v>110627.74</v>
      </c>
      <c r="P22" s="248">
        <v>103011.86000000003</v>
      </c>
      <c r="Q22" s="574"/>
      <c r="R22" s="242">
        <f t="shared" si="0"/>
        <v>1271259.0900000001</v>
      </c>
      <c r="S22" s="575"/>
      <c r="T22" s="575"/>
    </row>
    <row r="23" spans="1:23" s="240" customFormat="1" ht="30.75" customHeight="1" x14ac:dyDescent="0.25">
      <c r="A23" s="577"/>
      <c r="B23" s="572"/>
      <c r="C23" s="563" t="s">
        <v>48</v>
      </c>
      <c r="D23" s="243" t="s">
        <v>275</v>
      </c>
      <c r="E23" s="249">
        <v>14</v>
      </c>
      <c r="F23" s="249">
        <v>23</v>
      </c>
      <c r="G23" s="249">
        <v>51</v>
      </c>
      <c r="H23" s="249">
        <v>22</v>
      </c>
      <c r="I23" s="249">
        <v>27</v>
      </c>
      <c r="J23" s="249">
        <v>39</v>
      </c>
      <c r="K23" s="249">
        <v>22</v>
      </c>
      <c r="L23" s="249">
        <v>37</v>
      </c>
      <c r="M23" s="249">
        <v>43</v>
      </c>
      <c r="N23" s="249">
        <v>44</v>
      </c>
      <c r="O23" s="249">
        <v>37</v>
      </c>
      <c r="P23" s="249">
        <v>26</v>
      </c>
      <c r="Q23" s="564">
        <v>7836</v>
      </c>
      <c r="R23" s="245">
        <f t="shared" si="0"/>
        <v>385</v>
      </c>
      <c r="S23" s="273">
        <f>R23/R21</f>
        <v>0.76237623762376239</v>
      </c>
      <c r="T23" s="565">
        <f>R24/R22</f>
        <v>0.997055643472331</v>
      </c>
    </row>
    <row r="24" spans="1:23" s="240" customFormat="1" ht="30.75" customHeight="1" x14ac:dyDescent="0.25">
      <c r="A24" s="578"/>
      <c r="B24" s="573"/>
      <c r="C24" s="563"/>
      <c r="D24" s="243" t="s">
        <v>47</v>
      </c>
      <c r="E24" s="250">
        <v>120512.2</v>
      </c>
      <c r="F24" s="250">
        <v>107385.48</v>
      </c>
      <c r="G24" s="250">
        <v>105327.48</v>
      </c>
      <c r="H24" s="250">
        <v>87763.14</v>
      </c>
      <c r="I24" s="250">
        <v>103344.64</v>
      </c>
      <c r="J24" s="250">
        <v>92322.07</v>
      </c>
      <c r="K24" s="250">
        <v>93091.03</v>
      </c>
      <c r="L24" s="250">
        <v>89919.220000000016</v>
      </c>
      <c r="M24" s="250">
        <v>111370.79999999997</v>
      </c>
      <c r="N24" s="250">
        <v>146583.43</v>
      </c>
      <c r="O24" s="250">
        <v>110627.74</v>
      </c>
      <c r="P24" s="250">
        <v>99268.820000000051</v>
      </c>
      <c r="Q24" s="564"/>
      <c r="R24" s="246">
        <f t="shared" si="0"/>
        <v>1267516.05</v>
      </c>
      <c r="S24" s="274"/>
      <c r="T24" s="565"/>
    </row>
    <row r="25" spans="1:23" s="240" customFormat="1" ht="51.75" customHeight="1" x14ac:dyDescent="0.25">
      <c r="A25" s="576">
        <v>3</v>
      </c>
      <c r="B25" s="571" t="s">
        <v>296</v>
      </c>
      <c r="C25" s="567" t="s">
        <v>42</v>
      </c>
      <c r="D25" s="238" t="s">
        <v>80</v>
      </c>
      <c r="E25" s="239">
        <v>18</v>
      </c>
      <c r="F25" s="239">
        <v>21</v>
      </c>
      <c r="G25" s="239">
        <v>8</v>
      </c>
      <c r="H25" s="239">
        <v>10</v>
      </c>
      <c r="I25" s="239">
        <v>16</v>
      </c>
      <c r="J25" s="239">
        <v>15</v>
      </c>
      <c r="K25" s="239">
        <v>14</v>
      </c>
      <c r="L25" s="239">
        <v>12</v>
      </c>
      <c r="M25" s="239">
        <v>17</v>
      </c>
      <c r="N25" s="239">
        <v>18</v>
      </c>
      <c r="O25" s="239">
        <v>15</v>
      </c>
      <c r="P25" s="239">
        <v>7</v>
      </c>
      <c r="Q25" s="574">
        <v>991150</v>
      </c>
      <c r="R25" s="239">
        <f t="shared" si="0"/>
        <v>171</v>
      </c>
      <c r="S25" s="575" t="str">
        <f>[4]Matriz!D26</f>
        <v>Actividades realizadas para el uso sustentable del agua/ Actividades programas para uso sustentable del agua * 100</v>
      </c>
      <c r="T25" s="575" t="s">
        <v>45</v>
      </c>
    </row>
    <row r="26" spans="1:23" s="240" customFormat="1" ht="51.75" customHeight="1" x14ac:dyDescent="0.25">
      <c r="A26" s="577"/>
      <c r="B26" s="572"/>
      <c r="C26" s="567"/>
      <c r="D26" s="238" t="s">
        <v>47</v>
      </c>
      <c r="E26" s="248">
        <v>98555.94</v>
      </c>
      <c r="F26" s="248">
        <v>101024.39</v>
      </c>
      <c r="G26" s="248">
        <v>100306.67</v>
      </c>
      <c r="H26" s="248">
        <v>136066.32999999999</v>
      </c>
      <c r="I26" s="248">
        <v>135679.87</v>
      </c>
      <c r="J26" s="248">
        <v>135303.79</v>
      </c>
      <c r="K26" s="248">
        <v>136481.08999999994</v>
      </c>
      <c r="L26" s="248">
        <v>134498.11000000004</v>
      </c>
      <c r="M26" s="248">
        <v>136713.97</v>
      </c>
      <c r="N26" s="248">
        <v>155554.54999999999</v>
      </c>
      <c r="O26" s="248">
        <v>133156.26999999999</v>
      </c>
      <c r="P26" s="248">
        <v>405208.17000000004</v>
      </c>
      <c r="Q26" s="574"/>
      <c r="R26" s="242">
        <f t="shared" si="0"/>
        <v>1808549.15</v>
      </c>
      <c r="S26" s="575"/>
      <c r="T26" s="575"/>
    </row>
    <row r="27" spans="1:23" s="240" customFormat="1" ht="30.75" customHeight="1" x14ac:dyDescent="0.25">
      <c r="A27" s="577"/>
      <c r="B27" s="572"/>
      <c r="C27" s="563" t="s">
        <v>48</v>
      </c>
      <c r="D27" s="243" t="s">
        <v>80</v>
      </c>
      <c r="E27" s="249">
        <v>17</v>
      </c>
      <c r="F27" s="249">
        <v>17</v>
      </c>
      <c r="G27" s="249">
        <v>8</v>
      </c>
      <c r="H27" s="249">
        <v>22</v>
      </c>
      <c r="I27" s="249">
        <v>26</v>
      </c>
      <c r="J27" s="249">
        <v>30</v>
      </c>
      <c r="K27" s="249">
        <v>32</v>
      </c>
      <c r="L27" s="249">
        <v>33</v>
      </c>
      <c r="M27" s="249">
        <v>19</v>
      </c>
      <c r="N27" s="249">
        <v>30</v>
      </c>
      <c r="O27" s="249">
        <v>36</v>
      </c>
      <c r="P27" s="249">
        <v>13</v>
      </c>
      <c r="Q27" s="564">
        <v>991150</v>
      </c>
      <c r="R27" s="245">
        <f t="shared" si="0"/>
        <v>283</v>
      </c>
      <c r="S27" s="273">
        <f>R27/R25</f>
        <v>1.6549707602339181</v>
      </c>
      <c r="T27" s="565">
        <f>R28/R26</f>
        <v>0.97597177273285618</v>
      </c>
    </row>
    <row r="28" spans="1:23" s="240" customFormat="1" ht="30.75" customHeight="1" x14ac:dyDescent="0.25">
      <c r="A28" s="578"/>
      <c r="B28" s="573"/>
      <c r="C28" s="563"/>
      <c r="D28" s="243" t="s">
        <v>47</v>
      </c>
      <c r="E28" s="251">
        <v>98555.94</v>
      </c>
      <c r="F28" s="251">
        <v>101024.39</v>
      </c>
      <c r="G28" s="251">
        <v>100306.67</v>
      </c>
      <c r="H28" s="251">
        <v>136066.32999999999</v>
      </c>
      <c r="I28" s="251">
        <v>135679.87</v>
      </c>
      <c r="J28" s="251">
        <v>135303.79</v>
      </c>
      <c r="K28" s="251">
        <v>136481.08999999994</v>
      </c>
      <c r="L28" s="251">
        <v>134498.11000000004</v>
      </c>
      <c r="M28" s="251">
        <v>136713.97</v>
      </c>
      <c r="N28" s="251">
        <v>155554.54999999999</v>
      </c>
      <c r="O28" s="251">
        <v>133156.26999999999</v>
      </c>
      <c r="P28" s="251">
        <v>361751.94000000012</v>
      </c>
      <c r="Q28" s="564"/>
      <c r="R28" s="246">
        <f t="shared" si="0"/>
        <v>1765092.9200000002</v>
      </c>
      <c r="S28" s="274"/>
      <c r="T28" s="565"/>
    </row>
    <row r="29" spans="1:23" s="240" customFormat="1" ht="57.75" customHeight="1" x14ac:dyDescent="0.25">
      <c r="A29" s="576">
        <v>4</v>
      </c>
      <c r="B29" s="571" t="s">
        <v>297</v>
      </c>
      <c r="C29" s="581" t="s">
        <v>42</v>
      </c>
      <c r="D29" s="238" t="s">
        <v>275</v>
      </c>
      <c r="E29" s="239">
        <v>35</v>
      </c>
      <c r="F29" s="239">
        <v>48</v>
      </c>
      <c r="G29" s="239">
        <v>57</v>
      </c>
      <c r="H29" s="239">
        <v>60</v>
      </c>
      <c r="I29" s="239">
        <v>53</v>
      </c>
      <c r="J29" s="239">
        <v>45</v>
      </c>
      <c r="K29" s="239">
        <v>63</v>
      </c>
      <c r="L29" s="239">
        <v>67</v>
      </c>
      <c r="M29" s="239">
        <v>75</v>
      </c>
      <c r="N29" s="239">
        <v>52</v>
      </c>
      <c r="O29" s="239">
        <v>60</v>
      </c>
      <c r="P29" s="239">
        <v>100</v>
      </c>
      <c r="Q29" s="574">
        <v>991150</v>
      </c>
      <c r="R29" s="239">
        <f t="shared" si="0"/>
        <v>715</v>
      </c>
      <c r="S29" s="575" t="str">
        <f>[4]Matriz!D27</f>
        <v>Demandas atendidas en mesas de trabajo y recorridos/ Demandas capatas en mesas de trabajo y recorridos * 100</v>
      </c>
      <c r="T29" s="575" t="s">
        <v>45</v>
      </c>
    </row>
    <row r="30" spans="1:23" s="240" customFormat="1" ht="57.75" customHeight="1" x14ac:dyDescent="0.25">
      <c r="A30" s="577"/>
      <c r="B30" s="572"/>
      <c r="C30" s="581"/>
      <c r="D30" s="238" t="s">
        <v>47</v>
      </c>
      <c r="E30" s="248">
        <v>43522.71</v>
      </c>
      <c r="F30" s="248">
        <v>41228.57</v>
      </c>
      <c r="G30" s="248">
        <v>41228.57</v>
      </c>
      <c r="H30" s="248">
        <v>40980.99</v>
      </c>
      <c r="I30" s="248">
        <v>46648.79</v>
      </c>
      <c r="J30" s="248">
        <v>47955.12</v>
      </c>
      <c r="K30" s="248">
        <v>54914.580000000009</v>
      </c>
      <c r="L30" s="248">
        <v>59640.920000000013</v>
      </c>
      <c r="M30" s="248">
        <v>54824.810000000005</v>
      </c>
      <c r="N30" s="248">
        <v>59406.69</v>
      </c>
      <c r="O30" s="248">
        <v>41929.81</v>
      </c>
      <c r="P30" s="248">
        <v>40497.450000000012</v>
      </c>
      <c r="Q30" s="574"/>
      <c r="R30" s="242">
        <f t="shared" si="0"/>
        <v>572779.01</v>
      </c>
      <c r="S30" s="575"/>
      <c r="T30" s="575"/>
    </row>
    <row r="31" spans="1:23" s="240" customFormat="1" ht="30.75" customHeight="1" x14ac:dyDescent="0.25">
      <c r="A31" s="577"/>
      <c r="B31" s="572"/>
      <c r="C31" s="563" t="s">
        <v>48</v>
      </c>
      <c r="D31" s="243" t="s">
        <v>275</v>
      </c>
      <c r="E31" s="249">
        <v>41</v>
      </c>
      <c r="F31" s="249">
        <v>87</v>
      </c>
      <c r="G31" s="249">
        <v>28</v>
      </c>
      <c r="H31" s="249">
        <v>29</v>
      </c>
      <c r="I31" s="249">
        <v>49</v>
      </c>
      <c r="J31" s="249">
        <v>30</v>
      </c>
      <c r="K31" s="249">
        <v>53</v>
      </c>
      <c r="L31" s="249">
        <v>19</v>
      </c>
      <c r="M31" s="249">
        <v>45</v>
      </c>
      <c r="N31" s="249">
        <v>16</v>
      </c>
      <c r="O31" s="249">
        <v>15</v>
      </c>
      <c r="P31" s="249">
        <v>34</v>
      </c>
      <c r="Q31" s="564">
        <v>991150</v>
      </c>
      <c r="R31" s="245">
        <f t="shared" si="0"/>
        <v>446</v>
      </c>
      <c r="S31" s="273">
        <f>R31/R29</f>
        <v>0.62377622377622377</v>
      </c>
      <c r="T31" s="565">
        <f>R32/R30</f>
        <v>0.99120187731739695</v>
      </c>
    </row>
    <row r="32" spans="1:23" s="240" customFormat="1" ht="30.75" customHeight="1" x14ac:dyDescent="0.25">
      <c r="A32" s="578"/>
      <c r="B32" s="573"/>
      <c r="C32" s="563"/>
      <c r="D32" s="243" t="s">
        <v>47</v>
      </c>
      <c r="E32" s="250">
        <v>43522.71</v>
      </c>
      <c r="F32" s="250">
        <v>41228.57</v>
      </c>
      <c r="G32" s="250">
        <v>41228.57</v>
      </c>
      <c r="H32" s="250">
        <v>40980.99</v>
      </c>
      <c r="I32" s="250">
        <v>46648.79</v>
      </c>
      <c r="J32" s="250">
        <v>47955.12</v>
      </c>
      <c r="K32" s="250">
        <v>54914.580000000009</v>
      </c>
      <c r="L32" s="250">
        <v>59640.920000000013</v>
      </c>
      <c r="M32" s="250">
        <v>54824.810000000005</v>
      </c>
      <c r="N32" s="250">
        <v>59406.69</v>
      </c>
      <c r="O32" s="250">
        <v>41929.81</v>
      </c>
      <c r="P32" s="250">
        <v>35458.070000000007</v>
      </c>
      <c r="Q32" s="564"/>
      <c r="R32" s="246">
        <f>SUM(E32:P32)</f>
        <v>567739.63000000012</v>
      </c>
      <c r="S32" s="274"/>
      <c r="T32" s="565"/>
    </row>
    <row r="33" spans="1:23" s="240" customFormat="1" ht="35.25" customHeight="1" x14ac:dyDescent="0.25">
      <c r="A33" s="576">
        <v>5</v>
      </c>
      <c r="B33" s="571" t="s">
        <v>298</v>
      </c>
      <c r="C33" s="567" t="s">
        <v>42</v>
      </c>
      <c r="D33" s="238" t="s">
        <v>299</v>
      </c>
      <c r="E33" s="239">
        <v>3245</v>
      </c>
      <c r="F33" s="239">
        <v>3330</v>
      </c>
      <c r="G33" s="239">
        <v>3235</v>
      </c>
      <c r="H33" s="239">
        <v>3305</v>
      </c>
      <c r="I33" s="239">
        <v>3204</v>
      </c>
      <c r="J33" s="239">
        <v>3155</v>
      </c>
      <c r="K33" s="239">
        <v>3260</v>
      </c>
      <c r="L33" s="239">
        <v>3050</v>
      </c>
      <c r="M33" s="239">
        <v>3155</v>
      </c>
      <c r="N33" s="239">
        <v>3435</v>
      </c>
      <c r="O33" s="239">
        <v>3555</v>
      </c>
      <c r="P33" s="239">
        <v>3055</v>
      </c>
      <c r="Q33" s="574">
        <v>991150</v>
      </c>
      <c r="R33" s="239">
        <f t="shared" si="0"/>
        <v>38984</v>
      </c>
      <c r="S33" s="575" t="str">
        <f>[4]Matriz!D28</f>
        <v>Reportes atendidos vía telefónica / Reportes captados vía telefónica * 100</v>
      </c>
      <c r="T33" s="575" t="s">
        <v>45</v>
      </c>
    </row>
    <row r="34" spans="1:23" s="240" customFormat="1" ht="36" customHeight="1" x14ac:dyDescent="0.25">
      <c r="A34" s="577"/>
      <c r="B34" s="572"/>
      <c r="C34" s="567"/>
      <c r="D34" s="238" t="s">
        <v>47</v>
      </c>
      <c r="E34" s="239">
        <v>391203.78</v>
      </c>
      <c r="F34" s="239">
        <v>335887.96</v>
      </c>
      <c r="G34" s="239">
        <v>329624.53000000003</v>
      </c>
      <c r="H34" s="239">
        <v>329436.3</v>
      </c>
      <c r="I34" s="239">
        <v>405094.06</v>
      </c>
      <c r="J34" s="239">
        <v>362952.51</v>
      </c>
      <c r="K34" s="239">
        <v>349883.26</v>
      </c>
      <c r="L34" s="239">
        <v>349285</v>
      </c>
      <c r="M34" s="239">
        <v>336525.97999999992</v>
      </c>
      <c r="N34" s="239">
        <v>354939.34</v>
      </c>
      <c r="O34" s="239">
        <v>317884.21999999997</v>
      </c>
      <c r="P34" s="239">
        <v>33763.01</v>
      </c>
      <c r="Q34" s="574"/>
      <c r="R34" s="242">
        <f t="shared" si="0"/>
        <v>3896479.95</v>
      </c>
      <c r="S34" s="575"/>
      <c r="T34" s="575"/>
    </row>
    <row r="35" spans="1:23" s="240" customFormat="1" ht="30.75" customHeight="1" x14ac:dyDescent="0.25">
      <c r="A35" s="577"/>
      <c r="B35" s="572"/>
      <c r="C35" s="563" t="s">
        <v>48</v>
      </c>
      <c r="D35" s="243" t="s">
        <v>299</v>
      </c>
      <c r="E35" s="249">
        <v>2814</v>
      </c>
      <c r="F35" s="249">
        <v>2703</v>
      </c>
      <c r="G35" s="249">
        <v>2735</v>
      </c>
      <c r="H35" s="249">
        <v>2345</v>
      </c>
      <c r="I35" s="249">
        <v>2817</v>
      </c>
      <c r="J35" s="249">
        <v>2994</v>
      </c>
      <c r="K35" s="249">
        <v>2221</v>
      </c>
      <c r="L35" s="249">
        <v>1769</v>
      </c>
      <c r="M35" s="249">
        <v>2877</v>
      </c>
      <c r="N35" s="249">
        <v>1444</v>
      </c>
      <c r="O35" s="249">
        <v>1297</v>
      </c>
      <c r="P35" s="249">
        <v>2254</v>
      </c>
      <c r="Q35" s="564">
        <v>991150</v>
      </c>
      <c r="R35" s="245">
        <f t="shared" si="0"/>
        <v>28270</v>
      </c>
      <c r="S35" s="273">
        <f>R35/R33</f>
        <v>0.72516930022573367</v>
      </c>
      <c r="T35" s="565">
        <f>R36/R34</f>
        <v>0.99989324210432551</v>
      </c>
    </row>
    <row r="36" spans="1:23" s="240" customFormat="1" ht="30.75" customHeight="1" x14ac:dyDescent="0.25">
      <c r="A36" s="578"/>
      <c r="B36" s="573"/>
      <c r="C36" s="563"/>
      <c r="D36" s="243" t="s">
        <v>47</v>
      </c>
      <c r="E36" s="251">
        <v>391203.78</v>
      </c>
      <c r="F36" s="251">
        <v>335887.96</v>
      </c>
      <c r="G36" s="251">
        <v>329624.53000000003</v>
      </c>
      <c r="H36" s="251">
        <v>329436.3</v>
      </c>
      <c r="I36" s="251">
        <v>405094.06</v>
      </c>
      <c r="J36" s="251">
        <v>362952.51</v>
      </c>
      <c r="K36" s="251">
        <v>349883.26</v>
      </c>
      <c r="L36" s="251">
        <v>349285</v>
      </c>
      <c r="M36" s="251">
        <v>336525.97999999992</v>
      </c>
      <c r="N36" s="251">
        <v>354939.34</v>
      </c>
      <c r="O36" s="251">
        <v>317884.21999999997</v>
      </c>
      <c r="P36" s="251">
        <v>33347.030000000006</v>
      </c>
      <c r="Q36" s="564"/>
      <c r="R36" s="246">
        <f t="shared" si="0"/>
        <v>3896063.97</v>
      </c>
      <c r="S36" s="274"/>
      <c r="T36" s="565"/>
    </row>
    <row r="37" spans="1:23" s="240" customFormat="1" ht="30.75" customHeight="1" x14ac:dyDescent="0.25">
      <c r="A37" s="576">
        <v>6</v>
      </c>
      <c r="B37" s="571" t="s">
        <v>300</v>
      </c>
      <c r="C37" s="567" t="s">
        <v>42</v>
      </c>
      <c r="D37" s="238" t="s">
        <v>301</v>
      </c>
      <c r="E37" s="239">
        <v>360</v>
      </c>
      <c r="F37" s="239">
        <v>360</v>
      </c>
      <c r="G37" s="239">
        <v>360</v>
      </c>
      <c r="H37" s="239">
        <v>480</v>
      </c>
      <c r="I37" s="239">
        <v>480</v>
      </c>
      <c r="J37" s="239">
        <v>480</v>
      </c>
      <c r="K37" s="239">
        <v>480</v>
      </c>
      <c r="L37" s="239">
        <v>480</v>
      </c>
      <c r="M37" s="239">
        <v>480</v>
      </c>
      <c r="N37" s="239">
        <v>480</v>
      </c>
      <c r="O37" s="239">
        <v>480</v>
      </c>
      <c r="P37" s="239">
        <v>480</v>
      </c>
      <c r="Q37" s="574">
        <v>991150</v>
      </c>
      <c r="R37" s="239">
        <f t="shared" si="0"/>
        <v>5400</v>
      </c>
      <c r="S37" s="575" t="str">
        <f>[4]Matriz!D29</f>
        <v>Servicios atendidos / Servicios captados  * 100</v>
      </c>
      <c r="T37" s="575" t="s">
        <v>45</v>
      </c>
    </row>
    <row r="38" spans="1:23" s="240" customFormat="1" ht="30.75" customHeight="1" x14ac:dyDescent="0.25">
      <c r="A38" s="577"/>
      <c r="B38" s="572"/>
      <c r="C38" s="567"/>
      <c r="D38" s="238" t="s">
        <v>47</v>
      </c>
      <c r="E38" s="248">
        <v>142060.22</v>
      </c>
      <c r="F38" s="248">
        <v>91034.1</v>
      </c>
      <c r="G38" s="248">
        <v>85312.31</v>
      </c>
      <c r="H38" s="248">
        <v>154190.26999999999</v>
      </c>
      <c r="I38" s="248">
        <v>99789.66</v>
      </c>
      <c r="J38" s="248">
        <v>137308.82</v>
      </c>
      <c r="K38" s="248">
        <v>68512.199999999983</v>
      </c>
      <c r="L38" s="248">
        <v>308932.08</v>
      </c>
      <c r="M38" s="248">
        <v>124268.29</v>
      </c>
      <c r="N38" s="248">
        <v>282923.94</v>
      </c>
      <c r="O38" s="248">
        <v>215280.22</v>
      </c>
      <c r="P38" s="248">
        <v>234479.20000000004</v>
      </c>
      <c r="Q38" s="574"/>
      <c r="R38" s="242">
        <f t="shared" si="0"/>
        <v>1944091.31</v>
      </c>
      <c r="S38" s="575"/>
      <c r="T38" s="575"/>
    </row>
    <row r="39" spans="1:23" s="240" customFormat="1" ht="30.75" customHeight="1" x14ac:dyDescent="0.25">
      <c r="A39" s="577"/>
      <c r="B39" s="572"/>
      <c r="C39" s="563" t="s">
        <v>48</v>
      </c>
      <c r="D39" s="243" t="s">
        <v>301</v>
      </c>
      <c r="E39" s="252">
        <v>184</v>
      </c>
      <c r="F39" s="252">
        <v>486</v>
      </c>
      <c r="G39" s="252">
        <v>414</v>
      </c>
      <c r="H39" s="252">
        <v>455</v>
      </c>
      <c r="I39" s="252">
        <v>445</v>
      </c>
      <c r="J39" s="252">
        <v>648</v>
      </c>
      <c r="K39" s="252">
        <v>599</v>
      </c>
      <c r="L39" s="252">
        <v>678</v>
      </c>
      <c r="M39" s="252">
        <v>478</v>
      </c>
      <c r="N39" s="252">
        <v>375</v>
      </c>
      <c r="O39" s="252">
        <v>908</v>
      </c>
      <c r="P39" s="252">
        <v>953</v>
      </c>
      <c r="Q39" s="579">
        <v>991150</v>
      </c>
      <c r="R39" s="245">
        <f t="shared" si="0"/>
        <v>6623</v>
      </c>
      <c r="S39" s="273">
        <f>R39/R37</f>
        <v>1.2264814814814815</v>
      </c>
      <c r="T39" s="565">
        <f>R40/R38</f>
        <v>0.94205237715917778</v>
      </c>
    </row>
    <row r="40" spans="1:23" s="240" customFormat="1" ht="30.75" customHeight="1" x14ac:dyDescent="0.25">
      <c r="A40" s="578"/>
      <c r="B40" s="573"/>
      <c r="C40" s="563"/>
      <c r="D40" s="243" t="s">
        <v>47</v>
      </c>
      <c r="E40" s="250">
        <v>142060.22</v>
      </c>
      <c r="F40" s="250">
        <v>91034.1</v>
      </c>
      <c r="G40" s="250">
        <v>85312.31</v>
      </c>
      <c r="H40" s="250">
        <v>154190.26999999999</v>
      </c>
      <c r="I40" s="250">
        <v>99789.66</v>
      </c>
      <c r="J40" s="250">
        <v>137308.82</v>
      </c>
      <c r="K40" s="250">
        <v>68512.199999999983</v>
      </c>
      <c r="L40" s="250">
        <v>308932.08</v>
      </c>
      <c r="M40" s="250">
        <v>124268.29</v>
      </c>
      <c r="N40" s="250">
        <v>282923.94</v>
      </c>
      <c r="O40" s="250">
        <v>215280.22</v>
      </c>
      <c r="P40" s="250">
        <v>121823.73000000003</v>
      </c>
      <c r="Q40" s="580"/>
      <c r="R40" s="246">
        <f t="shared" si="0"/>
        <v>1831435.84</v>
      </c>
      <c r="S40" s="274"/>
      <c r="T40" s="565"/>
    </row>
    <row r="41" spans="1:23" s="235" customFormat="1" ht="15.75" customHeight="1" x14ac:dyDescent="0.3">
      <c r="A41" s="569" t="s">
        <v>20</v>
      </c>
      <c r="B41" s="569" t="s">
        <v>21</v>
      </c>
      <c r="C41" s="569" t="s">
        <v>22</v>
      </c>
      <c r="D41" s="569" t="s">
        <v>23</v>
      </c>
      <c r="E41" s="294" t="s">
        <v>24</v>
      </c>
      <c r="F41" s="294" t="s">
        <v>25</v>
      </c>
      <c r="G41" s="294" t="s">
        <v>26</v>
      </c>
      <c r="H41" s="294" t="s">
        <v>27</v>
      </c>
      <c r="I41" s="294" t="s">
        <v>28</v>
      </c>
      <c r="J41" s="294" t="s">
        <v>29</v>
      </c>
      <c r="K41" s="294" t="s">
        <v>30</v>
      </c>
      <c r="L41" s="294" t="s">
        <v>31</v>
      </c>
      <c r="M41" s="294" t="s">
        <v>32</v>
      </c>
      <c r="N41" s="294" t="s">
        <v>33</v>
      </c>
      <c r="O41" s="294" t="s">
        <v>34</v>
      </c>
      <c r="P41" s="294" t="s">
        <v>35</v>
      </c>
      <c r="Q41" s="569" t="s">
        <v>36</v>
      </c>
      <c r="R41" s="569" t="s">
        <v>37</v>
      </c>
      <c r="S41" s="569" t="s">
        <v>38</v>
      </c>
      <c r="T41" s="569"/>
    </row>
    <row r="42" spans="1:23" s="235" customFormat="1" ht="15.75" customHeight="1" x14ac:dyDescent="0.3">
      <c r="A42" s="569"/>
      <c r="B42" s="569"/>
      <c r="C42" s="569"/>
      <c r="D42" s="569"/>
      <c r="E42" s="295"/>
      <c r="F42" s="295"/>
      <c r="G42" s="295"/>
      <c r="H42" s="295"/>
      <c r="I42" s="295"/>
      <c r="J42" s="295"/>
      <c r="K42" s="295"/>
      <c r="L42" s="295"/>
      <c r="M42" s="295"/>
      <c r="N42" s="295"/>
      <c r="O42" s="295"/>
      <c r="P42" s="295"/>
      <c r="Q42" s="569"/>
      <c r="R42" s="569"/>
      <c r="S42" s="236" t="s">
        <v>39</v>
      </c>
      <c r="T42" s="236" t="s">
        <v>40</v>
      </c>
      <c r="W42" s="237"/>
    </row>
    <row r="43" spans="1:23" s="240" customFormat="1" ht="53.25" customHeight="1" x14ac:dyDescent="0.25">
      <c r="A43" s="570">
        <v>7</v>
      </c>
      <c r="B43" s="571" t="s">
        <v>302</v>
      </c>
      <c r="C43" s="567" t="s">
        <v>42</v>
      </c>
      <c r="D43" s="238" t="s">
        <v>303</v>
      </c>
      <c r="E43" s="239">
        <v>16</v>
      </c>
      <c r="F43" s="239">
        <v>20</v>
      </c>
      <c r="G43" s="239">
        <v>26</v>
      </c>
      <c r="H43" s="239">
        <v>16</v>
      </c>
      <c r="I43" s="239">
        <v>20</v>
      </c>
      <c r="J43" s="239">
        <v>30</v>
      </c>
      <c r="K43" s="239">
        <v>30</v>
      </c>
      <c r="L43" s="239">
        <v>14</v>
      </c>
      <c r="M43" s="239">
        <v>16</v>
      </c>
      <c r="N43" s="239">
        <v>22</v>
      </c>
      <c r="O43" s="239">
        <v>24</v>
      </c>
      <c r="P43" s="239">
        <v>30</v>
      </c>
      <c r="Q43" s="574">
        <v>991150</v>
      </c>
      <c r="R43" s="239">
        <f t="shared" ref="R43:R44" si="1">SUM(E43:P43)</f>
        <v>264</v>
      </c>
      <c r="S43" s="575" t="str">
        <f>[4]Matriz!D26</f>
        <v>Actividades realizadas para el uso sustentable del agua/ Actividades programas para uso sustentable del agua * 100</v>
      </c>
      <c r="T43" s="575" t="s">
        <v>45</v>
      </c>
    </row>
    <row r="44" spans="1:23" s="240" customFormat="1" ht="53.25" customHeight="1" x14ac:dyDescent="0.25">
      <c r="A44" s="570"/>
      <c r="B44" s="572"/>
      <c r="C44" s="567"/>
      <c r="D44" s="238" t="s">
        <v>47</v>
      </c>
      <c r="E44" s="248">
        <v>38954.39</v>
      </c>
      <c r="F44" s="248">
        <v>32556.49</v>
      </c>
      <c r="G44" s="248">
        <v>32556.49</v>
      </c>
      <c r="H44" s="248">
        <v>32556.49</v>
      </c>
      <c r="I44" s="248">
        <v>41016.01</v>
      </c>
      <c r="J44" s="248">
        <v>33555.65</v>
      </c>
      <c r="K44" s="248">
        <v>45139.78</v>
      </c>
      <c r="L44" s="248">
        <v>56482.070000000007</v>
      </c>
      <c r="M44" s="248">
        <v>56482.070000000007</v>
      </c>
      <c r="N44" s="248">
        <v>58669.71</v>
      </c>
      <c r="O44" s="248">
        <v>33555.65</v>
      </c>
      <c r="P44" s="248">
        <v>607855.29999999993</v>
      </c>
      <c r="Q44" s="574"/>
      <c r="R44" s="242">
        <f t="shared" si="1"/>
        <v>1069380.1000000001</v>
      </c>
      <c r="S44" s="575"/>
      <c r="T44" s="575"/>
    </row>
    <row r="45" spans="1:23" s="240" customFormat="1" ht="30.75" customHeight="1" x14ac:dyDescent="0.25">
      <c r="A45" s="570"/>
      <c r="B45" s="572"/>
      <c r="C45" s="563" t="s">
        <v>48</v>
      </c>
      <c r="D45" s="243" t="s">
        <v>303</v>
      </c>
      <c r="E45" s="252">
        <v>19</v>
      </c>
      <c r="F45" s="252">
        <v>15</v>
      </c>
      <c r="G45" s="252">
        <v>19</v>
      </c>
      <c r="H45" s="252">
        <v>23</v>
      </c>
      <c r="I45" s="252">
        <v>26</v>
      </c>
      <c r="J45" s="252">
        <v>13</v>
      </c>
      <c r="K45" s="252">
        <v>14</v>
      </c>
      <c r="L45" s="252">
        <v>18</v>
      </c>
      <c r="M45" s="252">
        <v>18</v>
      </c>
      <c r="N45" s="252">
        <v>22</v>
      </c>
      <c r="O45" s="252">
        <v>14</v>
      </c>
      <c r="P45" s="252">
        <v>16</v>
      </c>
      <c r="Q45" s="564">
        <v>991150</v>
      </c>
      <c r="R45" s="245">
        <f>SUM(E45:P45)</f>
        <v>217</v>
      </c>
      <c r="S45" s="273">
        <f>R45/R43</f>
        <v>0.82196969696969702</v>
      </c>
      <c r="T45" s="565">
        <f>R46/R44</f>
        <v>0.98570272628039368</v>
      </c>
    </row>
    <row r="46" spans="1:23" s="240" customFormat="1" ht="30.75" customHeight="1" x14ac:dyDescent="0.25">
      <c r="A46" s="570"/>
      <c r="B46" s="573"/>
      <c r="C46" s="563"/>
      <c r="D46" s="243" t="s">
        <v>47</v>
      </c>
      <c r="E46" s="250">
        <v>38954.39</v>
      </c>
      <c r="F46" s="250">
        <v>32556.49</v>
      </c>
      <c r="G46" s="250">
        <v>32556.49</v>
      </c>
      <c r="H46" s="250">
        <v>32556.49</v>
      </c>
      <c r="I46" s="250">
        <v>41016.01</v>
      </c>
      <c r="J46" s="250">
        <v>33555.65</v>
      </c>
      <c r="K46" s="250">
        <v>45139.78</v>
      </c>
      <c r="L46" s="250">
        <v>56482.070000000007</v>
      </c>
      <c r="M46" s="250">
        <v>56482.070000000007</v>
      </c>
      <c r="N46" s="250">
        <v>58669.71</v>
      </c>
      <c r="O46" s="250">
        <v>33555.65</v>
      </c>
      <c r="P46" s="250">
        <v>592566.08000000007</v>
      </c>
      <c r="Q46" s="564"/>
      <c r="R46" s="246">
        <f>SUM(E46:P46)</f>
        <v>1054090.8800000001</v>
      </c>
      <c r="S46" s="274"/>
      <c r="T46" s="565"/>
    </row>
    <row r="47" spans="1:23" s="240" customFormat="1" ht="34.5" customHeight="1" x14ac:dyDescent="0.25">
      <c r="A47" s="566" t="s">
        <v>79</v>
      </c>
      <c r="B47" s="566"/>
      <c r="C47" s="567" t="s">
        <v>42</v>
      </c>
      <c r="D47" s="253" t="s">
        <v>80</v>
      </c>
      <c r="E47" s="254">
        <f t="shared" ref="E47:P49" si="2">E29+E33+E37+E43+E25+E21+E17</f>
        <v>3714</v>
      </c>
      <c r="F47" s="254">
        <f t="shared" si="2"/>
        <v>3828</v>
      </c>
      <c r="G47" s="254">
        <f t="shared" si="2"/>
        <v>3755</v>
      </c>
      <c r="H47" s="254">
        <f t="shared" si="2"/>
        <v>3936</v>
      </c>
      <c r="I47" s="254">
        <f t="shared" si="2"/>
        <v>3836</v>
      </c>
      <c r="J47" s="254">
        <f t="shared" si="2"/>
        <v>3797</v>
      </c>
      <c r="K47" s="254">
        <f t="shared" si="2"/>
        <v>3908</v>
      </c>
      <c r="L47" s="254">
        <f t="shared" si="2"/>
        <v>3686</v>
      </c>
      <c r="M47" s="254">
        <f t="shared" si="2"/>
        <v>3805</v>
      </c>
      <c r="N47" s="254">
        <f t="shared" si="2"/>
        <v>4069</v>
      </c>
      <c r="O47" s="254">
        <f t="shared" si="2"/>
        <v>4186</v>
      </c>
      <c r="P47" s="254">
        <f t="shared" si="2"/>
        <v>3701</v>
      </c>
      <c r="Q47" s="568"/>
      <c r="R47" s="255">
        <f>SUM(E47:P47)</f>
        <v>46221</v>
      </c>
      <c r="S47" s="278" t="s">
        <v>81</v>
      </c>
      <c r="T47" s="280" t="s">
        <v>82</v>
      </c>
    </row>
    <row r="48" spans="1:23" s="240" customFormat="1" ht="34.5" customHeight="1" x14ac:dyDescent="0.25">
      <c r="A48" s="566"/>
      <c r="B48" s="566"/>
      <c r="C48" s="567"/>
      <c r="D48" s="256" t="s">
        <v>47</v>
      </c>
      <c r="E48" s="257">
        <f t="shared" si="2"/>
        <v>1282468.33</v>
      </c>
      <c r="F48" s="257">
        <f t="shared" si="2"/>
        <v>1125209.6499999999</v>
      </c>
      <c r="G48" s="257">
        <f t="shared" si="2"/>
        <v>1209671.58</v>
      </c>
      <c r="H48" s="257">
        <f t="shared" si="2"/>
        <v>1171054.75</v>
      </c>
      <c r="I48" s="257">
        <f t="shared" si="2"/>
        <v>1254711.75</v>
      </c>
      <c r="J48" s="257">
        <f t="shared" si="2"/>
        <v>1225756.75</v>
      </c>
      <c r="K48" s="257">
        <f t="shared" si="2"/>
        <v>1125769.4300000002</v>
      </c>
      <c r="L48" s="257">
        <f t="shared" si="2"/>
        <v>1342268.3100000003</v>
      </c>
      <c r="M48" s="257">
        <f t="shared" si="2"/>
        <v>1127188.9199999997</v>
      </c>
      <c r="N48" s="257">
        <f t="shared" si="2"/>
        <v>1448413.19</v>
      </c>
      <c r="O48" s="257">
        <f t="shared" si="2"/>
        <v>1102193.97</v>
      </c>
      <c r="P48" s="257">
        <f t="shared" si="2"/>
        <v>2465371.0999999996</v>
      </c>
      <c r="Q48" s="568"/>
      <c r="R48" s="258">
        <f>R18+R22+R26+R30+R34+R38+R44</f>
        <v>15880077.73</v>
      </c>
      <c r="S48" s="279"/>
      <c r="T48" s="281"/>
    </row>
    <row r="49" spans="1:20" s="240" customFormat="1" ht="30.75" customHeight="1" x14ac:dyDescent="0.25">
      <c r="A49" s="566"/>
      <c r="B49" s="566"/>
      <c r="C49" s="563" t="s">
        <v>48</v>
      </c>
      <c r="D49" s="238" t="s">
        <v>80</v>
      </c>
      <c r="E49" s="259">
        <f>E31+E35+E39+E45+E27+E23+E19</f>
        <v>3106</v>
      </c>
      <c r="F49" s="259">
        <f t="shared" si="2"/>
        <v>3367</v>
      </c>
      <c r="G49" s="259">
        <f t="shared" si="2"/>
        <v>3275</v>
      </c>
      <c r="H49" s="259">
        <f t="shared" si="2"/>
        <v>2899</v>
      </c>
      <c r="I49" s="259">
        <f t="shared" si="2"/>
        <v>3408</v>
      </c>
      <c r="J49" s="259">
        <f t="shared" si="2"/>
        <v>3771</v>
      </c>
      <c r="K49" s="259">
        <f t="shared" si="2"/>
        <v>2956</v>
      </c>
      <c r="L49" s="259">
        <f t="shared" si="2"/>
        <v>2567</v>
      </c>
      <c r="M49" s="259">
        <f t="shared" si="2"/>
        <v>3490</v>
      </c>
      <c r="N49" s="259">
        <f t="shared" si="2"/>
        <v>1945</v>
      </c>
      <c r="O49" s="259">
        <f t="shared" si="2"/>
        <v>2326</v>
      </c>
      <c r="P49" s="259">
        <f t="shared" si="2"/>
        <v>3308</v>
      </c>
      <c r="Q49" s="560"/>
      <c r="R49" s="245">
        <f>SUM(E49:P49)</f>
        <v>36418</v>
      </c>
      <c r="S49" s="561">
        <f>R49/R47</f>
        <v>0.78791025724237895</v>
      </c>
      <c r="T49" s="269">
        <f>R50/R48</f>
        <v>0.9397174934357202</v>
      </c>
    </row>
    <row r="50" spans="1:20" s="240" customFormat="1" ht="30.75" customHeight="1" x14ac:dyDescent="0.25">
      <c r="A50" s="566"/>
      <c r="B50" s="566"/>
      <c r="C50" s="563"/>
      <c r="D50" s="260" t="s">
        <v>47</v>
      </c>
      <c r="E50" s="261">
        <f>E32+E36+E40+E46+E28+E2+E24+E20</f>
        <v>1282468.33</v>
      </c>
      <c r="F50" s="261">
        <f t="shared" ref="F50:O50" si="3">F32+F36+F40+F46+F28+F2+F24+F20</f>
        <v>1125209.6499999999</v>
      </c>
      <c r="G50" s="261">
        <f t="shared" si="3"/>
        <v>1209671.58</v>
      </c>
      <c r="H50" s="261">
        <f t="shared" si="3"/>
        <v>1171054.75</v>
      </c>
      <c r="I50" s="261">
        <f t="shared" si="3"/>
        <v>1254711.75</v>
      </c>
      <c r="J50" s="261">
        <f t="shared" si="3"/>
        <v>1225756.75</v>
      </c>
      <c r="K50" s="261">
        <f t="shared" si="3"/>
        <v>1125769.4300000002</v>
      </c>
      <c r="L50" s="261">
        <f t="shared" si="3"/>
        <v>1342268.3100000003</v>
      </c>
      <c r="M50" s="261">
        <f t="shared" si="3"/>
        <v>1127188.9199999997</v>
      </c>
      <c r="N50" s="261">
        <f t="shared" si="3"/>
        <v>1448413.19</v>
      </c>
      <c r="O50" s="261">
        <f t="shared" si="3"/>
        <v>1102193.97</v>
      </c>
      <c r="P50" s="261">
        <f>P32+P36+P40+P46+P28+P2+P24+P20</f>
        <v>1508080.2100000004</v>
      </c>
      <c r="Q50" s="560"/>
      <c r="R50" s="258">
        <f>SUM(E50:P50)</f>
        <v>14922786.840000002</v>
      </c>
      <c r="S50" s="562"/>
      <c r="T50" s="270"/>
    </row>
    <row r="52" spans="1:20" customFormat="1" ht="18" x14ac:dyDescent="0.35">
      <c r="A52" s="107" t="s">
        <v>304</v>
      </c>
      <c r="B52" s="107"/>
      <c r="N52" s="262"/>
      <c r="O52" s="262"/>
      <c r="P52" s="262"/>
      <c r="Q52" s="225"/>
      <c r="R52" s="263"/>
      <c r="S52" s="263"/>
    </row>
    <row r="53" spans="1:20" customFormat="1" ht="18" x14ac:dyDescent="0.35">
      <c r="A53" s="107" t="s">
        <v>305</v>
      </c>
      <c r="B53" s="107"/>
      <c r="R53" s="40"/>
    </row>
    <row r="54" spans="1:20" customFormat="1" ht="18" x14ac:dyDescent="0.35">
      <c r="A54" s="107"/>
      <c r="B54" s="107" t="s">
        <v>306</v>
      </c>
      <c r="R54" s="40"/>
    </row>
    <row r="55" spans="1:20" customFormat="1" ht="18" x14ac:dyDescent="0.35">
      <c r="A55" s="107" t="s">
        <v>307</v>
      </c>
      <c r="B55" s="107"/>
      <c r="R55" s="40"/>
    </row>
    <row r="56" spans="1:20" customFormat="1" ht="18" x14ac:dyDescent="0.35">
      <c r="A56" s="107" t="s">
        <v>308</v>
      </c>
      <c r="B56" s="107"/>
      <c r="R56" s="40"/>
    </row>
    <row r="57" spans="1:20" customFormat="1" ht="18" x14ac:dyDescent="0.35">
      <c r="A57" s="107" t="s">
        <v>309</v>
      </c>
      <c r="B57" s="107"/>
      <c r="R57" s="40"/>
    </row>
    <row r="58" spans="1:20" customFormat="1" ht="18" x14ac:dyDescent="0.35">
      <c r="A58" s="107" t="s">
        <v>310</v>
      </c>
      <c r="B58" s="107"/>
      <c r="R58" s="40"/>
    </row>
    <row r="59" spans="1:20" customFormat="1" ht="18" x14ac:dyDescent="0.35">
      <c r="A59" s="107" t="s">
        <v>311</v>
      </c>
      <c r="B59" s="107"/>
      <c r="R59" s="40"/>
    </row>
    <row r="60" spans="1:20" ht="21" customHeight="1" x14ac:dyDescent="0.25">
      <c r="A60" s="559"/>
      <c r="B60" s="559"/>
      <c r="C60" s="559"/>
      <c r="D60" s="559"/>
      <c r="E60" s="559"/>
      <c r="F60" s="559"/>
      <c r="G60" s="559"/>
      <c r="H60" s="559"/>
      <c r="I60" s="559"/>
      <c r="J60" s="559"/>
      <c r="K60" s="559"/>
      <c r="L60" s="559"/>
      <c r="M60" s="559"/>
      <c r="N60" s="559"/>
      <c r="O60" s="559"/>
      <c r="P60" s="559"/>
      <c r="Q60" s="559"/>
      <c r="R60" s="559"/>
    </row>
    <row r="61" spans="1:20" ht="17.399999999999999" x14ac:dyDescent="0.25">
      <c r="A61" s="559"/>
      <c r="B61" s="559"/>
      <c r="C61" s="559"/>
      <c r="D61" s="559"/>
      <c r="E61" s="559"/>
      <c r="F61" s="559"/>
      <c r="G61" s="559"/>
      <c r="H61" s="559"/>
      <c r="I61" s="559"/>
      <c r="J61" s="559"/>
      <c r="K61" s="559"/>
      <c r="L61" s="559"/>
      <c r="M61" s="559"/>
      <c r="N61" s="559"/>
      <c r="O61" s="559"/>
      <c r="P61" s="559"/>
      <c r="Q61" s="559"/>
      <c r="R61" s="559"/>
    </row>
    <row r="62" spans="1:20" ht="17.399999999999999" x14ac:dyDescent="0.25">
      <c r="A62" s="559"/>
      <c r="B62" s="559"/>
      <c r="C62" s="559"/>
      <c r="D62" s="559"/>
      <c r="E62" s="559"/>
      <c r="F62" s="559"/>
      <c r="G62" s="559"/>
      <c r="H62" s="559"/>
      <c r="I62" s="559"/>
      <c r="J62" s="559"/>
      <c r="K62" s="559"/>
      <c r="L62" s="559"/>
      <c r="M62" s="559"/>
      <c r="N62" s="559"/>
      <c r="O62" s="559"/>
      <c r="P62" s="559"/>
      <c r="Q62" s="559"/>
      <c r="R62" s="559"/>
    </row>
    <row r="63" spans="1:20" ht="17.399999999999999" x14ac:dyDescent="0.25">
      <c r="A63" s="559"/>
      <c r="B63" s="559"/>
      <c r="C63" s="559"/>
      <c r="D63" s="559"/>
      <c r="E63" s="559"/>
      <c r="F63" s="559"/>
      <c r="G63" s="559"/>
      <c r="H63" s="559"/>
      <c r="I63" s="559"/>
      <c r="J63" s="559"/>
      <c r="K63" s="559"/>
      <c r="L63" s="559"/>
      <c r="M63" s="559"/>
      <c r="N63" s="559"/>
      <c r="O63" s="559"/>
      <c r="P63" s="559"/>
      <c r="Q63" s="559"/>
      <c r="R63" s="559"/>
    </row>
  </sheetData>
  <mergeCells count="140">
    <mergeCell ref="A9:J9"/>
    <mergeCell ref="K9:T9"/>
    <mergeCell ref="A10:P10"/>
    <mergeCell ref="A11:T11"/>
    <mergeCell ref="A12:D12"/>
    <mergeCell ref="E12:H12"/>
    <mergeCell ref="I12:P12"/>
    <mergeCell ref="Q12:T12"/>
    <mergeCell ref="A2:T2"/>
    <mergeCell ref="A6:J6"/>
    <mergeCell ref="K6:T6"/>
    <mergeCell ref="A7:J7"/>
    <mergeCell ref="K7:T7"/>
    <mergeCell ref="A8:J8"/>
    <mergeCell ref="K8:T8"/>
    <mergeCell ref="A13:D13"/>
    <mergeCell ref="E13:H13"/>
    <mergeCell ref="I13:P13"/>
    <mergeCell ref="Q13:T13"/>
    <mergeCell ref="A15:A16"/>
    <mergeCell ref="B15:B16"/>
    <mergeCell ref="C15:C16"/>
    <mergeCell ref="D15:D16"/>
    <mergeCell ref="E15:E16"/>
    <mergeCell ref="F15:F16"/>
    <mergeCell ref="S15:T15"/>
    <mergeCell ref="A17:A20"/>
    <mergeCell ref="B17:B20"/>
    <mergeCell ref="C17:C18"/>
    <mergeCell ref="Q17:Q18"/>
    <mergeCell ref="S17:S18"/>
    <mergeCell ref="T17:T18"/>
    <mergeCell ref="C19:C20"/>
    <mergeCell ref="Q19:Q20"/>
    <mergeCell ref="S19:S20"/>
    <mergeCell ref="M15:M16"/>
    <mergeCell ref="N15:N16"/>
    <mergeCell ref="O15:O16"/>
    <mergeCell ref="P15:P16"/>
    <mergeCell ref="Q15:Q16"/>
    <mergeCell ref="R15:R16"/>
    <mergeCell ref="G15:G16"/>
    <mergeCell ref="H15:H16"/>
    <mergeCell ref="I15:I16"/>
    <mergeCell ref="J15:J16"/>
    <mergeCell ref="K15:K16"/>
    <mergeCell ref="L15:L16"/>
    <mergeCell ref="T19:T20"/>
    <mergeCell ref="A21:A24"/>
    <mergeCell ref="B21:B24"/>
    <mergeCell ref="C21:C22"/>
    <mergeCell ref="Q21:Q22"/>
    <mergeCell ref="S21:S22"/>
    <mergeCell ref="T21:T22"/>
    <mergeCell ref="C23:C24"/>
    <mergeCell ref="Q23:Q24"/>
    <mergeCell ref="S23:S24"/>
    <mergeCell ref="T23:T24"/>
    <mergeCell ref="A25:A28"/>
    <mergeCell ref="B25:B28"/>
    <mergeCell ref="C25:C26"/>
    <mergeCell ref="Q25:Q26"/>
    <mergeCell ref="S25:S26"/>
    <mergeCell ref="T25:T26"/>
    <mergeCell ref="C27:C28"/>
    <mergeCell ref="Q27:Q28"/>
    <mergeCell ref="S27:S28"/>
    <mergeCell ref="T27:T28"/>
    <mergeCell ref="A29:A32"/>
    <mergeCell ref="B29:B32"/>
    <mergeCell ref="C29:C30"/>
    <mergeCell ref="Q29:Q30"/>
    <mergeCell ref="S29:S30"/>
    <mergeCell ref="T29:T30"/>
    <mergeCell ref="C31:C32"/>
    <mergeCell ref="Q31:Q32"/>
    <mergeCell ref="S31:S32"/>
    <mergeCell ref="T31:T32"/>
    <mergeCell ref="A33:A36"/>
    <mergeCell ref="B33:B36"/>
    <mergeCell ref="C33:C34"/>
    <mergeCell ref="Q33:Q34"/>
    <mergeCell ref="S33:S34"/>
    <mergeCell ref="T33:T34"/>
    <mergeCell ref="C35:C36"/>
    <mergeCell ref="Q35:Q36"/>
    <mergeCell ref="S35:S36"/>
    <mergeCell ref="T35:T36"/>
    <mergeCell ref="A37:A40"/>
    <mergeCell ref="B37:B40"/>
    <mergeCell ref="C37:C38"/>
    <mergeCell ref="Q37:Q38"/>
    <mergeCell ref="S37:S38"/>
    <mergeCell ref="T37:T38"/>
    <mergeCell ref="C39:C40"/>
    <mergeCell ref="Q39:Q40"/>
    <mergeCell ref="S39:S40"/>
    <mergeCell ref="T39:T40"/>
    <mergeCell ref="A41:A42"/>
    <mergeCell ref="B41:B42"/>
    <mergeCell ref="C41:C42"/>
    <mergeCell ref="D41:D42"/>
    <mergeCell ref="E41:E42"/>
    <mergeCell ref="F41:F42"/>
    <mergeCell ref="G41:G42"/>
    <mergeCell ref="H41:H42"/>
    <mergeCell ref="I41:I42"/>
    <mergeCell ref="P41:P42"/>
    <mergeCell ref="Q41:Q42"/>
    <mergeCell ref="R41:R42"/>
    <mergeCell ref="S41:T41"/>
    <mergeCell ref="A43:A46"/>
    <mergeCell ref="B43:B46"/>
    <mergeCell ref="C43:C44"/>
    <mergeCell ref="Q43:Q44"/>
    <mergeCell ref="S43:S44"/>
    <mergeCell ref="T43:T44"/>
    <mergeCell ref="J41:J42"/>
    <mergeCell ref="K41:K42"/>
    <mergeCell ref="L41:L42"/>
    <mergeCell ref="M41:M42"/>
    <mergeCell ref="N41:N42"/>
    <mergeCell ref="O41:O42"/>
    <mergeCell ref="A63:R63"/>
    <mergeCell ref="Q49:Q50"/>
    <mergeCell ref="S49:S50"/>
    <mergeCell ref="T49:T50"/>
    <mergeCell ref="A60:R60"/>
    <mergeCell ref="A61:R61"/>
    <mergeCell ref="A62:R62"/>
    <mergeCell ref="C45:C46"/>
    <mergeCell ref="Q45:Q46"/>
    <mergeCell ref="S45:S46"/>
    <mergeCell ref="T45:T46"/>
    <mergeCell ref="A47:B50"/>
    <mergeCell ref="C47:C48"/>
    <mergeCell ref="Q47:Q48"/>
    <mergeCell ref="S47:S48"/>
    <mergeCell ref="T47:T48"/>
    <mergeCell ref="C49:C50"/>
  </mergeCells>
  <printOptions horizontalCentered="1"/>
  <pageMargins left="0" right="0" top="0" bottom="0" header="0" footer="0"/>
  <pageSetup scale="43" fitToHeight="2" orientation="landscape" verticalDpi="0" r:id="rId1"/>
  <rowBreaks count="1" manualBreakCount="1">
    <brk id="4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General</vt:lpstr>
      <vt:lpstr>Finanzas</vt:lpstr>
      <vt:lpstr>Comercial</vt:lpstr>
      <vt:lpstr>Operativa</vt:lpstr>
      <vt:lpstr>D. Tecnica</vt:lpstr>
      <vt:lpstr>Gestion C</vt:lpstr>
      <vt:lpstr>Comercial!Área_de_impresión</vt:lpstr>
      <vt:lpstr>'D. Tecnica'!Área_de_impresión</vt:lpstr>
      <vt:lpstr>Finanzas!Área_de_impresión</vt:lpstr>
      <vt:lpstr>General!Área_de_impresión</vt:lpstr>
      <vt:lpstr>'Gestion C'!Área_de_impresión</vt:lpstr>
      <vt:lpstr>Operativa!Área_de_impresión</vt:lpstr>
      <vt:lpstr>Comercial!Títulos_a_imprimir</vt:lpstr>
      <vt:lpstr>Finanzas!Títulos_a_imprimir</vt:lpstr>
      <vt:lpstr>General!Títulos_a_imprimir</vt:lpstr>
      <vt:lpstr>'Gestion C'!Títulos_a_imprimir</vt:lpstr>
      <vt:lpstr>Operativa!Títulos_a_imprimir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dc:creator>
  <cp:lastModifiedBy>Agustín Ceballos</cp:lastModifiedBy>
  <dcterms:created xsi:type="dcterms:W3CDTF">2020-02-24T21:18:19Z</dcterms:created>
  <dcterms:modified xsi:type="dcterms:W3CDTF">2020-09-10T15:41:21Z</dcterms:modified>
</cp:coreProperties>
</file>